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TIMES models\TIMES-Nordic\SuppXLS\"/>
    </mc:Choice>
  </mc:AlternateContent>
  <xr:revisionPtr revIDLastSave="0" documentId="13_ncr:1_{6D1AAF51-6096-4E91-95F7-40BDF713CB77}" xr6:coauthVersionLast="46" xr6:coauthVersionMax="46" xr10:uidLastSave="{00000000-0000-0000-0000-000000000000}"/>
  <bookViews>
    <workbookView xWindow="624" yWindow="876" windowWidth="23712" windowHeight="14820" firstSheet="17" activeTab="20" xr2:uid="{EE432441-28AC-420E-AEBE-EBF7D5E64309}"/>
  </bookViews>
  <sheets>
    <sheet name="Overview" sheetId="3" r:id="rId1"/>
    <sheet name="IND_SE" sheetId="4" r:id="rId2"/>
    <sheet name="IND_NO" sheetId="9" r:id="rId3"/>
    <sheet name="IND_ISL" sheetId="35" r:id="rId4"/>
    <sheet name="IND_DK" sheetId="11" r:id="rId5"/>
    <sheet name="ELC-RNW_PotCAP" sheetId="24" r:id="rId6"/>
    <sheet name="TRA" sheetId="5" r:id="rId7"/>
    <sheet name="MaaS" sheetId="23" r:id="rId8"/>
    <sheet name="TRA_PROJ_SE" sheetId="26" r:id="rId9"/>
    <sheet name="TRA_PROJ_NO" sheetId="29" r:id="rId10"/>
    <sheet name="TRA_PROJ_DK" sheetId="32" r:id="rId11"/>
    <sheet name="BY_Demands" sheetId="25" r:id="rId12"/>
    <sheet name="Projection_Growth" sheetId="27" r:id="rId13"/>
    <sheet name="BY_Demands (2)" sheetId="28" r:id="rId14"/>
    <sheet name="Projection_Growth (2)" sheetId="30" r:id="rId15"/>
    <sheet name="BY_Demands (3)" sheetId="31" r:id="rId16"/>
    <sheet name="Projection_Growth (3)" sheetId="33" r:id="rId17"/>
    <sheet name="BY_Demands_Drivers" sheetId="8" r:id="rId18"/>
    <sheet name="BY_Demands_Drivers (2)" sheetId="10" r:id="rId19"/>
    <sheet name="BY_Demands_Drivers (3)" sheetId="12" r:id="rId20"/>
    <sheet name="BY_Demands_Drivers (4)" sheetId="3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s>
  <definedNames>
    <definedName name="_xlnm._FilterDatabase" localSheetId="11" hidden="1">BY_Demands!#REF!</definedName>
    <definedName name="_xlnm._FilterDatabase" localSheetId="13" hidden="1">'BY_Demands (2)'!#REF!</definedName>
    <definedName name="_xlnm._FilterDatabase" localSheetId="15" hidden="1">'BY_Demands (3)'!#REF!</definedName>
    <definedName name="_xlnm._FilterDatabase" localSheetId="17" hidden="1">BY_Demands_Drivers!#REF!</definedName>
    <definedName name="_xlnm._FilterDatabase" localSheetId="18" hidden="1">'BY_Demands_Drivers (2)'!#REF!</definedName>
    <definedName name="_xlnm._FilterDatabase" localSheetId="19" hidden="1">'BY_Demands_Drivers (3)'!#REF!</definedName>
    <definedName name="_xlnm._FilterDatabase" localSheetId="20" hidden="1">'BY_Demands_Drivers (4)'!#REF!</definedName>
    <definedName name="_Order1" hidden="1">255</definedName>
    <definedName name="_Order2" hidden="1">255</definedName>
    <definedName name="_USD10">#REF!</definedName>
    <definedName name="BiomassLargeCHP">[1]TechnologyData!$A$14:$M$41</definedName>
    <definedName name="BPslut">[1]Plants!$J$2</definedName>
    <definedName name="CAAGR_tolerance">200</definedName>
    <definedName name="chosenYear">[2]Cockpit!$B$5</definedName>
    <definedName name="CO2Price">#REF!</definedName>
    <definedName name="dkkPerEUR">'[3]Centrale data'!$C$34</definedName>
    <definedName name="Eksportstigning">[1]Plants!$J$6</definedName>
    <definedName name="ElBoiler">[1]TechnologyData!$O$72:$AA$99</definedName>
    <definedName name="ElPriceMix">[1]Subsidy!#REF!</definedName>
    <definedName name="Euro">[4]IND_ELC!$E$2</definedName>
    <definedName name="Fastprisår">[5]Forside!$B$5</definedName>
    <definedName name="FID_1">[6]AGR_Fuels!$A$2</definedName>
    <definedName name="FID_2">#REF!</definedName>
    <definedName name="FIXWSTBP">'[7]O&amp;M waste '!$C$4</definedName>
    <definedName name="FuelPrices">#REF!</definedName>
    <definedName name="HeatPump_Large">[1]TechnologyData!$O$101:$AA$128</definedName>
    <definedName name="Inflation">[1]General!#REF!</definedName>
    <definedName name="LastPSOYear">[1]Plants!$H$2</definedName>
    <definedName name="MINCRD" comment="Activity bound for DK crude oil production based on projection from DEA.">#REF!</definedName>
    <definedName name="MINNGA" comment="Activity bound for DK natural gas  production based on projection from DEA.">#REF!</definedName>
    <definedName name="myCurrentRegion">#REF!</definedName>
    <definedName name="myCurrentRegionSource">#REF!</definedName>
    <definedName name="Nettarif">[1]TechnologyData!$F$11</definedName>
    <definedName name="NGCC_SmallBP">[1]TechnologyData!$A$72:$M$99</definedName>
    <definedName name="nhydro">[1]General!#REF!</definedName>
    <definedName name="NyeNGCC">[1]Plants!$J$5</definedName>
    <definedName name="OffshoreWindPark">[1]TechnologyData!$O$43:$AA$70</definedName>
    <definedName name="OnshoreWindPark">[1]TechnologyData!$O$14:$AA$41</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[1]TechnologyData!$A$43:$M$70</definedName>
    <definedName name="RenovCKV">[1]Plants!$J$4</definedName>
    <definedName name="RoundFactorLong">4</definedName>
    <definedName name="RoundFactorMed">3</definedName>
    <definedName name="RoundFactorShort">3</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SmallestNonZeroValue">0.00001</definedName>
    <definedName name="SumTolerance">0.005</definedName>
    <definedName name="VARWSTBO">'[7]O&amp;M waste '!$D$5</definedName>
    <definedName name="VARWSTBP">'[7]O&amp;M waste '!$D$4</definedName>
    <definedName name="WasteCHP">[1]TechnologyData!$A$101:$M$129</definedName>
    <definedName name="Wood_SmallBP">[1]TechnologyData!$A$131:$M$158</definedName>
    <definedName name="x">[10]AGR_Fuels!$A$2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19" i="24" l="1"/>
  <c r="AD18" i="24"/>
  <c r="AD17" i="24"/>
  <c r="AD16" i="24"/>
  <c r="AD15" i="24"/>
  <c r="AD14" i="24"/>
  <c r="AD13" i="24"/>
  <c r="AE556" i="36" l="1"/>
  <c r="AE520" i="36"/>
  <c r="AE484" i="36"/>
  <c r="AE448" i="36"/>
  <c r="AE412" i="36"/>
  <c r="AE376" i="36"/>
  <c r="AE340" i="36"/>
  <c r="AE304" i="36"/>
  <c r="AE268" i="36"/>
  <c r="AE232" i="36"/>
  <c r="Q225" i="36"/>
  <c r="P225" i="36"/>
  <c r="O225" i="36"/>
  <c r="N225" i="36"/>
  <c r="M225" i="36"/>
  <c r="L225" i="36"/>
  <c r="I225" i="36"/>
  <c r="H225" i="36"/>
  <c r="G225" i="36"/>
  <c r="V225" i="36"/>
  <c r="F225" i="36"/>
  <c r="U225" i="36" s="1"/>
  <c r="E225" i="36"/>
  <c r="T225" i="36" s="1"/>
  <c r="D225" i="36"/>
  <c r="C225" i="36"/>
  <c r="D224" i="36"/>
  <c r="Q224" i="36" s="1"/>
  <c r="D223" i="36"/>
  <c r="Q223" i="36" s="1"/>
  <c r="D222" i="36"/>
  <c r="Q222" i="36" s="1"/>
  <c r="D221" i="36"/>
  <c r="Q221" i="36" s="1"/>
  <c r="D220" i="36"/>
  <c r="H220" i="36" s="1"/>
  <c r="D219" i="36"/>
  <c r="Q219" i="36" s="1"/>
  <c r="D218" i="36"/>
  <c r="M218" i="36" s="1"/>
  <c r="P217" i="36"/>
  <c r="L217" i="36"/>
  <c r="G217" i="36"/>
  <c r="D217" i="36"/>
  <c r="Q217" i="36" s="1"/>
  <c r="C217" i="36"/>
  <c r="D216" i="36"/>
  <c r="O216" i="36" s="1"/>
  <c r="D215" i="36"/>
  <c r="Q215" i="36" s="1"/>
  <c r="D214" i="36"/>
  <c r="Q214" i="36" s="1"/>
  <c r="D213" i="36"/>
  <c r="M213" i="36" s="1"/>
  <c r="D212" i="36"/>
  <c r="Q212" i="36" s="1"/>
  <c r="D211" i="36"/>
  <c r="O211" i="36" s="1"/>
  <c r="D210" i="36"/>
  <c r="G210" i="36" s="1"/>
  <c r="Q209" i="36"/>
  <c r="I209" i="36"/>
  <c r="Y209" i="36" s="1"/>
  <c r="D209" i="36"/>
  <c r="N209" i="36" s="1"/>
  <c r="C209" i="36"/>
  <c r="D208" i="36"/>
  <c r="D207" i="36"/>
  <c r="D206" i="36"/>
  <c r="H206" i="36" s="1"/>
  <c r="D205" i="36"/>
  <c r="N205" i="36" s="1"/>
  <c r="V205" i="36" s="1"/>
  <c r="AD504" i="36" s="1"/>
  <c r="D204" i="36"/>
  <c r="Q204" i="36" s="1"/>
  <c r="D203" i="36"/>
  <c r="O203" i="36" s="1"/>
  <c r="D202" i="36"/>
  <c r="O202" i="36" s="1"/>
  <c r="Q201" i="36"/>
  <c r="I201" i="36"/>
  <c r="E201" i="36"/>
  <c r="D201" i="36"/>
  <c r="N201" i="36" s="1"/>
  <c r="C201" i="36"/>
  <c r="D200" i="36"/>
  <c r="P200" i="36" s="1"/>
  <c r="D199" i="36"/>
  <c r="D198" i="36"/>
  <c r="Q198" i="36" s="1"/>
  <c r="D197" i="36"/>
  <c r="N197" i="36" s="1"/>
  <c r="AE196" i="36"/>
  <c r="D196" i="36"/>
  <c r="I196" i="36" s="1"/>
  <c r="D195" i="36"/>
  <c r="O195" i="36" s="1"/>
  <c r="D194" i="36"/>
  <c r="K67" i="36" s="1"/>
  <c r="D193" i="36"/>
  <c r="L193" i="36" s="1"/>
  <c r="C193" i="36"/>
  <c r="D192" i="36"/>
  <c r="P192" i="36" s="1"/>
  <c r="D191" i="36"/>
  <c r="D190" i="36"/>
  <c r="P190" i="36" s="1"/>
  <c r="D189" i="36"/>
  <c r="G189" i="36" s="1"/>
  <c r="D188" i="36"/>
  <c r="Q188" i="36" s="1"/>
  <c r="D187" i="36"/>
  <c r="P187" i="36" s="1"/>
  <c r="D186" i="36"/>
  <c r="M186" i="36" s="1"/>
  <c r="N185" i="36"/>
  <c r="V185" i="36"/>
  <c r="D185" i="36"/>
  <c r="L185" i="36" s="1"/>
  <c r="C185" i="36"/>
  <c r="D184" i="36"/>
  <c r="H184" i="36" s="1"/>
  <c r="D183" i="36"/>
  <c r="F183" i="36" s="1"/>
  <c r="D182" i="36"/>
  <c r="G182" i="36" s="1"/>
  <c r="D181" i="36"/>
  <c r="O181" i="36" s="1"/>
  <c r="D180" i="36"/>
  <c r="H180" i="36" s="1"/>
  <c r="D179" i="36"/>
  <c r="I179" i="36" s="1"/>
  <c r="D178" i="36"/>
  <c r="L53" i="36" s="1"/>
  <c r="D177" i="36"/>
  <c r="O177" i="36" s="1"/>
  <c r="C177" i="36"/>
  <c r="D176" i="36"/>
  <c r="D175" i="36"/>
  <c r="P175" i="36" s="1"/>
  <c r="D174" i="36"/>
  <c r="G174" i="36" s="1"/>
  <c r="D173" i="36"/>
  <c r="G173" i="36" s="1"/>
  <c r="D172" i="36"/>
  <c r="G172" i="36" s="1"/>
  <c r="D171" i="36"/>
  <c r="Q171" i="36" s="1"/>
  <c r="D170" i="36"/>
  <c r="F170" i="36" s="1"/>
  <c r="D169" i="36"/>
  <c r="C169" i="36"/>
  <c r="D168" i="36"/>
  <c r="P168" i="36" s="1"/>
  <c r="D167" i="36"/>
  <c r="Q167" i="36" s="1"/>
  <c r="D166" i="36"/>
  <c r="Q166" i="36" s="1"/>
  <c r="D165" i="36"/>
  <c r="N165" i="36" s="1"/>
  <c r="D164" i="36"/>
  <c r="I164" i="36" s="1"/>
  <c r="D163" i="36"/>
  <c r="E163" i="36" s="1"/>
  <c r="D162" i="36"/>
  <c r="O162" i="36" s="1"/>
  <c r="Q161" i="36"/>
  <c r="P161" i="36"/>
  <c r="N161" i="36"/>
  <c r="V161" i="36" s="1"/>
  <c r="E161" i="36"/>
  <c r="D161" i="36"/>
  <c r="O161" i="36" s="1"/>
  <c r="C161" i="36"/>
  <c r="AE160" i="36"/>
  <c r="D160" i="36"/>
  <c r="M160" i="36" s="1"/>
  <c r="C160" i="36"/>
  <c r="D159" i="36"/>
  <c r="D158" i="36"/>
  <c r="G158" i="36" s="1"/>
  <c r="C158" i="36"/>
  <c r="AB292" i="36" s="1"/>
  <c r="D157" i="36"/>
  <c r="D156" i="36"/>
  <c r="N156" i="36" s="1"/>
  <c r="V156" i="36" s="1"/>
  <c r="C156" i="36"/>
  <c r="AB280" i="36" s="1"/>
  <c r="D155" i="36"/>
  <c r="P155" i="36" s="1"/>
  <c r="D154" i="36"/>
  <c r="M154" i="36" s="1"/>
  <c r="N153" i="36"/>
  <c r="G153" i="36"/>
  <c r="D153" i="36"/>
  <c r="O153" i="36" s="1"/>
  <c r="C153" i="36"/>
  <c r="D152" i="36"/>
  <c r="N152" i="36" s="1"/>
  <c r="D151" i="36"/>
  <c r="L151" i="36" s="1"/>
  <c r="D150" i="36"/>
  <c r="N150" i="36" s="1"/>
  <c r="V150" i="36" s="1"/>
  <c r="AD258" i="36" s="1"/>
  <c r="D149" i="36"/>
  <c r="O149" i="36" s="1"/>
  <c r="C149" i="36"/>
  <c r="AB250" i="36" s="1"/>
  <c r="D148" i="36"/>
  <c r="G148" i="36" s="1"/>
  <c r="D147" i="36"/>
  <c r="D146" i="36"/>
  <c r="O146" i="36" s="1"/>
  <c r="D145" i="36"/>
  <c r="M145" i="36" s="1"/>
  <c r="C145" i="36"/>
  <c r="D144" i="36"/>
  <c r="Q144" i="36" s="1"/>
  <c r="D143" i="36"/>
  <c r="Q143" i="36" s="1"/>
  <c r="D142" i="36"/>
  <c r="P142" i="36" s="1"/>
  <c r="C142" i="36"/>
  <c r="AB220" i="36" s="1"/>
  <c r="D141" i="36"/>
  <c r="Q141" i="36" s="1"/>
  <c r="D140" i="36"/>
  <c r="P140" i="36" s="1"/>
  <c r="D139" i="36"/>
  <c r="Q139" i="36" s="1"/>
  <c r="D138" i="36"/>
  <c r="O138" i="36" s="1"/>
  <c r="D137" i="36"/>
  <c r="C137" i="36"/>
  <c r="D136" i="36"/>
  <c r="M136" i="36" s="1"/>
  <c r="D135" i="36"/>
  <c r="E135" i="36" s="1"/>
  <c r="D134" i="36"/>
  <c r="P134" i="36" s="1"/>
  <c r="D133" i="36"/>
  <c r="D132" i="36"/>
  <c r="I132" i="36" s="1"/>
  <c r="D131" i="36"/>
  <c r="Q131" i="36" s="1"/>
  <c r="D130" i="36"/>
  <c r="Q130" i="36" s="1"/>
  <c r="D129" i="36"/>
  <c r="C129" i="36"/>
  <c r="D128" i="36"/>
  <c r="G128" i="36" s="1"/>
  <c r="D127" i="36"/>
  <c r="Q127" i="36" s="1"/>
  <c r="D126" i="36"/>
  <c r="P126" i="36" s="1"/>
  <c r="D125" i="36"/>
  <c r="Q125" i="36" s="1"/>
  <c r="AE124" i="36"/>
  <c r="D124" i="36"/>
  <c r="E124" i="36" s="1"/>
  <c r="D123" i="36"/>
  <c r="I123" i="36" s="1"/>
  <c r="D122" i="36"/>
  <c r="K4" i="36" s="1"/>
  <c r="G94" i="36"/>
  <c r="C224" i="36" s="1"/>
  <c r="G93" i="36"/>
  <c r="C223" i="36" s="1"/>
  <c r="AB586" i="36" s="1"/>
  <c r="G92" i="36"/>
  <c r="C222" i="36" s="1"/>
  <c r="AB580" i="36" s="1"/>
  <c r="G91" i="36"/>
  <c r="C221" i="36" s="1"/>
  <c r="AB574" i="36" s="1"/>
  <c r="G90" i="36"/>
  <c r="C220" i="36" s="1"/>
  <c r="AB568" i="36" s="1"/>
  <c r="G89" i="36"/>
  <c r="C219" i="36" s="1"/>
  <c r="AB562" i="36" s="1"/>
  <c r="G88" i="36"/>
  <c r="C218" i="36" s="1"/>
  <c r="AB556" i="36" s="1"/>
  <c r="G87" i="36"/>
  <c r="C216" i="36" s="1"/>
  <c r="G86" i="36"/>
  <c r="C215" i="36" s="1"/>
  <c r="AB550" i="36" s="1"/>
  <c r="G85" i="36"/>
  <c r="C214" i="36" s="1"/>
  <c r="AB544" i="36" s="1"/>
  <c r="G84" i="36"/>
  <c r="C213" i="36" s="1"/>
  <c r="AB538" i="36" s="1"/>
  <c r="G83" i="36"/>
  <c r="C212" i="36" s="1"/>
  <c r="AB532" i="36" s="1"/>
  <c r="G82" i="36"/>
  <c r="C211" i="36" s="1"/>
  <c r="AB526" i="36" s="1"/>
  <c r="K81" i="36"/>
  <c r="G81" i="36"/>
  <c r="C210" i="36" s="1"/>
  <c r="AB520" i="36" s="1"/>
  <c r="G80" i="36"/>
  <c r="C208" i="36" s="1"/>
  <c r="G79" i="36"/>
  <c r="C207" i="36" s="1"/>
  <c r="AB514" i="36" s="1"/>
  <c r="G78" i="36"/>
  <c r="C206" i="36" s="1"/>
  <c r="AB508" i="36" s="1"/>
  <c r="G77" i="36"/>
  <c r="C205" i="36" s="1"/>
  <c r="AB502" i="36" s="1"/>
  <c r="G76" i="36"/>
  <c r="C204" i="36" s="1"/>
  <c r="AB496" i="36" s="1"/>
  <c r="G75" i="36"/>
  <c r="C203" i="36" s="1"/>
  <c r="AB490" i="36" s="1"/>
  <c r="G74" i="36"/>
  <c r="C202" i="36" s="1"/>
  <c r="AB484" i="36" s="1"/>
  <c r="G73" i="36"/>
  <c r="C200" i="36" s="1"/>
  <c r="G72" i="36"/>
  <c r="C199" i="36" s="1"/>
  <c r="AB478" i="36" s="1"/>
  <c r="G71" i="36"/>
  <c r="C198" i="36" s="1"/>
  <c r="AB472" i="36" s="1"/>
  <c r="G70" i="36"/>
  <c r="C197" i="36" s="1"/>
  <c r="AB466" i="36" s="1"/>
  <c r="G69" i="36"/>
  <c r="C196" i="36" s="1"/>
  <c r="AB460" i="36" s="1"/>
  <c r="G68" i="36"/>
  <c r="C195" i="36" s="1"/>
  <c r="AB454" i="36" s="1"/>
  <c r="G67" i="36"/>
  <c r="C194" i="36" s="1"/>
  <c r="AB448" i="36" s="1"/>
  <c r="G66" i="36"/>
  <c r="C192" i="36" s="1"/>
  <c r="G65" i="36"/>
  <c r="C191" i="36" s="1"/>
  <c r="AB442" i="36" s="1"/>
  <c r="G64" i="36"/>
  <c r="C190" i="36" s="1"/>
  <c r="AB436" i="36" s="1"/>
  <c r="G63" i="36"/>
  <c r="C189" i="36" s="1"/>
  <c r="AB430" i="36" s="1"/>
  <c r="G62" i="36"/>
  <c r="C188" i="36" s="1"/>
  <c r="AB424" i="36" s="1"/>
  <c r="G61" i="36"/>
  <c r="C187" i="36" s="1"/>
  <c r="AB418" i="36" s="1"/>
  <c r="G60" i="36"/>
  <c r="C186" i="36" s="1"/>
  <c r="AB412" i="36" s="1"/>
  <c r="G59" i="36"/>
  <c r="C184" i="36" s="1"/>
  <c r="G58" i="36"/>
  <c r="C183" i="36" s="1"/>
  <c r="AB406" i="36" s="1"/>
  <c r="G57" i="36"/>
  <c r="C182" i="36" s="1"/>
  <c r="AB400" i="36" s="1"/>
  <c r="G56" i="36"/>
  <c r="C181" i="36" s="1"/>
  <c r="AB394" i="36" s="1"/>
  <c r="G55" i="36"/>
  <c r="C180" i="36" s="1"/>
  <c r="AB388" i="36" s="1"/>
  <c r="G54" i="36"/>
  <c r="C179" i="36" s="1"/>
  <c r="AB382" i="36" s="1"/>
  <c r="G53" i="36"/>
  <c r="C178" i="36" s="1"/>
  <c r="AB376" i="36" s="1"/>
  <c r="G52" i="36"/>
  <c r="C176" i="36" s="1"/>
  <c r="G51" i="36"/>
  <c r="C175" i="36" s="1"/>
  <c r="AB370" i="36" s="1"/>
  <c r="G50" i="36"/>
  <c r="C174" i="36" s="1"/>
  <c r="AB364" i="36" s="1"/>
  <c r="G49" i="36"/>
  <c r="C173" i="36" s="1"/>
  <c r="AB358" i="36" s="1"/>
  <c r="G48" i="36"/>
  <c r="C172" i="36" s="1"/>
  <c r="AB352" i="36" s="1"/>
  <c r="G47" i="36"/>
  <c r="C171" i="36" s="1"/>
  <c r="AB346" i="36" s="1"/>
  <c r="G46" i="36"/>
  <c r="C170" i="36" s="1"/>
  <c r="AB340" i="36" s="1"/>
  <c r="G45" i="36"/>
  <c r="C168" i="36" s="1"/>
  <c r="G44" i="36"/>
  <c r="C167" i="36" s="1"/>
  <c r="AB334" i="36" s="1"/>
  <c r="G43" i="36"/>
  <c r="C166" i="36" s="1"/>
  <c r="AB328" i="36" s="1"/>
  <c r="G42" i="36"/>
  <c r="C165" i="36" s="1"/>
  <c r="AB322" i="36" s="1"/>
  <c r="G41" i="36"/>
  <c r="C164" i="36" s="1"/>
  <c r="AB316" i="36" s="1"/>
  <c r="G40" i="36"/>
  <c r="C163" i="36" s="1"/>
  <c r="AB310" i="36" s="1"/>
  <c r="G39" i="36"/>
  <c r="C162" i="36" s="1"/>
  <c r="AB304" i="36" s="1"/>
  <c r="G38" i="36"/>
  <c r="P245" i="35" s="1"/>
  <c r="G37" i="36"/>
  <c r="C159" i="36" s="1"/>
  <c r="AB298" i="36" s="1"/>
  <c r="G36" i="36"/>
  <c r="G35" i="36"/>
  <c r="C157" i="36" s="1"/>
  <c r="AB286" i="36" s="1"/>
  <c r="G34" i="36"/>
  <c r="G33" i="36"/>
  <c r="C155" i="36" s="1"/>
  <c r="AB274" i="36" s="1"/>
  <c r="G32" i="36"/>
  <c r="C154" i="36" s="1"/>
  <c r="AB268" i="36" s="1"/>
  <c r="G31" i="36"/>
  <c r="C152" i="36" s="1"/>
  <c r="G30" i="36"/>
  <c r="C151" i="36" s="1"/>
  <c r="AB262" i="36" s="1"/>
  <c r="G29" i="36"/>
  <c r="C150" i="36" s="1"/>
  <c r="AB256" i="36" s="1"/>
  <c r="G28" i="36"/>
  <c r="G27" i="36"/>
  <c r="C148" i="36" s="1"/>
  <c r="AB244" i="36" s="1"/>
  <c r="G26" i="36"/>
  <c r="C147" i="36" s="1"/>
  <c r="AB238" i="36" s="1"/>
  <c r="G25" i="36"/>
  <c r="C146" i="36" s="1"/>
  <c r="AB232" i="36" s="1"/>
  <c r="G24" i="36"/>
  <c r="C144" i="36" s="1"/>
  <c r="G23" i="36"/>
  <c r="C143" i="36" s="1"/>
  <c r="AB226" i="36" s="1"/>
  <c r="G22" i="36"/>
  <c r="G21" i="36"/>
  <c r="C141" i="36" s="1"/>
  <c r="AB214" i="36" s="1"/>
  <c r="G20" i="36"/>
  <c r="C140" i="36" s="1"/>
  <c r="AB208" i="36" s="1"/>
  <c r="G19" i="36"/>
  <c r="C139" i="36" s="1"/>
  <c r="AB202" i="36" s="1"/>
  <c r="G18" i="36"/>
  <c r="C138" i="36" s="1"/>
  <c r="AB196" i="36" s="1"/>
  <c r="BH17" i="36"/>
  <c r="BG17" i="36"/>
  <c r="BF17" i="36"/>
  <c r="BE17" i="36"/>
  <c r="BD17" i="36"/>
  <c r="BC17" i="36"/>
  <c r="BB17" i="36"/>
  <c r="BA17" i="36"/>
  <c r="AZ17" i="36"/>
  <c r="AY17" i="36"/>
  <c r="AX17" i="36"/>
  <c r="AW17" i="36"/>
  <c r="AV17" i="36"/>
  <c r="AU17" i="36"/>
  <c r="AT17" i="36"/>
  <c r="AS17" i="36"/>
  <c r="AR17" i="36"/>
  <c r="AQ17" i="36"/>
  <c r="AP17" i="36"/>
  <c r="AO17" i="36"/>
  <c r="AN17" i="36"/>
  <c r="AM17" i="36"/>
  <c r="AL17" i="36"/>
  <c r="AK17" i="36"/>
  <c r="AJ17" i="36"/>
  <c r="AI17" i="36"/>
  <c r="AH17" i="36"/>
  <c r="AG17" i="36"/>
  <c r="AF17" i="36"/>
  <c r="AE17" i="36"/>
  <c r="AD17" i="36"/>
  <c r="AC17" i="36"/>
  <c r="AB17" i="36"/>
  <c r="AA17" i="36"/>
  <c r="Z17" i="36"/>
  <c r="Y17" i="36"/>
  <c r="S17" i="36"/>
  <c r="R17" i="36"/>
  <c r="G17" i="36"/>
  <c r="C136" i="36" s="1"/>
  <c r="BH16" i="36"/>
  <c r="BG16" i="36"/>
  <c r="BF16" i="36"/>
  <c r="BE16" i="36"/>
  <c r="BD16" i="36"/>
  <c r="BC16" i="36"/>
  <c r="BB16" i="36"/>
  <c r="BA16" i="36"/>
  <c r="AZ16" i="36"/>
  <c r="AY16" i="36"/>
  <c r="AX16" i="36"/>
  <c r="AW16" i="36"/>
  <c r="AV16" i="36"/>
  <c r="AU16" i="36"/>
  <c r="AT16" i="36"/>
  <c r="AS16" i="36"/>
  <c r="AR16" i="36"/>
  <c r="AQ16" i="36"/>
  <c r="AP16" i="36"/>
  <c r="AO16" i="36"/>
  <c r="AN16" i="36"/>
  <c r="AM16" i="36"/>
  <c r="AL16" i="36"/>
  <c r="AK16" i="36"/>
  <c r="AJ16" i="36"/>
  <c r="AI16" i="36"/>
  <c r="AH16" i="36"/>
  <c r="AG16" i="36"/>
  <c r="AF16" i="36"/>
  <c r="AE16" i="36"/>
  <c r="AD16" i="36"/>
  <c r="AC16" i="36"/>
  <c r="AB16" i="36"/>
  <c r="AA16" i="36"/>
  <c r="Z16" i="36"/>
  <c r="Y16" i="36"/>
  <c r="S16" i="36"/>
  <c r="R16" i="36"/>
  <c r="G16" i="36"/>
  <c r="C135" i="36" s="1"/>
  <c r="AB190" i="36" s="1"/>
  <c r="BH15" i="36"/>
  <c r="BG15" i="36"/>
  <c r="BF15" i="36"/>
  <c r="BE15" i="36"/>
  <c r="BD15" i="36"/>
  <c r="BC15" i="36"/>
  <c r="BB15" i="36"/>
  <c r="BA15" i="36"/>
  <c r="AZ15" i="36"/>
  <c r="AY15" i="36"/>
  <c r="AX15" i="36"/>
  <c r="AW15" i="36"/>
  <c r="AV15" i="36"/>
  <c r="AU15" i="36"/>
  <c r="AT15" i="36"/>
  <c r="AS15" i="36"/>
  <c r="AR15" i="36"/>
  <c r="AQ15" i="36"/>
  <c r="AP15" i="36"/>
  <c r="AO15" i="36"/>
  <c r="AN15" i="36"/>
  <c r="AM15" i="36"/>
  <c r="AL15" i="36"/>
  <c r="AK15" i="36"/>
  <c r="AJ15" i="36"/>
  <c r="AI15" i="36"/>
  <c r="AH15" i="36"/>
  <c r="AG15" i="36"/>
  <c r="AF15" i="36"/>
  <c r="AE15" i="36"/>
  <c r="AD15" i="36"/>
  <c r="AC15" i="36"/>
  <c r="AB15" i="36"/>
  <c r="AA15" i="36"/>
  <c r="Z15" i="36"/>
  <c r="Y15" i="36"/>
  <c r="S15" i="36"/>
  <c r="R15" i="36"/>
  <c r="G15" i="36"/>
  <c r="C134" i="36" s="1"/>
  <c r="AB184" i="36" s="1"/>
  <c r="BH14" i="36"/>
  <c r="BG14" i="36"/>
  <c r="BF14" i="36"/>
  <c r="BE14" i="36"/>
  <c r="BD14" i="36"/>
  <c r="BC14" i="36"/>
  <c r="BB14" i="36"/>
  <c r="BA14" i="36"/>
  <c r="AZ14" i="36"/>
  <c r="AY14" i="36"/>
  <c r="AX14" i="36"/>
  <c r="AW14" i="36"/>
  <c r="AV14" i="36"/>
  <c r="AU14" i="36"/>
  <c r="AT14" i="36"/>
  <c r="AS14" i="36"/>
  <c r="AR14" i="36"/>
  <c r="AQ14" i="36"/>
  <c r="AP14" i="36"/>
  <c r="AO14" i="36"/>
  <c r="AN14" i="36"/>
  <c r="AM14" i="36"/>
  <c r="AL14" i="36"/>
  <c r="AK14" i="36"/>
  <c r="AJ14" i="36"/>
  <c r="AI14" i="36"/>
  <c r="AH14" i="36"/>
  <c r="AG14" i="36"/>
  <c r="AF14" i="36"/>
  <c r="AE14" i="36"/>
  <c r="AD14" i="36"/>
  <c r="AC14" i="36"/>
  <c r="AB14" i="36"/>
  <c r="AA14" i="36"/>
  <c r="Z14" i="36"/>
  <c r="Y14" i="36"/>
  <c r="S14" i="36"/>
  <c r="R14" i="36"/>
  <c r="G14" i="36"/>
  <c r="C133" i="36" s="1"/>
  <c r="AB178" i="36" s="1"/>
  <c r="BH13" i="36"/>
  <c r="BG13" i="36"/>
  <c r="BF13" i="36"/>
  <c r="BE13" i="36"/>
  <c r="BD13" i="36"/>
  <c r="BC13" i="36"/>
  <c r="BB13" i="36"/>
  <c r="BA13" i="36"/>
  <c r="AZ13" i="36"/>
  <c r="AY13" i="36"/>
  <c r="AX13" i="36"/>
  <c r="AW13" i="36"/>
  <c r="AV13" i="36"/>
  <c r="AU13" i="36"/>
  <c r="AT13" i="36"/>
  <c r="AS13" i="36"/>
  <c r="AR13" i="36"/>
  <c r="AQ13" i="36"/>
  <c r="AP13" i="36"/>
  <c r="AO13" i="36"/>
  <c r="AN13" i="36"/>
  <c r="AM13" i="36"/>
  <c r="AL13" i="36"/>
  <c r="AK13" i="36"/>
  <c r="AJ13" i="36"/>
  <c r="AI13" i="36"/>
  <c r="AH13" i="36"/>
  <c r="AG13" i="36"/>
  <c r="AF13" i="36"/>
  <c r="AE13" i="36"/>
  <c r="AD13" i="36"/>
  <c r="AC13" i="36"/>
  <c r="AB13" i="36"/>
  <c r="AA13" i="36"/>
  <c r="Z13" i="36"/>
  <c r="Y13" i="36"/>
  <c r="S13" i="36"/>
  <c r="R13" i="36"/>
  <c r="G13" i="36"/>
  <c r="C132" i="36" s="1"/>
  <c r="AB172" i="36" s="1"/>
  <c r="BH12" i="36"/>
  <c r="BG12" i="36"/>
  <c r="BF12" i="36"/>
  <c r="BE12" i="36"/>
  <c r="BD12" i="36"/>
  <c r="BC12" i="36"/>
  <c r="BB12" i="36"/>
  <c r="BA12" i="36"/>
  <c r="AZ12" i="36"/>
  <c r="AY12" i="36"/>
  <c r="AX12" i="36"/>
  <c r="AW12" i="36"/>
  <c r="AV12" i="36"/>
  <c r="AU12" i="36"/>
  <c r="AT12" i="36"/>
  <c r="AS12" i="36"/>
  <c r="AR12" i="36"/>
  <c r="AQ12" i="36"/>
  <c r="AP12" i="36"/>
  <c r="AO12" i="36"/>
  <c r="AN12" i="36"/>
  <c r="AM12" i="36"/>
  <c r="AL12" i="36"/>
  <c r="AK12" i="36"/>
  <c r="AJ12" i="36"/>
  <c r="AI12" i="36"/>
  <c r="AH12" i="36"/>
  <c r="AG12" i="36"/>
  <c r="AF12" i="36"/>
  <c r="AE12" i="36"/>
  <c r="AD12" i="36"/>
  <c r="AC12" i="36"/>
  <c r="AB12" i="36"/>
  <c r="AA12" i="36"/>
  <c r="Z12" i="36"/>
  <c r="Y12" i="36"/>
  <c r="S12" i="36"/>
  <c r="R12" i="36"/>
  <c r="G12" i="36"/>
  <c r="C131" i="36" s="1"/>
  <c r="AB166" i="36" s="1"/>
  <c r="BH11" i="36"/>
  <c r="BG11" i="36"/>
  <c r="BF11" i="36"/>
  <c r="BE11" i="36"/>
  <c r="BD11" i="36"/>
  <c r="BC11" i="36"/>
  <c r="BB11" i="36"/>
  <c r="BA11" i="36"/>
  <c r="AZ11" i="36"/>
  <c r="AY11" i="36"/>
  <c r="AX11" i="36"/>
  <c r="AW11" i="36"/>
  <c r="AV11" i="36"/>
  <c r="AU11" i="36"/>
  <c r="AT11" i="36"/>
  <c r="AS11" i="36"/>
  <c r="AR11" i="36"/>
  <c r="AQ11" i="36"/>
  <c r="AP11" i="36"/>
  <c r="AO11" i="36"/>
  <c r="AN11" i="36"/>
  <c r="AM11" i="36"/>
  <c r="AL11" i="36"/>
  <c r="AK11" i="36"/>
  <c r="AJ11" i="36"/>
  <c r="AI11" i="36"/>
  <c r="AH11" i="36"/>
  <c r="AG11" i="36"/>
  <c r="AF11" i="36"/>
  <c r="AE11" i="36"/>
  <c r="AD11" i="36"/>
  <c r="AC11" i="36"/>
  <c r="AB11" i="36"/>
  <c r="AA11" i="36"/>
  <c r="Z11" i="36"/>
  <c r="Y11" i="36"/>
  <c r="S11" i="36"/>
  <c r="R11" i="36"/>
  <c r="G11" i="36"/>
  <c r="C130" i="36" s="1"/>
  <c r="AB160" i="36" s="1"/>
  <c r="BH10" i="36"/>
  <c r="BG10" i="36"/>
  <c r="BF10" i="36"/>
  <c r="BE10" i="36"/>
  <c r="BD10" i="36"/>
  <c r="BC10" i="36"/>
  <c r="BB10" i="36"/>
  <c r="BA10" i="36"/>
  <c r="AZ10" i="36"/>
  <c r="AY10" i="36"/>
  <c r="AX10" i="36"/>
  <c r="AW10" i="36"/>
  <c r="AV10" i="36"/>
  <c r="AU10" i="36"/>
  <c r="AT10" i="36"/>
  <c r="AS10" i="36"/>
  <c r="AR10" i="36"/>
  <c r="AQ10" i="36"/>
  <c r="AP10" i="36"/>
  <c r="AO10" i="36"/>
  <c r="AN10" i="36"/>
  <c r="AM10" i="36"/>
  <c r="AL10" i="36"/>
  <c r="AK10" i="36"/>
  <c r="AJ10" i="36"/>
  <c r="AI10" i="36"/>
  <c r="AH10" i="36"/>
  <c r="AG10" i="36"/>
  <c r="AF10" i="36"/>
  <c r="AE10" i="36"/>
  <c r="AD10" i="36"/>
  <c r="AC10" i="36"/>
  <c r="AB10" i="36"/>
  <c r="AA10" i="36"/>
  <c r="Z10" i="36"/>
  <c r="Y10" i="36"/>
  <c r="S10" i="36"/>
  <c r="R10" i="36"/>
  <c r="G10" i="36"/>
  <c r="C128" i="36" s="1"/>
  <c r="BH9" i="36"/>
  <c r="BG9" i="36"/>
  <c r="BF9" i="36"/>
  <c r="BE9" i="36"/>
  <c r="BD9" i="36"/>
  <c r="BC9" i="36"/>
  <c r="BB9" i="36"/>
  <c r="BA9" i="36"/>
  <c r="AZ9" i="36"/>
  <c r="AY9" i="36"/>
  <c r="AX9" i="36"/>
  <c r="AW9" i="36"/>
  <c r="AV9" i="36"/>
  <c r="AU9" i="36"/>
  <c r="AT9" i="36"/>
  <c r="AS9" i="36"/>
  <c r="AR9" i="36"/>
  <c r="AQ9" i="36"/>
  <c r="AP9" i="36"/>
  <c r="AO9" i="36"/>
  <c r="AN9" i="36"/>
  <c r="AM9" i="36"/>
  <c r="AL9" i="36"/>
  <c r="AK9" i="36"/>
  <c r="AJ9" i="36"/>
  <c r="AI9" i="36"/>
  <c r="AH9" i="36"/>
  <c r="AG9" i="36"/>
  <c r="AF9" i="36"/>
  <c r="AE9" i="36"/>
  <c r="AD9" i="36"/>
  <c r="AC9" i="36"/>
  <c r="AB9" i="36"/>
  <c r="AA9" i="36"/>
  <c r="Z9" i="36"/>
  <c r="Y9" i="36"/>
  <c r="S9" i="36"/>
  <c r="R9" i="36"/>
  <c r="G9" i="36"/>
  <c r="C127" i="36" s="1"/>
  <c r="AB154" i="36" s="1"/>
  <c r="BH8" i="36"/>
  <c r="BG8" i="36"/>
  <c r="BF8" i="36"/>
  <c r="BE8" i="36"/>
  <c r="BD8" i="36"/>
  <c r="BC8" i="36"/>
  <c r="BB8" i="36"/>
  <c r="BA8" i="36"/>
  <c r="AZ8" i="36"/>
  <c r="AY8" i="36"/>
  <c r="AX8" i="36"/>
  <c r="AW8" i="36"/>
  <c r="AV8" i="36"/>
  <c r="AU8" i="36"/>
  <c r="AT8" i="36"/>
  <c r="AS8" i="36"/>
  <c r="AR8" i="36"/>
  <c r="AQ8" i="36"/>
  <c r="AP8" i="36"/>
  <c r="AO8" i="36"/>
  <c r="AN8" i="36"/>
  <c r="AM8" i="36"/>
  <c r="AL8" i="36"/>
  <c r="AK8" i="36"/>
  <c r="AJ8" i="36"/>
  <c r="AI8" i="36"/>
  <c r="AH8" i="36"/>
  <c r="AG8" i="36"/>
  <c r="AF8" i="36"/>
  <c r="AE8" i="36"/>
  <c r="AD8" i="36"/>
  <c r="AC8" i="36"/>
  <c r="AB8" i="36"/>
  <c r="AA8" i="36"/>
  <c r="Z8" i="36"/>
  <c r="Y8" i="36"/>
  <c r="S8" i="36"/>
  <c r="R8" i="36"/>
  <c r="G8" i="36"/>
  <c r="C126" i="36" s="1"/>
  <c r="AB148" i="36" s="1"/>
  <c r="BH7" i="36"/>
  <c r="BG7" i="36"/>
  <c r="BF7" i="36"/>
  <c r="BE7" i="36"/>
  <c r="BD7" i="36"/>
  <c r="BC7" i="36"/>
  <c r="BB7" i="36"/>
  <c r="BA7" i="36"/>
  <c r="AZ7" i="36"/>
  <c r="AY7" i="36"/>
  <c r="AX7" i="36"/>
  <c r="AW7" i="36"/>
  <c r="AV7" i="36"/>
  <c r="AU7" i="36"/>
  <c r="AT7" i="36"/>
  <c r="AS7" i="36"/>
  <c r="AR7" i="36"/>
  <c r="AQ7" i="36"/>
  <c r="AP7" i="36"/>
  <c r="AO7" i="36"/>
  <c r="AN7" i="36"/>
  <c r="AM7" i="36"/>
  <c r="AL7" i="36"/>
  <c r="AK7" i="36"/>
  <c r="AJ7" i="36"/>
  <c r="AI7" i="36"/>
  <c r="AH7" i="36"/>
  <c r="AG7" i="36"/>
  <c r="AF7" i="36"/>
  <c r="AE7" i="36"/>
  <c r="AD7" i="36"/>
  <c r="AC7" i="36"/>
  <c r="AB7" i="36"/>
  <c r="AA7" i="36"/>
  <c r="Z7" i="36"/>
  <c r="Y7" i="36"/>
  <c r="S7" i="36"/>
  <c r="R7" i="36"/>
  <c r="G7" i="36"/>
  <c r="C125" i="36" s="1"/>
  <c r="AB142" i="36" s="1"/>
  <c r="BH6" i="36"/>
  <c r="BG6" i="36"/>
  <c r="BF6" i="36"/>
  <c r="BE6" i="36"/>
  <c r="BD6" i="36"/>
  <c r="BC6" i="36"/>
  <c r="BB6" i="36"/>
  <c r="BA6" i="36"/>
  <c r="AZ6" i="36"/>
  <c r="AY6" i="36"/>
  <c r="AX6" i="36"/>
  <c r="AW6" i="36"/>
  <c r="AV6" i="36"/>
  <c r="AU6" i="36"/>
  <c r="AT6" i="36"/>
  <c r="AS6" i="36"/>
  <c r="AR6" i="36"/>
  <c r="AQ6" i="36"/>
  <c r="AP6" i="36"/>
  <c r="AO6" i="36"/>
  <c r="AN6" i="36"/>
  <c r="AM6" i="36"/>
  <c r="AL6" i="36"/>
  <c r="AK6" i="36"/>
  <c r="AJ6" i="36"/>
  <c r="AI6" i="36"/>
  <c r="AH6" i="36"/>
  <c r="AG6" i="36"/>
  <c r="AF6" i="36"/>
  <c r="AE6" i="36"/>
  <c r="AD6" i="36"/>
  <c r="AC6" i="36"/>
  <c r="AB6" i="36"/>
  <c r="AA6" i="36"/>
  <c r="Z6" i="36"/>
  <c r="Y6" i="36"/>
  <c r="S6" i="36"/>
  <c r="R6" i="36"/>
  <c r="G6" i="36"/>
  <c r="C124" i="36" s="1"/>
  <c r="AB136" i="36" s="1"/>
  <c r="BH5" i="36"/>
  <c r="BG5" i="36"/>
  <c r="BF5" i="36"/>
  <c r="BE5" i="36"/>
  <c r="BD5" i="36"/>
  <c r="BC5" i="36"/>
  <c r="BB5" i="36"/>
  <c r="BA5" i="36"/>
  <c r="AZ5" i="36"/>
  <c r="AY5" i="36"/>
  <c r="AX5" i="36"/>
  <c r="AW5" i="36"/>
  <c r="AV5" i="36"/>
  <c r="AU5" i="36"/>
  <c r="AT5" i="36"/>
  <c r="AS5" i="36"/>
  <c r="AR5" i="36"/>
  <c r="AQ5" i="36"/>
  <c r="AP5" i="36"/>
  <c r="AO5" i="36"/>
  <c r="AN5" i="36"/>
  <c r="AM5" i="36"/>
  <c r="AL5" i="36"/>
  <c r="AK5" i="36"/>
  <c r="AJ5" i="36"/>
  <c r="AI5" i="36"/>
  <c r="AH5" i="36"/>
  <c r="AG5" i="36"/>
  <c r="AF5" i="36"/>
  <c r="AE5" i="36"/>
  <c r="AD5" i="36"/>
  <c r="AC5" i="36"/>
  <c r="AB5" i="36"/>
  <c r="AA5" i="36"/>
  <c r="Z5" i="36"/>
  <c r="Y5" i="36"/>
  <c r="S5" i="36"/>
  <c r="R5" i="36"/>
  <c r="G5" i="36"/>
  <c r="C123" i="36" s="1"/>
  <c r="AB130" i="36" s="1"/>
  <c r="G4" i="36"/>
  <c r="C122" i="36" s="1"/>
  <c r="AB124" i="36" s="1"/>
  <c r="AW245" i="35"/>
  <c r="AW250" i="35" s="1"/>
  <c r="AL245" i="35"/>
  <c r="AL269" i="35" s="1"/>
  <c r="E219" i="35"/>
  <c r="AW208" i="35"/>
  <c r="AW205" i="35"/>
  <c r="AW226" i="35" s="1"/>
  <c r="AA205" i="35"/>
  <c r="AA227" i="35" s="1"/>
  <c r="E205" i="35"/>
  <c r="E230" i="35" s="1"/>
  <c r="AW165" i="35"/>
  <c r="AW200" i="35" s="1"/>
  <c r="AL165" i="35"/>
  <c r="AL198" i="35" s="1"/>
  <c r="AA165" i="35"/>
  <c r="AA177" i="35" s="1"/>
  <c r="P165" i="35"/>
  <c r="P180" i="35" s="1"/>
  <c r="AW125" i="35"/>
  <c r="AL125" i="35"/>
  <c r="AL134" i="35" s="1"/>
  <c r="AA125" i="35"/>
  <c r="AA155" i="35" s="1"/>
  <c r="E125" i="35"/>
  <c r="E138" i="35" s="1"/>
  <c r="AW105" i="35"/>
  <c r="AW85" i="35"/>
  <c r="AW102" i="35" s="1"/>
  <c r="AL85" i="35"/>
  <c r="AL87" i="35" s="1"/>
  <c r="AA85" i="35"/>
  <c r="AA113" i="35" s="1"/>
  <c r="P85" i="35"/>
  <c r="P101" i="35" s="1"/>
  <c r="E85" i="35"/>
  <c r="E101" i="35" s="1"/>
  <c r="AW45" i="35"/>
  <c r="AW63" i="35" s="1"/>
  <c r="AL45" i="35"/>
  <c r="AL66" i="35" s="1"/>
  <c r="AA45" i="35"/>
  <c r="AA62" i="35" s="1"/>
  <c r="P45" i="35"/>
  <c r="P68" i="35" s="1"/>
  <c r="E45" i="35"/>
  <c r="E80" i="35" s="1"/>
  <c r="BA44" i="35"/>
  <c r="AX84" i="35" s="1"/>
  <c r="AZ44" i="35"/>
  <c r="AU44" i="35" s="1"/>
  <c r="AP44" i="35"/>
  <c r="AM44" i="35" s="1"/>
  <c r="AO44" i="35"/>
  <c r="AJ84" i="35" s="1"/>
  <c r="AE44" i="35"/>
  <c r="AD44" i="35"/>
  <c r="Y84" i="35" s="1"/>
  <c r="T44" i="35"/>
  <c r="Q44" i="35" s="1"/>
  <c r="S44" i="35"/>
  <c r="I44" i="35"/>
  <c r="F44" i="35" s="1"/>
  <c r="B44" i="35" s="1"/>
  <c r="H44" i="35"/>
  <c r="C44" i="35" s="1"/>
  <c r="BA43" i="35"/>
  <c r="AX43" i="35" s="1"/>
  <c r="AZ43" i="35"/>
  <c r="AU43" i="35" s="1"/>
  <c r="AP43" i="35"/>
  <c r="AO43" i="35"/>
  <c r="AE43" i="35"/>
  <c r="AD43" i="35"/>
  <c r="T43" i="35"/>
  <c r="Q123" i="35" s="1"/>
  <c r="S43" i="35"/>
  <c r="N83" i="35" s="1"/>
  <c r="I43" i="35"/>
  <c r="F43" i="35" s="1"/>
  <c r="H43" i="35"/>
  <c r="C83" i="35" s="1"/>
  <c r="BA42" i="35"/>
  <c r="AZ42" i="35"/>
  <c r="AP42" i="35"/>
  <c r="AO42" i="35"/>
  <c r="AE42" i="35"/>
  <c r="AB42" i="35" s="1"/>
  <c r="AD42" i="35"/>
  <c r="Y82" i="35" s="1"/>
  <c r="T42" i="35"/>
  <c r="S42" i="35"/>
  <c r="N42" i="35" s="1"/>
  <c r="I42" i="35"/>
  <c r="H42" i="35"/>
  <c r="BA41" i="35"/>
  <c r="AZ41" i="35"/>
  <c r="AU121" i="35" s="1"/>
  <c r="AP41" i="35"/>
  <c r="AO41" i="35"/>
  <c r="AJ81" i="35" s="1"/>
  <c r="AE41" i="35"/>
  <c r="AB41" i="35" s="1"/>
  <c r="AD41" i="35"/>
  <c r="Y41" i="35" s="1"/>
  <c r="T41" i="35"/>
  <c r="S41" i="35"/>
  <c r="I41" i="35"/>
  <c r="F41" i="35" s="1"/>
  <c r="H41" i="35"/>
  <c r="BA40" i="35"/>
  <c r="AZ40" i="35"/>
  <c r="AU80" i="35" s="1"/>
  <c r="AP40" i="35"/>
  <c r="AO40" i="35"/>
  <c r="AJ40" i="35" s="1"/>
  <c r="AE40" i="35"/>
  <c r="AD40" i="35"/>
  <c r="T40" i="35"/>
  <c r="Q40" i="35" s="1"/>
  <c r="S40" i="35"/>
  <c r="I40" i="35"/>
  <c r="F40" i="35" s="1"/>
  <c r="B40" i="35" s="1"/>
  <c r="H40" i="35"/>
  <c r="C40" i="35" s="1"/>
  <c r="BA39" i="35"/>
  <c r="AZ39" i="35"/>
  <c r="AU39" i="35" s="1"/>
  <c r="AP39" i="35"/>
  <c r="AO39" i="35"/>
  <c r="AE39" i="35"/>
  <c r="AD39" i="35"/>
  <c r="T39" i="35"/>
  <c r="Q39" i="35" s="1"/>
  <c r="M39" i="35" s="1"/>
  <c r="S39" i="35"/>
  <c r="N39" i="35" s="1"/>
  <c r="I39" i="35"/>
  <c r="F79" i="35" s="1"/>
  <c r="H39" i="35"/>
  <c r="C39" i="35" s="1"/>
  <c r="BA38" i="35"/>
  <c r="AZ38" i="35"/>
  <c r="AP38" i="35"/>
  <c r="AM38" i="35" s="1"/>
  <c r="AO38" i="35"/>
  <c r="AE38" i="35"/>
  <c r="AD38" i="35"/>
  <c r="Y118" i="35" s="1"/>
  <c r="T38" i="35"/>
  <c r="Q38" i="35" s="1"/>
  <c r="S38" i="35"/>
  <c r="N38" i="35" s="1"/>
  <c r="I38" i="35"/>
  <c r="H38" i="35"/>
  <c r="BA37" i="35"/>
  <c r="AZ37" i="35"/>
  <c r="AU77" i="35" s="1"/>
  <c r="AP37" i="35"/>
  <c r="AO37" i="35"/>
  <c r="AJ77" i="35" s="1"/>
  <c r="AE37" i="35"/>
  <c r="AD37" i="35"/>
  <c r="Y37" i="35" s="1"/>
  <c r="T37" i="35"/>
  <c r="S37" i="35"/>
  <c r="I37" i="35"/>
  <c r="F37" i="35" s="1"/>
  <c r="B37" i="35" s="1"/>
  <c r="H37" i="35"/>
  <c r="BA36" i="35"/>
  <c r="AX36" i="35" s="1"/>
  <c r="AZ36" i="35"/>
  <c r="AU76" i="35" s="1"/>
  <c r="AP36" i="35"/>
  <c r="AO36" i="35"/>
  <c r="AJ36" i="35" s="1"/>
  <c r="AE36" i="35"/>
  <c r="AD36" i="35"/>
  <c r="T36" i="35"/>
  <c r="S36" i="35"/>
  <c r="I36" i="35"/>
  <c r="F36" i="35" s="1"/>
  <c r="B36" i="35" s="1"/>
  <c r="H36" i="35"/>
  <c r="C76" i="35" s="1"/>
  <c r="BA35" i="35"/>
  <c r="AZ35" i="35"/>
  <c r="AP35" i="35"/>
  <c r="AO35" i="35"/>
  <c r="AE35" i="35"/>
  <c r="AD35" i="35"/>
  <c r="T35" i="35"/>
  <c r="Q195" i="35" s="1"/>
  <c r="S35" i="35"/>
  <c r="N75" i="35" s="1"/>
  <c r="I35" i="35"/>
  <c r="F35" i="35" s="1"/>
  <c r="H35" i="35"/>
  <c r="C35" i="35" s="1"/>
  <c r="BA34" i="35"/>
  <c r="AZ34" i="35"/>
  <c r="AP34" i="35"/>
  <c r="AM34" i="35" s="1"/>
  <c r="AO34" i="35"/>
  <c r="AE34" i="35"/>
  <c r="AD34" i="35"/>
  <c r="Y74" i="35" s="1"/>
  <c r="T34" i="35"/>
  <c r="Q34" i="35" s="1"/>
  <c r="S34" i="35"/>
  <c r="N34" i="35" s="1"/>
  <c r="I34" i="35"/>
  <c r="H34" i="35"/>
  <c r="BA33" i="35"/>
  <c r="AZ33" i="35"/>
  <c r="AP33" i="35"/>
  <c r="AO33" i="35"/>
  <c r="AJ33" i="35" s="1"/>
  <c r="AE33" i="35"/>
  <c r="AD33" i="35"/>
  <c r="Y33" i="35" s="1"/>
  <c r="T33" i="35"/>
  <c r="S33" i="35"/>
  <c r="I33" i="35"/>
  <c r="F33" i="35" s="1"/>
  <c r="H33" i="35"/>
  <c r="BA32" i="35"/>
  <c r="AZ32" i="35"/>
  <c r="AU152" i="35" s="1"/>
  <c r="AP32" i="35"/>
  <c r="AO32" i="35"/>
  <c r="AJ32" i="35" s="1"/>
  <c r="AE32" i="35"/>
  <c r="AD32" i="35"/>
  <c r="T32" i="35"/>
  <c r="Q32" i="35" s="1"/>
  <c r="S32" i="35"/>
  <c r="I32" i="35"/>
  <c r="F32" i="35" s="1"/>
  <c r="B32" i="35" s="1"/>
  <c r="H32" i="35"/>
  <c r="C72" i="35" s="1"/>
  <c r="BA31" i="35"/>
  <c r="AZ31" i="35"/>
  <c r="AU31" i="35" s="1"/>
  <c r="AP31" i="35"/>
  <c r="AO31" i="35"/>
  <c r="AE31" i="35"/>
  <c r="AD31" i="35"/>
  <c r="T31" i="35"/>
  <c r="Q71" i="35" s="1"/>
  <c r="S31" i="35"/>
  <c r="N111" i="35" s="1"/>
  <c r="I31" i="35"/>
  <c r="F31" i="35" s="1"/>
  <c r="B31" i="35" s="1"/>
  <c r="H31" i="35"/>
  <c r="BA30" i="35"/>
  <c r="AZ30" i="35"/>
  <c r="AP30" i="35"/>
  <c r="AO30" i="35"/>
  <c r="AE30" i="35"/>
  <c r="AB30" i="35" s="1"/>
  <c r="X30" i="35" s="1"/>
  <c r="AD30" i="35"/>
  <c r="Y70" i="35" s="1"/>
  <c r="T30" i="35"/>
  <c r="Q30" i="35" s="1"/>
  <c r="S30" i="35"/>
  <c r="N30" i="35" s="1"/>
  <c r="I30" i="35"/>
  <c r="H30" i="35"/>
  <c r="BA29" i="35"/>
  <c r="AX29" i="35" s="1"/>
  <c r="AZ29" i="35"/>
  <c r="AP29" i="35"/>
  <c r="AO29" i="35"/>
  <c r="AJ69" i="35" s="1"/>
  <c r="AE29" i="35"/>
  <c r="AD29" i="35"/>
  <c r="Y29" i="35" s="1"/>
  <c r="T29" i="35"/>
  <c r="Q29" i="35" s="1"/>
  <c r="S29" i="35"/>
  <c r="N69" i="35" s="1"/>
  <c r="I29" i="35"/>
  <c r="H29" i="35"/>
  <c r="C69" i="35" s="1"/>
  <c r="BA28" i="35"/>
  <c r="AX68" i="35" s="1"/>
  <c r="AZ28" i="35"/>
  <c r="AU28" i="35" s="1"/>
  <c r="AP28" i="35"/>
  <c r="AM108" i="35" s="1"/>
  <c r="AO28" i="35"/>
  <c r="AJ28" i="35" s="1"/>
  <c r="AE28" i="35"/>
  <c r="AB28" i="35" s="1"/>
  <c r="AD28" i="35"/>
  <c r="T28" i="35"/>
  <c r="Q28" i="35" s="1"/>
  <c r="S28" i="35"/>
  <c r="I28" i="35"/>
  <c r="H28" i="35"/>
  <c r="C68" i="35" s="1"/>
  <c r="BA27" i="35"/>
  <c r="AZ27" i="35"/>
  <c r="AU27" i="35" s="1"/>
  <c r="AP27" i="35"/>
  <c r="AM27" i="35" s="1"/>
  <c r="AO27" i="35"/>
  <c r="AE27" i="35"/>
  <c r="AB27" i="35" s="1"/>
  <c r="AD27" i="35"/>
  <c r="T27" i="35"/>
  <c r="Q27" i="35" s="1"/>
  <c r="S27" i="35"/>
  <c r="I27" i="35"/>
  <c r="F67" i="35" s="1"/>
  <c r="H27" i="35"/>
  <c r="C67" i="35" s="1"/>
  <c r="BA26" i="35"/>
  <c r="AZ26" i="35"/>
  <c r="AU66" i="35" s="1"/>
  <c r="AP26" i="35"/>
  <c r="AM66" i="35" s="1"/>
  <c r="AO26" i="35"/>
  <c r="AE26" i="35"/>
  <c r="AB26" i="35" s="1"/>
  <c r="AD26" i="35"/>
  <c r="Y26" i="35" s="1"/>
  <c r="T26" i="35"/>
  <c r="S26" i="35"/>
  <c r="I26" i="35"/>
  <c r="F26" i="35" s="1"/>
  <c r="B26" i="35" s="1"/>
  <c r="H26" i="35"/>
  <c r="C26" i="35" s="1"/>
  <c r="BA25" i="35"/>
  <c r="AZ25" i="35"/>
  <c r="AU65" i="35" s="1"/>
  <c r="AP25" i="35"/>
  <c r="AM25" i="35" s="1"/>
  <c r="AO25" i="35"/>
  <c r="AJ25" i="35" s="1"/>
  <c r="AE25" i="35"/>
  <c r="AD25" i="35"/>
  <c r="T25" i="35"/>
  <c r="S25" i="35"/>
  <c r="N25" i="35" s="1"/>
  <c r="I25" i="35"/>
  <c r="F25" i="35" s="1"/>
  <c r="B25" i="35" s="1"/>
  <c r="H25" i="35"/>
  <c r="BA24" i="35"/>
  <c r="AZ24" i="35"/>
  <c r="AU24" i="35" s="1"/>
  <c r="AP24" i="35"/>
  <c r="AM24" i="35" s="1"/>
  <c r="AO24" i="35"/>
  <c r="AJ24" i="35" s="1"/>
  <c r="AE24" i="35"/>
  <c r="AB64" i="35" s="1"/>
  <c r="AD24" i="35"/>
  <c r="Y64" i="35" s="1"/>
  <c r="T24" i="35"/>
  <c r="Q24" i="35" s="1"/>
  <c r="S24" i="35"/>
  <c r="I24" i="35"/>
  <c r="F24" i="35" s="1"/>
  <c r="B24" i="35" s="1"/>
  <c r="H24" i="35"/>
  <c r="C24" i="35" s="1"/>
  <c r="BA23" i="35"/>
  <c r="AZ23" i="35"/>
  <c r="AU23" i="35" s="1"/>
  <c r="AP23" i="35"/>
  <c r="AO23" i="35"/>
  <c r="AJ63" i="35" s="1"/>
  <c r="AE23" i="35"/>
  <c r="AD23" i="35"/>
  <c r="Y63" i="35" s="1"/>
  <c r="T23" i="35"/>
  <c r="S23" i="35"/>
  <c r="N63" i="35" s="1"/>
  <c r="I23" i="35"/>
  <c r="H23" i="35"/>
  <c r="C23" i="35" s="1"/>
  <c r="BA22" i="35"/>
  <c r="AZ22" i="35"/>
  <c r="AP22" i="35"/>
  <c r="AO22" i="35"/>
  <c r="AE22" i="35"/>
  <c r="AD22" i="35"/>
  <c r="Y62" i="35" s="1"/>
  <c r="T22" i="35"/>
  <c r="Q62" i="35" s="1"/>
  <c r="S22" i="35"/>
  <c r="N22" i="35" s="1"/>
  <c r="I22" i="35"/>
  <c r="F22" i="35" s="1"/>
  <c r="H22" i="35"/>
  <c r="BA21" i="35"/>
  <c r="AZ21" i="35"/>
  <c r="AP21" i="35"/>
  <c r="AO21" i="35"/>
  <c r="AJ21" i="35" s="1"/>
  <c r="AE21" i="35"/>
  <c r="AB21" i="35" s="1"/>
  <c r="AD21" i="35"/>
  <c r="Y21" i="35" s="1"/>
  <c r="T21" i="35"/>
  <c r="Q21" i="35" s="1"/>
  <c r="S21" i="35"/>
  <c r="N21" i="35" s="1"/>
  <c r="I21" i="35"/>
  <c r="F21" i="35" s="1"/>
  <c r="B21" i="35" s="1"/>
  <c r="H21" i="35"/>
  <c r="C61" i="35" s="1"/>
  <c r="BA20" i="35"/>
  <c r="AZ20" i="35"/>
  <c r="AU20" i="35" s="1"/>
  <c r="AP20" i="35"/>
  <c r="AO20" i="35"/>
  <c r="AJ20" i="35" s="1"/>
  <c r="AE20" i="35"/>
  <c r="AD20" i="35"/>
  <c r="Y20" i="35" s="1"/>
  <c r="T20" i="35"/>
  <c r="S20" i="35"/>
  <c r="I20" i="35"/>
  <c r="F60" i="35" s="1"/>
  <c r="B60" i="35" s="1"/>
  <c r="H20" i="35"/>
  <c r="C100" i="35" s="1"/>
  <c r="F20" i="35"/>
  <c r="B20" i="35" s="1"/>
  <c r="BA19" i="35"/>
  <c r="AX59" i="35" s="1"/>
  <c r="AZ19" i="35"/>
  <c r="AU59" i="35" s="1"/>
  <c r="AP19" i="35"/>
  <c r="AM19" i="35" s="1"/>
  <c r="AO19" i="35"/>
  <c r="AJ19" i="35" s="1"/>
  <c r="AE19" i="35"/>
  <c r="AB19" i="35" s="1"/>
  <c r="AD19" i="35"/>
  <c r="T19" i="35"/>
  <c r="Q19" i="35" s="1"/>
  <c r="M19" i="35" s="1"/>
  <c r="S19" i="35"/>
  <c r="N19" i="35" s="1"/>
  <c r="I19" i="35"/>
  <c r="F19" i="35" s="1"/>
  <c r="H19" i="35"/>
  <c r="C19" i="35" s="1"/>
  <c r="BA18" i="35"/>
  <c r="AZ18" i="35"/>
  <c r="AU18" i="35" s="1"/>
  <c r="AP18" i="35"/>
  <c r="AM18" i="35" s="1"/>
  <c r="AO18" i="35"/>
  <c r="AE18" i="35"/>
  <c r="AB18" i="35" s="1"/>
  <c r="AD18" i="35"/>
  <c r="Y18" i="35" s="1"/>
  <c r="T18" i="35"/>
  <c r="S18" i="35"/>
  <c r="N18" i="35" s="1"/>
  <c r="I18" i="35"/>
  <c r="F18" i="35" s="1"/>
  <c r="B18" i="35" s="1"/>
  <c r="H18" i="35"/>
  <c r="C18" i="35" s="1"/>
  <c r="BA17" i="35"/>
  <c r="AZ17" i="35"/>
  <c r="AP17" i="35"/>
  <c r="AO17" i="35"/>
  <c r="AJ17" i="35" s="1"/>
  <c r="AE17" i="35"/>
  <c r="AB57" i="35" s="1"/>
  <c r="AD17" i="35"/>
  <c r="Y57" i="35" s="1"/>
  <c r="T17" i="35"/>
  <c r="Q17" i="35" s="1"/>
  <c r="M17" i="35" s="1"/>
  <c r="S17" i="35"/>
  <c r="N17" i="35" s="1"/>
  <c r="I17" i="35"/>
  <c r="F17" i="35" s="1"/>
  <c r="B17" i="35" s="1"/>
  <c r="H17" i="35"/>
  <c r="BA16" i="35"/>
  <c r="AZ16" i="35"/>
  <c r="AP16" i="35"/>
  <c r="AM16" i="35" s="1"/>
  <c r="AO16" i="35"/>
  <c r="AJ16" i="35" s="1"/>
  <c r="AE16" i="35"/>
  <c r="AD16" i="35"/>
  <c r="Y16" i="35" s="1"/>
  <c r="T16" i="35"/>
  <c r="S16" i="35"/>
  <c r="N96" i="35" s="1"/>
  <c r="I16" i="35"/>
  <c r="H16" i="35"/>
  <c r="BA15" i="35"/>
  <c r="AX15" i="35" s="1"/>
  <c r="AZ15" i="35"/>
  <c r="AU55" i="35" s="1"/>
  <c r="AP15" i="35"/>
  <c r="AO15" i="35"/>
  <c r="AJ15" i="35"/>
  <c r="AE15" i="35"/>
  <c r="AD15" i="35"/>
  <c r="T15" i="35"/>
  <c r="S15" i="35"/>
  <c r="N15" i="35" s="1"/>
  <c r="I15" i="35"/>
  <c r="F15" i="35" s="1"/>
  <c r="B15" i="35" s="1"/>
  <c r="H15" i="35"/>
  <c r="C15" i="35" s="1"/>
  <c r="BA14" i="35"/>
  <c r="AZ14" i="35"/>
  <c r="AU14" i="35" s="1"/>
  <c r="AP14" i="35"/>
  <c r="AM14" i="35" s="1"/>
  <c r="AO14" i="35"/>
  <c r="AE14" i="35"/>
  <c r="AD14" i="35"/>
  <c r="Y54" i="35" s="1"/>
  <c r="T14" i="35"/>
  <c r="S14" i="35"/>
  <c r="N14" i="35" s="1"/>
  <c r="I14" i="35"/>
  <c r="F14" i="35" s="1"/>
  <c r="B14" i="35" s="1"/>
  <c r="H14" i="35"/>
  <c r="C14" i="35" s="1"/>
  <c r="BA13" i="35"/>
  <c r="AZ13" i="35"/>
  <c r="AU13" i="35" s="1"/>
  <c r="AP13" i="35"/>
  <c r="AM13" i="35" s="1"/>
  <c r="AO13" i="35"/>
  <c r="AE13" i="35"/>
  <c r="AB13" i="35" s="1"/>
  <c r="AD13" i="35"/>
  <c r="Y53" i="35" s="1"/>
  <c r="T13" i="35"/>
  <c r="Q53" i="35" s="1"/>
  <c r="S13" i="35"/>
  <c r="N13" i="35" s="1"/>
  <c r="I13" i="35"/>
  <c r="F13" i="35" s="1"/>
  <c r="B13" i="35" s="1"/>
  <c r="H13" i="35"/>
  <c r="C13" i="35" s="1"/>
  <c r="BA12" i="35"/>
  <c r="AX12" i="35" s="1"/>
  <c r="AZ12" i="35"/>
  <c r="AP12" i="35"/>
  <c r="AM92" i="35" s="1"/>
  <c r="AO12" i="35"/>
  <c r="AJ12" i="35" s="1"/>
  <c r="AE12" i="35"/>
  <c r="AB12" i="35" s="1"/>
  <c r="AD12" i="35"/>
  <c r="Y52" i="35" s="1"/>
  <c r="T12" i="35"/>
  <c r="Q52" i="35" s="1"/>
  <c r="S12" i="35"/>
  <c r="N12" i="35" s="1"/>
  <c r="I12" i="35"/>
  <c r="F12" i="35" s="1"/>
  <c r="B12" i="35" s="1"/>
  <c r="H12" i="35"/>
  <c r="BA11" i="35"/>
  <c r="AZ11" i="35"/>
  <c r="AU11" i="35" s="1"/>
  <c r="AP11" i="35"/>
  <c r="AO11" i="35"/>
  <c r="AJ11" i="35" s="1"/>
  <c r="AE11" i="35"/>
  <c r="AB11" i="35" s="1"/>
  <c r="AD11" i="35"/>
  <c r="Y11" i="35" s="1"/>
  <c r="T11" i="35"/>
  <c r="Q11" i="35" s="1"/>
  <c r="S11" i="35"/>
  <c r="I11" i="35"/>
  <c r="F11" i="35" s="1"/>
  <c r="B11" i="35" s="1"/>
  <c r="H11" i="35"/>
  <c r="C51" i="35" s="1"/>
  <c r="BA10" i="35"/>
  <c r="AX90" i="35" s="1"/>
  <c r="AZ10" i="35"/>
  <c r="AU50" i="35" s="1"/>
  <c r="AP10" i="35"/>
  <c r="AO10" i="35"/>
  <c r="AJ10" i="35" s="1"/>
  <c r="AE10" i="35"/>
  <c r="AB10" i="35" s="1"/>
  <c r="AD10" i="35"/>
  <c r="T10" i="35"/>
  <c r="Q10" i="35" s="1"/>
  <c r="M10" i="35" s="1"/>
  <c r="S10" i="35"/>
  <c r="N50" i="35" s="1"/>
  <c r="I10" i="35"/>
  <c r="F10" i="35" s="1"/>
  <c r="B10" i="35" s="1"/>
  <c r="H10" i="35"/>
  <c r="C50" i="35" s="1"/>
  <c r="BA9" i="35"/>
  <c r="AZ9" i="35"/>
  <c r="AU49" i="35" s="1"/>
  <c r="AX9" i="35"/>
  <c r="AP9" i="35"/>
  <c r="AM49" i="35" s="1"/>
  <c r="AO9" i="35"/>
  <c r="AE9" i="35"/>
  <c r="AB129" i="35" s="1"/>
  <c r="AD9" i="35"/>
  <c r="Y129" i="35" s="1"/>
  <c r="T9" i="35"/>
  <c r="Q9" i="35" s="1"/>
  <c r="M9" i="35" s="1"/>
  <c r="S9" i="35"/>
  <c r="N9" i="35" s="1"/>
  <c r="I9" i="35"/>
  <c r="F49" i="35" s="1"/>
  <c r="H9" i="35"/>
  <c r="C9" i="35" s="1"/>
  <c r="BA8" i="35"/>
  <c r="AX8" i="35" s="1"/>
  <c r="AZ8" i="35"/>
  <c r="AU88" i="35" s="1"/>
  <c r="AP8" i="35"/>
  <c r="AM48" i="35" s="1"/>
  <c r="AO8" i="35"/>
  <c r="AJ48" i="35" s="1"/>
  <c r="AE8" i="35"/>
  <c r="AB8" i="35" s="1"/>
  <c r="AD8" i="35"/>
  <c r="Y8" i="35" s="1"/>
  <c r="T8" i="35"/>
  <c r="Q8" i="35" s="1"/>
  <c r="S8" i="35"/>
  <c r="N8" i="35" s="1"/>
  <c r="I8" i="35"/>
  <c r="F8" i="35" s="1"/>
  <c r="H8" i="35"/>
  <c r="BA7" i="35"/>
  <c r="AZ7" i="35"/>
  <c r="AU47" i="35" s="1"/>
  <c r="AX7" i="35"/>
  <c r="AP7" i="35"/>
  <c r="AO7" i="35"/>
  <c r="AJ7" i="35" s="1"/>
  <c r="AE7" i="35"/>
  <c r="AB47" i="35" s="1"/>
  <c r="AD7" i="35"/>
  <c r="Y7" i="35" s="1"/>
  <c r="T7" i="35"/>
  <c r="Q7" i="35" s="1"/>
  <c r="S7" i="35"/>
  <c r="I7" i="35"/>
  <c r="F7" i="35" s="1"/>
  <c r="B7" i="35" s="1"/>
  <c r="H7" i="35"/>
  <c r="C7" i="35" s="1"/>
  <c r="BA6" i="35"/>
  <c r="AZ6" i="35"/>
  <c r="AU6" i="35" s="1"/>
  <c r="AP6" i="35"/>
  <c r="AM6" i="35" s="1"/>
  <c r="AO6" i="35"/>
  <c r="AJ6" i="35" s="1"/>
  <c r="AE6" i="35"/>
  <c r="AB6" i="35" s="1"/>
  <c r="AD6" i="35"/>
  <c r="T6" i="35"/>
  <c r="Q6" i="35" s="1"/>
  <c r="M6" i="35" s="1"/>
  <c r="S6" i="35"/>
  <c r="N46" i="35" s="1"/>
  <c r="I6" i="35"/>
  <c r="F6" i="35" s="1"/>
  <c r="B6" i="35" s="1"/>
  <c r="H6" i="35"/>
  <c r="C6" i="35" s="1"/>
  <c r="BA5" i="35"/>
  <c r="AZ5" i="35"/>
  <c r="AU5" i="35" s="1"/>
  <c r="AW5" i="35"/>
  <c r="AW7" i="35" s="1"/>
  <c r="AP5" i="35"/>
  <c r="AM5" i="35" s="1"/>
  <c r="AI5" i="35" s="1"/>
  <c r="AO5" i="35"/>
  <c r="AJ125" i="35" s="1"/>
  <c r="AL5" i="35"/>
  <c r="AE5" i="35"/>
  <c r="AB45" i="35" s="1"/>
  <c r="AD5" i="35"/>
  <c r="Y45" i="35" s="1"/>
  <c r="AA5" i="35"/>
  <c r="AA18" i="35" s="1"/>
  <c r="T5" i="35"/>
  <c r="S5" i="35"/>
  <c r="N45" i="35" s="1"/>
  <c r="P5" i="35"/>
  <c r="P18" i="35" s="1"/>
  <c r="I5" i="35"/>
  <c r="F45" i="35" s="1"/>
  <c r="H5" i="35"/>
  <c r="C5" i="35" s="1"/>
  <c r="E5" i="35"/>
  <c r="E23" i="35" s="1"/>
  <c r="F8" i="9"/>
  <c r="P125" i="36" l="1"/>
  <c r="M206" i="36"/>
  <c r="P151" i="36"/>
  <c r="K25" i="36"/>
  <c r="Q195" i="36"/>
  <c r="F213" i="36"/>
  <c r="K32" i="36"/>
  <c r="M156" i="36"/>
  <c r="F139" i="36"/>
  <c r="G139" i="36"/>
  <c r="H179" i="36"/>
  <c r="G222" i="36"/>
  <c r="P171" i="36"/>
  <c r="E192" i="36"/>
  <c r="H192" i="36"/>
  <c r="M175" i="36"/>
  <c r="O140" i="36"/>
  <c r="N195" i="36"/>
  <c r="O213" i="36"/>
  <c r="P219" i="36"/>
  <c r="M222" i="36"/>
  <c r="L39" i="36"/>
  <c r="Q151" i="36"/>
  <c r="E164" i="36"/>
  <c r="L67" i="36"/>
  <c r="G164" i="36"/>
  <c r="O164" i="36"/>
  <c r="Q164" i="36"/>
  <c r="Y164" i="36" s="1"/>
  <c r="AD321" i="36" s="1"/>
  <c r="L165" i="36"/>
  <c r="Q123" i="36"/>
  <c r="P165" i="36"/>
  <c r="L184" i="36"/>
  <c r="P213" i="36"/>
  <c r="F140" i="36"/>
  <c r="N184" i="36"/>
  <c r="V184" i="36" s="1"/>
  <c r="F184" i="36"/>
  <c r="Q124" i="36"/>
  <c r="G140" i="36"/>
  <c r="W140" i="36" s="1"/>
  <c r="AD211" i="36" s="1"/>
  <c r="F155" i="36"/>
  <c r="O184" i="36"/>
  <c r="G214" i="36"/>
  <c r="L123" i="36"/>
  <c r="M140" i="36"/>
  <c r="E167" i="36"/>
  <c r="L214" i="36"/>
  <c r="K11" i="36"/>
  <c r="H216" i="36"/>
  <c r="F127" i="36"/>
  <c r="F142" i="36"/>
  <c r="Q186" i="36"/>
  <c r="H202" i="36"/>
  <c r="X202" i="36" s="1"/>
  <c r="AD488" i="36" s="1"/>
  <c r="G171" i="36"/>
  <c r="Q202" i="36"/>
  <c r="L81" i="36"/>
  <c r="E130" i="36"/>
  <c r="T130" i="36" s="1"/>
  <c r="AD160" i="36" s="1"/>
  <c r="L32" i="36"/>
  <c r="L130" i="36"/>
  <c r="P146" i="36"/>
  <c r="I206" i="36"/>
  <c r="H219" i="36"/>
  <c r="L131" i="36"/>
  <c r="E134" i="36"/>
  <c r="F143" i="36"/>
  <c r="F134" i="36"/>
  <c r="M143" i="36"/>
  <c r="M125" i="36"/>
  <c r="I134" i="36"/>
  <c r="O143" i="36"/>
  <c r="F152" i="36"/>
  <c r="L197" i="36"/>
  <c r="I135" i="36"/>
  <c r="H144" i="36"/>
  <c r="E170" i="36"/>
  <c r="O178" i="36"/>
  <c r="E188" i="36"/>
  <c r="F198" i="36"/>
  <c r="H126" i="36"/>
  <c r="M135" i="36"/>
  <c r="O144" i="36"/>
  <c r="G170" i="36"/>
  <c r="F188" i="36"/>
  <c r="I198" i="36"/>
  <c r="Y198" i="36" s="1"/>
  <c r="AD477" i="36" s="1"/>
  <c r="K60" i="36"/>
  <c r="N135" i="36"/>
  <c r="V135" i="36" s="1"/>
  <c r="AD192" i="36" s="1"/>
  <c r="L170" i="36"/>
  <c r="E179" i="36"/>
  <c r="L188" i="36"/>
  <c r="M198" i="36"/>
  <c r="H210" i="36"/>
  <c r="O135" i="36"/>
  <c r="N170" i="36"/>
  <c r="I210" i="36"/>
  <c r="H127" i="36"/>
  <c r="F154" i="36"/>
  <c r="F163" i="36"/>
  <c r="P170" i="36"/>
  <c r="E189" i="36"/>
  <c r="L210" i="36"/>
  <c r="I127" i="36"/>
  <c r="Y127" i="36" s="1"/>
  <c r="AD159" i="36" s="1"/>
  <c r="F146" i="36"/>
  <c r="O154" i="36"/>
  <c r="H163" i="36"/>
  <c r="Q170" i="36"/>
  <c r="H189" i="36"/>
  <c r="M210" i="36"/>
  <c r="E218" i="36"/>
  <c r="M127" i="36"/>
  <c r="I146" i="36"/>
  <c r="M163" i="36"/>
  <c r="L189" i="36"/>
  <c r="N210" i="36"/>
  <c r="V210" i="36" s="1"/>
  <c r="AD522" i="36" s="1"/>
  <c r="F218" i="36"/>
  <c r="U218" i="36" s="1"/>
  <c r="AD557" i="36" s="1"/>
  <c r="Q163" i="36"/>
  <c r="M189" i="36"/>
  <c r="O210" i="36"/>
  <c r="N218" i="36"/>
  <c r="V218" i="36" s="1"/>
  <c r="AD558" i="36" s="1"/>
  <c r="F128" i="36"/>
  <c r="L171" i="36"/>
  <c r="N189" i="36"/>
  <c r="P210" i="36"/>
  <c r="O218" i="36"/>
  <c r="Q189" i="36"/>
  <c r="Q210" i="36"/>
  <c r="P218" i="36"/>
  <c r="L148" i="36"/>
  <c r="E156" i="36"/>
  <c r="Q218" i="36"/>
  <c r="H139" i="36"/>
  <c r="P148" i="36"/>
  <c r="F156" i="36"/>
  <c r="U156" i="36" s="1"/>
  <c r="AD281" i="36" s="1"/>
  <c r="H164" i="36"/>
  <c r="H172" i="36"/>
  <c r="E184" i="36"/>
  <c r="M190" i="36"/>
  <c r="G202" i="36"/>
  <c r="K46" i="36"/>
  <c r="M172" i="36"/>
  <c r="L11" i="36"/>
  <c r="L46" i="36"/>
  <c r="H130" i="36"/>
  <c r="E140" i="36"/>
  <c r="G156" i="36"/>
  <c r="P164" i="36"/>
  <c r="I184" i="36"/>
  <c r="P202" i="36"/>
  <c r="E213" i="36"/>
  <c r="M219" i="36"/>
  <c r="L25" i="36"/>
  <c r="E150" i="36"/>
  <c r="P156" i="36"/>
  <c r="L174" i="36"/>
  <c r="M184" i="36"/>
  <c r="N213" i="36"/>
  <c r="V213" i="36" s="1"/>
  <c r="AD540" i="36" s="1"/>
  <c r="E221" i="36"/>
  <c r="T221" i="36" s="1"/>
  <c r="AD574" i="36" s="1"/>
  <c r="E132" i="36"/>
  <c r="P174" i="36"/>
  <c r="P184" i="36"/>
  <c r="X184" i="36" s="1"/>
  <c r="O205" i="36"/>
  <c r="Q213" i="36"/>
  <c r="H221" i="36"/>
  <c r="H150" i="36"/>
  <c r="M174" i="36"/>
  <c r="O150" i="36"/>
  <c r="O174" i="36"/>
  <c r="K74" i="36"/>
  <c r="L74" i="36"/>
  <c r="F124" i="36"/>
  <c r="H132" i="36"/>
  <c r="H141" i="36"/>
  <c r="E151" i="36"/>
  <c r="T151" i="36" s="1"/>
  <c r="AD262" i="36" s="1"/>
  <c r="Q174" i="36"/>
  <c r="Q184" i="36"/>
  <c r="L221" i="36"/>
  <c r="N124" i="36"/>
  <c r="L132" i="36"/>
  <c r="F151" i="36"/>
  <c r="K53" i="36"/>
  <c r="O124" i="36"/>
  <c r="O132" i="36"/>
  <c r="H151" i="36"/>
  <c r="X151" i="36" s="1"/>
  <c r="AD266" i="36" s="1"/>
  <c r="G167" i="36"/>
  <c r="E175" i="36"/>
  <c r="E222" i="36"/>
  <c r="T222" i="36" s="1"/>
  <c r="AD580" i="36" s="1"/>
  <c r="P124" i="36"/>
  <c r="N151" i="36"/>
  <c r="V151" i="36" s="1"/>
  <c r="AD264" i="36" s="1"/>
  <c r="M167" i="36"/>
  <c r="H175" i="36"/>
  <c r="X175" i="36" s="1"/>
  <c r="AD374" i="36" s="1"/>
  <c r="N206" i="36"/>
  <c r="V206" i="36" s="1"/>
  <c r="AD510" i="36" s="1"/>
  <c r="P214" i="36"/>
  <c r="F222" i="36"/>
  <c r="AB17" i="35"/>
  <c r="X17" i="35" s="1"/>
  <c r="X225" i="36"/>
  <c r="W174" i="36"/>
  <c r="AD367" i="36" s="1"/>
  <c r="AJ29" i="35"/>
  <c r="AJ37" i="35"/>
  <c r="AW97" i="35"/>
  <c r="AA14" i="35"/>
  <c r="AB24" i="35"/>
  <c r="X24" i="35" s="1"/>
  <c r="AW14" i="35"/>
  <c r="AM12" i="35"/>
  <c r="AI12" i="35" s="1"/>
  <c r="AW100" i="35"/>
  <c r="AW101" i="35"/>
  <c r="AW103" i="35"/>
  <c r="AW104" i="35"/>
  <c r="AX28" i="35"/>
  <c r="AT28" i="35" s="1"/>
  <c r="AX31" i="35"/>
  <c r="AT31" i="35" s="1"/>
  <c r="AM10" i="35"/>
  <c r="AW258" i="35"/>
  <c r="X8" i="35"/>
  <c r="AW19" i="35"/>
  <c r="AW6" i="35"/>
  <c r="AW8" i="35"/>
  <c r="AX24" i="35"/>
  <c r="AT24" i="35" s="1"/>
  <c r="AU36" i="35"/>
  <c r="F39" i="35"/>
  <c r="B39" i="35" s="1"/>
  <c r="AM41" i="35"/>
  <c r="AI41" i="35" s="1"/>
  <c r="AT8" i="35"/>
  <c r="AX17" i="35"/>
  <c r="AT17" i="35" s="1"/>
  <c r="C20" i="35"/>
  <c r="AT36" i="35"/>
  <c r="AW111" i="35"/>
  <c r="AM11" i="35"/>
  <c r="AI11" i="35" s="1"/>
  <c r="AX44" i="35"/>
  <c r="AT44" i="35" s="1"/>
  <c r="AM32" i="35"/>
  <c r="AI32" i="35" s="1"/>
  <c r="AM7" i="35"/>
  <c r="AI7" i="35" s="1"/>
  <c r="X42" i="35"/>
  <c r="AX5" i="35"/>
  <c r="AT5" i="35" s="1"/>
  <c r="E206" i="35"/>
  <c r="Q43" i="35"/>
  <c r="M43" i="35" s="1"/>
  <c r="E210" i="35"/>
  <c r="AM77" i="35"/>
  <c r="E216" i="35"/>
  <c r="E218" i="35"/>
  <c r="E53" i="35"/>
  <c r="C11" i="35"/>
  <c r="AM20" i="35"/>
  <c r="AI20" i="35" s="1"/>
  <c r="AM22" i="35"/>
  <c r="AI22" i="35" s="1"/>
  <c r="AI24" i="35"/>
  <c r="N35" i="35"/>
  <c r="AA54" i="35"/>
  <c r="AW269" i="35"/>
  <c r="AW275" i="35"/>
  <c r="AX14" i="35"/>
  <c r="AT14" i="35" s="1"/>
  <c r="AT43" i="35"/>
  <c r="E57" i="35"/>
  <c r="AW278" i="35"/>
  <c r="Q13" i="35"/>
  <c r="M13" i="35" s="1"/>
  <c r="AX20" i="35"/>
  <c r="AB29" i="35"/>
  <c r="X29" i="35" s="1"/>
  <c r="AB31" i="35"/>
  <c r="X31" i="35" s="1"/>
  <c r="AB35" i="35"/>
  <c r="X35" i="35" s="1"/>
  <c r="E67" i="35"/>
  <c r="E77" i="35"/>
  <c r="AA154" i="35"/>
  <c r="AT7" i="35"/>
  <c r="AL77" i="35"/>
  <c r="E161" i="35"/>
  <c r="N6" i="35"/>
  <c r="AW78" i="35"/>
  <c r="AW171" i="35"/>
  <c r="P21" i="35"/>
  <c r="AL182" i="35"/>
  <c r="X13" i="35"/>
  <c r="AL183" i="35"/>
  <c r="AX13" i="35"/>
  <c r="AT13" i="35" s="1"/>
  <c r="C32" i="35"/>
  <c r="AW183" i="35"/>
  <c r="AB184" i="35"/>
  <c r="AW195" i="35"/>
  <c r="AI6" i="35"/>
  <c r="F5" i="35"/>
  <c r="B5" i="35" s="1"/>
  <c r="AX19" i="35"/>
  <c r="AT19" i="35" s="1"/>
  <c r="AB34" i="35"/>
  <c r="X34" i="35" s="1"/>
  <c r="AM36" i="35"/>
  <c r="AI36" i="35" s="1"/>
  <c r="AU40" i="35"/>
  <c r="AX6" i="35"/>
  <c r="AT6" i="35" s="1"/>
  <c r="AU15" i="35"/>
  <c r="AM28" i="35"/>
  <c r="AX40" i="35"/>
  <c r="AT40" i="35" s="1"/>
  <c r="AW92" i="35"/>
  <c r="AT15" i="35"/>
  <c r="Y30" i="35"/>
  <c r="AA96" i="35"/>
  <c r="N43" i="35"/>
  <c r="AX26" i="35"/>
  <c r="AA47" i="35"/>
  <c r="AB7" i="35"/>
  <c r="X7" i="35" s="1"/>
  <c r="F9" i="35"/>
  <c r="B9" i="35" s="1"/>
  <c r="AI14" i="35"/>
  <c r="AI18" i="35"/>
  <c r="AX32" i="35"/>
  <c r="AT32" i="35" s="1"/>
  <c r="AL49" i="35"/>
  <c r="AW106" i="35"/>
  <c r="E52" i="35"/>
  <c r="AI27" i="35"/>
  <c r="X41" i="35"/>
  <c r="E19" i="35"/>
  <c r="AA20" i="35"/>
  <c r="AX21" i="35"/>
  <c r="AT21" i="35" s="1"/>
  <c r="AM26" i="35"/>
  <c r="AI26" i="35" s="1"/>
  <c r="C28" i="35"/>
  <c r="AA29" i="35"/>
  <c r="AI44" i="35"/>
  <c r="AL184" i="35"/>
  <c r="X57" i="35"/>
  <c r="AW184" i="35"/>
  <c r="AA211" i="35"/>
  <c r="AA10" i="35"/>
  <c r="AW23" i="35"/>
  <c r="E58" i="35"/>
  <c r="AA166" i="35"/>
  <c r="AL185" i="35"/>
  <c r="AA215" i="35"/>
  <c r="AA6" i="35"/>
  <c r="AX23" i="35"/>
  <c r="AT23" i="35" s="1"/>
  <c r="AA28" i="35"/>
  <c r="AM29" i="35"/>
  <c r="Q31" i="35"/>
  <c r="AB37" i="35"/>
  <c r="X37" i="35" s="1"/>
  <c r="AX41" i="35"/>
  <c r="AT41" i="35" s="1"/>
  <c r="AB43" i="35"/>
  <c r="E59" i="35"/>
  <c r="Q79" i="35"/>
  <c r="M79" i="35" s="1"/>
  <c r="AW166" i="35"/>
  <c r="AW185" i="35"/>
  <c r="AW215" i="35"/>
  <c r="Q5" i="35"/>
  <c r="M5" i="35" s="1"/>
  <c r="AX11" i="35"/>
  <c r="Q22" i="35"/>
  <c r="M22" i="35" s="1"/>
  <c r="Q25" i="35"/>
  <c r="M25" i="35" s="1"/>
  <c r="X28" i="35"/>
  <c r="M34" i="35"/>
  <c r="C36" i="35"/>
  <c r="M40" i="35"/>
  <c r="AL167" i="35"/>
  <c r="P186" i="35"/>
  <c r="X6" i="35"/>
  <c r="X10" i="35"/>
  <c r="AB16" i="35"/>
  <c r="X16" i="35" s="1"/>
  <c r="F27" i="35"/>
  <c r="B27" i="35" s="1"/>
  <c r="E60" i="35"/>
  <c r="AX80" i="35"/>
  <c r="AT80" i="35" s="1"/>
  <c r="AW109" i="35"/>
  <c r="AW167" i="35"/>
  <c r="AL186" i="35"/>
  <c r="AA216" i="35"/>
  <c r="E18" i="35"/>
  <c r="X19" i="35"/>
  <c r="AM81" i="35"/>
  <c r="AW168" i="35"/>
  <c r="AL187" i="35"/>
  <c r="AW60" i="35"/>
  <c r="P169" i="35"/>
  <c r="AW187" i="35"/>
  <c r="AI16" i="35"/>
  <c r="Y22" i="35"/>
  <c r="AB25" i="35"/>
  <c r="M27" i="35"/>
  <c r="Q36" i="35"/>
  <c r="M36" i="35" s="1"/>
  <c r="E61" i="35"/>
  <c r="AW116" i="35"/>
  <c r="AL169" i="35"/>
  <c r="AL188" i="35"/>
  <c r="E220" i="35"/>
  <c r="AB5" i="35"/>
  <c r="AI19" i="35"/>
  <c r="AB22" i="35"/>
  <c r="X22" i="35" s="1"/>
  <c r="AM37" i="35"/>
  <c r="AI37" i="35" s="1"/>
  <c r="AM40" i="35"/>
  <c r="Q42" i="35"/>
  <c r="M42" i="35" s="1"/>
  <c r="E62" i="35"/>
  <c r="F83" i="35"/>
  <c r="AA118" i="35"/>
  <c r="AW169" i="35"/>
  <c r="AW188" i="35"/>
  <c r="E221" i="35"/>
  <c r="Y9" i="35"/>
  <c r="AU10" i="35"/>
  <c r="Q12" i="35"/>
  <c r="M12" i="35" s="1"/>
  <c r="X45" i="35"/>
  <c r="Q83" i="35"/>
  <c r="AW120" i="35"/>
  <c r="AL170" i="35"/>
  <c r="AW190" i="35"/>
  <c r="AA221" i="35"/>
  <c r="AB9" i="35"/>
  <c r="AX10" i="35"/>
  <c r="AI25" i="35"/>
  <c r="X27" i="35"/>
  <c r="AL65" i="35"/>
  <c r="AX120" i="35"/>
  <c r="AW170" i="35"/>
  <c r="AL191" i="35"/>
  <c r="E223" i="35"/>
  <c r="M8" i="35"/>
  <c r="E66" i="35"/>
  <c r="AL171" i="35"/>
  <c r="AW191" i="35"/>
  <c r="AW227" i="35"/>
  <c r="AA228" i="35"/>
  <c r="X12" i="35"/>
  <c r="X18" i="35"/>
  <c r="M21" i="35"/>
  <c r="AX25" i="35"/>
  <c r="AT25" i="35" s="1"/>
  <c r="AL172" i="35"/>
  <c r="AW196" i="35"/>
  <c r="AW228" i="35"/>
  <c r="M30" i="35"/>
  <c r="AB33" i="35"/>
  <c r="X33" i="35" s="1"/>
  <c r="E35" i="35"/>
  <c r="E38" i="35"/>
  <c r="E48" i="35"/>
  <c r="AW172" i="35"/>
  <c r="AL197" i="35"/>
  <c r="E233" i="35"/>
  <c r="Q15" i="35"/>
  <c r="M15" i="35" s="1"/>
  <c r="AW48" i="35"/>
  <c r="AB70" i="35"/>
  <c r="X70" i="35" s="1"/>
  <c r="E126" i="35"/>
  <c r="AW173" i="35"/>
  <c r="AW197" i="35"/>
  <c r="AW237" i="35"/>
  <c r="AA8" i="35"/>
  <c r="E49" i="35"/>
  <c r="AA127" i="35"/>
  <c r="AL174" i="35"/>
  <c r="AW198" i="35"/>
  <c r="AW239" i="35"/>
  <c r="AA21" i="35"/>
  <c r="AA133" i="35"/>
  <c r="AW174" i="35"/>
  <c r="AL201" i="35"/>
  <c r="M38" i="35"/>
  <c r="E50" i="35"/>
  <c r="AW86" i="35"/>
  <c r="AW177" i="35"/>
  <c r="AW201" i="35"/>
  <c r="N23" i="35"/>
  <c r="Q35" i="35"/>
  <c r="M35" i="35" s="1"/>
  <c r="AW50" i="35"/>
  <c r="AX72" i="35"/>
  <c r="AT72" i="35" s="1"/>
  <c r="AW87" i="35"/>
  <c r="AA143" i="35"/>
  <c r="AL179" i="35"/>
  <c r="AL202" i="35"/>
  <c r="AW246" i="35"/>
  <c r="E34" i="35"/>
  <c r="P11" i="35"/>
  <c r="AX18" i="35"/>
  <c r="AT18" i="35" s="1"/>
  <c r="AX27" i="35"/>
  <c r="AT27" i="35" s="1"/>
  <c r="AM33" i="35"/>
  <c r="AI33" i="35" s="1"/>
  <c r="M44" i="35"/>
  <c r="E51" i="35"/>
  <c r="AW88" i="35"/>
  <c r="AA146" i="35"/>
  <c r="AW179" i="35"/>
  <c r="AW202" i="35"/>
  <c r="AW247" i="35"/>
  <c r="E31" i="35"/>
  <c r="AJ8" i="35"/>
  <c r="C10" i="35"/>
  <c r="M11" i="35"/>
  <c r="Q14" i="35"/>
  <c r="M14" i="35" s="1"/>
  <c r="X26" i="35"/>
  <c r="M32" i="35"/>
  <c r="Y38" i="35"/>
  <c r="AX39" i="35"/>
  <c r="AT39" i="35" s="1"/>
  <c r="AW51" i="35"/>
  <c r="E73" i="35"/>
  <c r="AA89" i="35"/>
  <c r="AA151" i="35"/>
  <c r="AL180" i="35"/>
  <c r="AL204" i="35"/>
  <c r="AW249" i="35"/>
  <c r="M7" i="35"/>
  <c r="AM8" i="35"/>
  <c r="Y17" i="35"/>
  <c r="AB23" i="35"/>
  <c r="X23" i="35" s="1"/>
  <c r="AB38" i="35"/>
  <c r="AX51" i="35"/>
  <c r="AT51" i="35" s="1"/>
  <c r="AW91" i="35"/>
  <c r="E153" i="35"/>
  <c r="AW180" i="35"/>
  <c r="AW256" i="35"/>
  <c r="W153" i="36"/>
  <c r="P255" i="35"/>
  <c r="P283" i="35"/>
  <c r="P267" i="35"/>
  <c r="P282" i="35"/>
  <c r="P254" i="35"/>
  <c r="P281" i="35"/>
  <c r="P253" i="35"/>
  <c r="P280" i="35"/>
  <c r="P246" i="35"/>
  <c r="P252" i="35"/>
  <c r="P263" i="35"/>
  <c r="P279" i="35"/>
  <c r="P251" i="35"/>
  <c r="P277" i="35"/>
  <c r="P262" i="35"/>
  <c r="P250" i="35"/>
  <c r="P261" i="35"/>
  <c r="P275" i="35"/>
  <c r="P260" i="35"/>
  <c r="P249" i="35"/>
  <c r="P274" i="35"/>
  <c r="P259" i="35"/>
  <c r="P248" i="35"/>
  <c r="P273" i="35"/>
  <c r="P258" i="35"/>
  <c r="P272" i="35"/>
  <c r="P271" i="35"/>
  <c r="P257" i="35"/>
  <c r="P270" i="35"/>
  <c r="P256" i="35"/>
  <c r="E6" i="35"/>
  <c r="E7" i="35"/>
  <c r="X11" i="35"/>
  <c r="AU19" i="35"/>
  <c r="B22" i="35"/>
  <c r="AW24" i="35"/>
  <c r="AW47" i="35"/>
  <c r="AW73" i="35"/>
  <c r="AW96" i="35"/>
  <c r="P118" i="35"/>
  <c r="AA134" i="35"/>
  <c r="AA152" i="35"/>
  <c r="AA169" i="35"/>
  <c r="E228" i="35"/>
  <c r="E128" i="36"/>
  <c r="G131" i="36"/>
  <c r="F141" i="36"/>
  <c r="E152" i="36"/>
  <c r="L206" i="36"/>
  <c r="H128" i="36"/>
  <c r="N131" i="36"/>
  <c r="V131" i="36" s="1"/>
  <c r="AD168" i="36" s="1"/>
  <c r="I141" i="36"/>
  <c r="Y141" i="36" s="1"/>
  <c r="AD219" i="36" s="1"/>
  <c r="I152" i="36"/>
  <c r="E166" i="36"/>
  <c r="G200" i="36"/>
  <c r="AA98" i="35"/>
  <c r="AA135" i="35"/>
  <c r="AA156" i="35"/>
  <c r="AW229" i="35"/>
  <c r="AL246" i="35"/>
  <c r="I128" i="36"/>
  <c r="O131" i="36"/>
  <c r="N141" i="36"/>
  <c r="E145" i="36"/>
  <c r="E149" i="36"/>
  <c r="M152" i="36"/>
  <c r="G166" i="36"/>
  <c r="E180" i="36"/>
  <c r="H200" i="36"/>
  <c r="X200" i="36" s="1"/>
  <c r="O206" i="36"/>
  <c r="B8" i="35"/>
  <c r="N5" i="35"/>
  <c r="AU32" i="35"/>
  <c r="AL98" i="35"/>
  <c r="AA157" i="35"/>
  <c r="AW216" i="35"/>
  <c r="AW230" i="35"/>
  <c r="L128" i="36"/>
  <c r="O141" i="36"/>
  <c r="F145" i="36"/>
  <c r="U145" i="36" s="1"/>
  <c r="G149" i="36"/>
  <c r="W149" i="36" s="1"/>
  <c r="AD253" i="36" s="1"/>
  <c r="H166" i="36"/>
  <c r="F180" i="36"/>
  <c r="E197" i="36"/>
  <c r="O200" i="36"/>
  <c r="H204" i="36"/>
  <c r="P206" i="36"/>
  <c r="X206" i="36" s="1"/>
  <c r="AD512" i="36" s="1"/>
  <c r="AI13" i="35"/>
  <c r="P7" i="35"/>
  <c r="AA16" i="35"/>
  <c r="AW18" i="35"/>
  <c r="M62" i="35"/>
  <c r="AA26" i="35"/>
  <c r="AJ44" i="35"/>
  <c r="P62" i="35"/>
  <c r="E86" i="35"/>
  <c r="AW98" i="35"/>
  <c r="AW121" i="35"/>
  <c r="AA137" i="35"/>
  <c r="P171" i="35"/>
  <c r="P205" i="35"/>
  <c r="P215" i="35" s="1"/>
  <c r="E217" i="35"/>
  <c r="AA231" i="35"/>
  <c r="E125" i="36"/>
  <c r="M128" i="36"/>
  <c r="U128" i="36" s="1"/>
  <c r="P141" i="36"/>
  <c r="G145" i="36"/>
  <c r="L149" i="36"/>
  <c r="L156" i="36"/>
  <c r="T156" i="36" s="1"/>
  <c r="AD280" i="36" s="1"/>
  <c r="P166" i="36"/>
  <c r="E171" i="36"/>
  <c r="T171" i="36" s="1"/>
  <c r="AD346" i="36" s="1"/>
  <c r="I180" i="36"/>
  <c r="G190" i="36"/>
  <c r="F197" i="36"/>
  <c r="L204" i="36"/>
  <c r="Q206" i="36"/>
  <c r="Y206" i="36" s="1"/>
  <c r="AD513" i="36" s="1"/>
  <c r="E214" i="36"/>
  <c r="E217" i="36"/>
  <c r="T217" i="36" s="1"/>
  <c r="H222" i="36"/>
  <c r="AA86" i="35"/>
  <c r="E139" i="35"/>
  <c r="AA159" i="35"/>
  <c r="AA171" i="35"/>
  <c r="AW217" i="35"/>
  <c r="AW231" i="35"/>
  <c r="L18" i="36"/>
  <c r="N128" i="36"/>
  <c r="V128" i="36" s="1"/>
  <c r="I145" i="36"/>
  <c r="P149" i="36"/>
  <c r="F171" i="36"/>
  <c r="L180" i="36"/>
  <c r="I190" i="36"/>
  <c r="H197" i="36"/>
  <c r="P204" i="36"/>
  <c r="F214" i="36"/>
  <c r="F217" i="36"/>
  <c r="U217" i="36" s="1"/>
  <c r="X219" i="36"/>
  <c r="AD566" i="36" s="1"/>
  <c r="I222" i="36"/>
  <c r="Y222" i="36" s="1"/>
  <c r="AD585" i="36" s="1"/>
  <c r="AI10" i="35"/>
  <c r="E42" i="35"/>
  <c r="P125" i="35"/>
  <c r="AA160" i="35"/>
  <c r="AL205" i="35"/>
  <c r="AW232" i="35"/>
  <c r="AL248" i="35"/>
  <c r="O125" i="36"/>
  <c r="O128" i="36"/>
  <c r="W128" i="36" s="1"/>
  <c r="L145" i="36"/>
  <c r="E153" i="36"/>
  <c r="O156" i="36"/>
  <c r="G163" i="36"/>
  <c r="G175" i="36"/>
  <c r="M180" i="36"/>
  <c r="L190" i="36"/>
  <c r="I197" i="36"/>
  <c r="I219" i="36"/>
  <c r="Y219" i="36" s="1"/>
  <c r="AD567" i="36" s="1"/>
  <c r="L222" i="36"/>
  <c r="P87" i="35"/>
  <c r="P102" i="35"/>
  <c r="AA139" i="35"/>
  <c r="P128" i="36"/>
  <c r="N180" i="36"/>
  <c r="V180" i="36" s="1"/>
  <c r="AD390" i="36" s="1"/>
  <c r="W225" i="36"/>
  <c r="AW12" i="35"/>
  <c r="E15" i="35"/>
  <c r="E24" i="35"/>
  <c r="P29" i="35"/>
  <c r="B33" i="35"/>
  <c r="AW65" i="35"/>
  <c r="AA87" i="35"/>
  <c r="AA102" i="35"/>
  <c r="AA161" i="35"/>
  <c r="P172" i="35"/>
  <c r="AW218" i="35"/>
  <c r="AW233" i="35"/>
  <c r="AL249" i="35"/>
  <c r="Q128" i="36"/>
  <c r="M132" i="36"/>
  <c r="I138" i="36"/>
  <c r="H153" i="36"/>
  <c r="Q156" i="36"/>
  <c r="I163" i="36"/>
  <c r="F167" i="36"/>
  <c r="H171" i="36"/>
  <c r="X171" i="36" s="1"/>
  <c r="AD350" i="36" s="1"/>
  <c r="I175" i="36"/>
  <c r="O180" i="36"/>
  <c r="H185" i="36"/>
  <c r="X185" i="36" s="1"/>
  <c r="O190" i="36"/>
  <c r="O197" i="36"/>
  <c r="F201" i="36"/>
  <c r="E205" i="36"/>
  <c r="H214" i="36"/>
  <c r="H217" i="36"/>
  <c r="X217" i="36" s="1"/>
  <c r="N219" i="36"/>
  <c r="V219" i="36" s="1"/>
  <c r="AD564" i="36" s="1"/>
  <c r="N222" i="36"/>
  <c r="V222" i="36" s="1"/>
  <c r="AD582" i="36" s="1"/>
  <c r="E14" i="35"/>
  <c r="AW17" i="35"/>
  <c r="M29" i="35"/>
  <c r="Y34" i="35"/>
  <c r="AA103" i="35"/>
  <c r="AA140" i="35"/>
  <c r="AA206" i="35"/>
  <c r="AA234" i="35"/>
  <c r="N132" i="36"/>
  <c r="V132" i="36" s="1"/>
  <c r="AD174" i="36" s="1"/>
  <c r="N138" i="36"/>
  <c r="E142" i="36"/>
  <c r="E146" i="36"/>
  <c r="G150" i="36"/>
  <c r="L153" i="36"/>
  <c r="L163" i="36"/>
  <c r="T163" i="36" s="1"/>
  <c r="AD310" i="36" s="1"/>
  <c r="I171" i="36"/>
  <c r="Y171" i="36" s="1"/>
  <c r="AD351" i="36" s="1"/>
  <c r="L175" i="36"/>
  <c r="P180" i="36"/>
  <c r="Q190" i="36"/>
  <c r="P197" i="36"/>
  <c r="H201" i="36"/>
  <c r="F205" i="36"/>
  <c r="I214" i="36"/>
  <c r="I217" i="36"/>
  <c r="O219" i="36"/>
  <c r="O222" i="36"/>
  <c r="AA162" i="35"/>
  <c r="AW206" i="35"/>
  <c r="AW234" i="35"/>
  <c r="Q180" i="36"/>
  <c r="Q197" i="36"/>
  <c r="Y201" i="36"/>
  <c r="P222" i="36"/>
  <c r="Y5" i="35"/>
  <c r="AT12" i="35"/>
  <c r="B19" i="35"/>
  <c r="E54" i="35"/>
  <c r="AW67" i="35"/>
  <c r="P88" i="35"/>
  <c r="AA104" i="35"/>
  <c r="AA141" i="35"/>
  <c r="AA163" i="35"/>
  <c r="AL190" i="35"/>
  <c r="E207" i="35"/>
  <c r="AA220" i="35"/>
  <c r="AW235" i="35"/>
  <c r="E126" i="36"/>
  <c r="P132" i="36"/>
  <c r="H142" i="36"/>
  <c r="X142" i="36" s="1"/>
  <c r="AD224" i="36" s="1"/>
  <c r="I150" i="36"/>
  <c r="N163" i="36"/>
  <c r="V163" i="36" s="1"/>
  <c r="AD312" i="36" s="1"/>
  <c r="H167" i="36"/>
  <c r="M171" i="36"/>
  <c r="N175" i="36"/>
  <c r="V175" i="36" s="1"/>
  <c r="AD372" i="36" s="1"/>
  <c r="L201" i="36"/>
  <c r="T201" i="36" s="1"/>
  <c r="H205" i="36"/>
  <c r="E209" i="36"/>
  <c r="I211" i="36"/>
  <c r="M214" i="36"/>
  <c r="M217" i="36"/>
  <c r="AW10" i="35"/>
  <c r="AA88" i="35"/>
  <c r="AA126" i="35"/>
  <c r="AA142" i="35"/>
  <c r="E165" i="35"/>
  <c r="E174" i="35" s="1"/>
  <c r="AW207" i="35"/>
  <c r="AW220" i="35"/>
  <c r="AA236" i="35"/>
  <c r="AL278" i="35"/>
  <c r="F126" i="36"/>
  <c r="Q132" i="36"/>
  <c r="Y132" i="36" s="1"/>
  <c r="AD177" i="36" s="1"/>
  <c r="G146" i="36"/>
  <c r="W146" i="36" s="1"/>
  <c r="AD235" i="36" s="1"/>
  <c r="L150" i="36"/>
  <c r="T150" i="36" s="1"/>
  <c r="AD256" i="36" s="1"/>
  <c r="O163" i="36"/>
  <c r="I167" i="36"/>
  <c r="Y167" i="36" s="1"/>
  <c r="AD339" i="36" s="1"/>
  <c r="N171" i="36"/>
  <c r="V171" i="36" s="1"/>
  <c r="AD348" i="36" s="1"/>
  <c r="O175" i="36"/>
  <c r="O201" i="36"/>
  <c r="I205" i="36"/>
  <c r="F209" i="36"/>
  <c r="N211" i="36"/>
  <c r="V211" i="36" s="1"/>
  <c r="AD528" i="36" s="1"/>
  <c r="N214" i="36"/>
  <c r="V214" i="36" s="1"/>
  <c r="AD546" i="36" s="1"/>
  <c r="N217" i="36"/>
  <c r="V217" i="36" s="1"/>
  <c r="AT9" i="35"/>
  <c r="X21" i="35"/>
  <c r="E32" i="35"/>
  <c r="AA208" i="35"/>
  <c r="AW236" i="35"/>
  <c r="AL262" i="35"/>
  <c r="G126" i="36"/>
  <c r="H146" i="36"/>
  <c r="X146" i="36" s="1"/>
  <c r="AD236" i="36" s="1"/>
  <c r="M150" i="36"/>
  <c r="P163" i="36"/>
  <c r="L167" i="36"/>
  <c r="T167" i="36" s="1"/>
  <c r="AD334" i="36" s="1"/>
  <c r="O171" i="36"/>
  <c r="W171" i="36" s="1"/>
  <c r="AD349" i="36" s="1"/>
  <c r="Q175" i="36"/>
  <c r="G192" i="36"/>
  <c r="E198" i="36"/>
  <c r="P201" i="36"/>
  <c r="L205" i="36"/>
  <c r="H209" i="36"/>
  <c r="X209" i="36" s="1"/>
  <c r="P211" i="36"/>
  <c r="O214" i="36"/>
  <c r="W214" i="36" s="1"/>
  <c r="AD547" i="36" s="1"/>
  <c r="O217" i="36"/>
  <c r="W217" i="36" s="1"/>
  <c r="X192" i="36"/>
  <c r="E12" i="35"/>
  <c r="B41" i="35"/>
  <c r="Y42" i="35"/>
  <c r="E69" i="35"/>
  <c r="AW89" i="35"/>
  <c r="P107" i="35"/>
  <c r="E128" i="35"/>
  <c r="AA144" i="35"/>
  <c r="P175" i="35"/>
  <c r="AW192" i="35"/>
  <c r="E209" i="35"/>
  <c r="AW221" i="35"/>
  <c r="E238" i="35"/>
  <c r="AL279" i="35"/>
  <c r="Y123" i="36"/>
  <c r="AD135" i="36" s="1"/>
  <c r="M126" i="36"/>
  <c r="F130" i="36"/>
  <c r="M139" i="36"/>
  <c r="U139" i="36" s="1"/>
  <c r="AD203" i="36" s="1"/>
  <c r="G143" i="36"/>
  <c r="W143" i="36" s="1"/>
  <c r="AD229" i="36" s="1"/>
  <c r="L146" i="36"/>
  <c r="P150" i="36"/>
  <c r="X150" i="36" s="1"/>
  <c r="AD260" i="36" s="1"/>
  <c r="G154" i="36"/>
  <c r="N167" i="36"/>
  <c r="V167" i="36" s="1"/>
  <c r="AD336" i="36" s="1"/>
  <c r="G181" i="36"/>
  <c r="W181" i="36" s="1"/>
  <c r="AD397" i="36" s="1"/>
  <c r="L192" i="36"/>
  <c r="T192" i="36" s="1"/>
  <c r="P205" i="36"/>
  <c r="L209" i="36"/>
  <c r="O212" i="36"/>
  <c r="F221" i="36"/>
  <c r="P97" i="35"/>
  <c r="AL57" i="35"/>
  <c r="AW81" i="35"/>
  <c r="AW90" i="35"/>
  <c r="P109" i="35"/>
  <c r="AL176" i="35"/>
  <c r="AW193" i="35"/>
  <c r="AA209" i="35"/>
  <c r="E222" i="35"/>
  <c r="AW238" i="35"/>
  <c r="AW263" i="35"/>
  <c r="P139" i="36"/>
  <c r="X139" i="36" s="1"/>
  <c r="AD206" i="36" s="1"/>
  <c r="I143" i="36"/>
  <c r="Y143" i="36" s="1"/>
  <c r="AD231" i="36" s="1"/>
  <c r="M146" i="36"/>
  <c r="U146" i="36" s="1"/>
  <c r="AD233" i="36" s="1"/>
  <c r="Q150" i="36"/>
  <c r="L154" i="36"/>
  <c r="O167" i="36"/>
  <c r="G198" i="36"/>
  <c r="E202" i="36"/>
  <c r="Q205" i="36"/>
  <c r="O209" i="36"/>
  <c r="H223" i="36"/>
  <c r="E17" i="35"/>
  <c r="Y24" i="35"/>
  <c r="C27" i="35"/>
  <c r="M28" i="35"/>
  <c r="AW57" i="35"/>
  <c r="E82" i="35"/>
  <c r="E91" i="35"/>
  <c r="AA109" i="35"/>
  <c r="AA128" i="35"/>
  <c r="AA145" i="35"/>
  <c r="P166" i="35"/>
  <c r="AW176" i="35"/>
  <c r="AW194" i="35"/>
  <c r="AW209" i="35"/>
  <c r="AW222" i="35"/>
  <c r="AA239" i="35"/>
  <c r="O123" i="36"/>
  <c r="E127" i="36"/>
  <c r="G130" i="36"/>
  <c r="L143" i="36"/>
  <c r="N146" i="36"/>
  <c r="V146" i="36" s="1"/>
  <c r="AD234" i="36" s="1"/>
  <c r="P167" i="36"/>
  <c r="H198" i="36"/>
  <c r="F202" i="36"/>
  <c r="P209" i="36"/>
  <c r="G221" i="36"/>
  <c r="I223" i="36"/>
  <c r="Y223" i="36" s="1"/>
  <c r="AD591" i="36" s="1"/>
  <c r="M223" i="36"/>
  <c r="AU7" i="35"/>
  <c r="E10" i="35"/>
  <c r="AW58" i="35"/>
  <c r="E83" i="35"/>
  <c r="P92" i="35"/>
  <c r="AA110" i="35"/>
  <c r="AA129" i="35"/>
  <c r="E148" i="35"/>
  <c r="AL166" i="35"/>
  <c r="P178" i="35"/>
  <c r="AL196" i="35"/>
  <c r="AW210" i="35"/>
  <c r="AA223" i="35"/>
  <c r="AA240" i="35"/>
  <c r="AL253" i="35"/>
  <c r="AW265" i="35"/>
  <c r="AL281" i="35"/>
  <c r="I130" i="36"/>
  <c r="Y130" i="36" s="1"/>
  <c r="AD165" i="36" s="1"/>
  <c r="N143" i="36"/>
  <c r="Q146" i="36"/>
  <c r="G177" i="36"/>
  <c r="W177" i="36" s="1"/>
  <c r="L198" i="36"/>
  <c r="U213" i="36"/>
  <c r="AD539" i="36" s="1"/>
  <c r="I221" i="36"/>
  <c r="N223" i="36"/>
  <c r="V223" i="36" s="1"/>
  <c r="AD588" i="36" s="1"/>
  <c r="AA130" i="35"/>
  <c r="AW223" i="35"/>
  <c r="AW240" i="35"/>
  <c r="AL266" i="35"/>
  <c r="H177" i="36"/>
  <c r="H215" i="36"/>
  <c r="O223" i="36"/>
  <c r="B35" i="35"/>
  <c r="AL59" i="35"/>
  <c r="AW71" i="35"/>
  <c r="P93" i="35"/>
  <c r="AA112" i="35"/>
  <c r="AA148" i="35"/>
  <c r="P197" i="35"/>
  <c r="AA224" i="35"/>
  <c r="AA242" i="35"/>
  <c r="AW266" i="35"/>
  <c r="G124" i="36"/>
  <c r="L127" i="36"/>
  <c r="M130" i="36"/>
  <c r="N134" i="36"/>
  <c r="I140" i="36"/>
  <c r="P143" i="36"/>
  <c r="G155" i="36"/>
  <c r="E173" i="36"/>
  <c r="N177" i="36"/>
  <c r="V177" i="36" s="1"/>
  <c r="M188" i="36"/>
  <c r="U188" i="36" s="1"/>
  <c r="AD425" i="36" s="1"/>
  <c r="N198" i="36"/>
  <c r="V198" i="36" s="1"/>
  <c r="AD474" i="36" s="1"/>
  <c r="I202" i="36"/>
  <c r="Y202" i="36" s="1"/>
  <c r="AD489" i="36" s="1"/>
  <c r="E206" i="36"/>
  <c r="G213" i="36"/>
  <c r="W213" i="36" s="1"/>
  <c r="AD541" i="36" s="1"/>
  <c r="I215" i="36"/>
  <c r="Y215" i="36" s="1"/>
  <c r="AD555" i="36" s="1"/>
  <c r="G218" i="36"/>
  <c r="W218" i="36" s="1"/>
  <c r="AD559" i="36" s="1"/>
  <c r="M221" i="36"/>
  <c r="P223" i="36"/>
  <c r="AW15" i="35"/>
  <c r="P27" i="35"/>
  <c r="AW93" i="35"/>
  <c r="Y114" i="35"/>
  <c r="AA131" i="35"/>
  <c r="AA149" i="35"/>
  <c r="AW212" i="35"/>
  <c r="AW225" i="35"/>
  <c r="AW244" i="35"/>
  <c r="AL254" i="35"/>
  <c r="AW282" i="35"/>
  <c r="H124" i="36"/>
  <c r="N130" i="36"/>
  <c r="V130" i="36" s="1"/>
  <c r="AD162" i="36" s="1"/>
  <c r="H155" i="36"/>
  <c r="X155" i="36" s="1"/>
  <c r="AD278" i="36" s="1"/>
  <c r="G161" i="36"/>
  <c r="W161" i="36" s="1"/>
  <c r="F173" i="36"/>
  <c r="G195" i="36"/>
  <c r="W195" i="36" s="1"/>
  <c r="AD457" i="36" s="1"/>
  <c r="O198" i="36"/>
  <c r="L202" i="36"/>
  <c r="F206" i="36"/>
  <c r="U206" i="36" s="1"/>
  <c r="AD509" i="36" s="1"/>
  <c r="E210" i="36"/>
  <c r="T210" i="36" s="1"/>
  <c r="AD520" i="36" s="1"/>
  <c r="H213" i="36"/>
  <c r="X213" i="36" s="1"/>
  <c r="AD542" i="36" s="1"/>
  <c r="M215" i="36"/>
  <c r="H218" i="36"/>
  <c r="X218" i="36" s="1"/>
  <c r="AD560" i="36" s="1"/>
  <c r="N221" i="36"/>
  <c r="V221" i="36" s="1"/>
  <c r="AD576" i="36" s="1"/>
  <c r="Y13" i="35"/>
  <c r="N31" i="35"/>
  <c r="AW46" i="35"/>
  <c r="AU72" i="35"/>
  <c r="P94" i="35"/>
  <c r="P168" i="35"/>
  <c r="E213" i="35"/>
  <c r="E226" i="35"/>
  <c r="E245" i="35"/>
  <c r="AW254" i="35"/>
  <c r="I124" i="36"/>
  <c r="Y124" i="36" s="1"/>
  <c r="AD141" i="36" s="1"/>
  <c r="N127" i="36"/>
  <c r="V127" i="36" s="1"/>
  <c r="AD156" i="36" s="1"/>
  <c r="O130" i="36"/>
  <c r="F135" i="36"/>
  <c r="L155" i="36"/>
  <c r="H161" i="36"/>
  <c r="T184" i="36"/>
  <c r="H195" i="36"/>
  <c r="P198" i="36"/>
  <c r="M202" i="36"/>
  <c r="F210" i="36"/>
  <c r="U210" i="36" s="1"/>
  <c r="AD521" i="36" s="1"/>
  <c r="I213" i="36"/>
  <c r="N215" i="36"/>
  <c r="V215" i="36" s="1"/>
  <c r="AD552" i="36" s="1"/>
  <c r="I218" i="36"/>
  <c r="Y218" i="36" s="1"/>
  <c r="AD561" i="36" s="1"/>
  <c r="O221" i="36"/>
  <c r="Y12" i="35"/>
  <c r="E22" i="35"/>
  <c r="E39" i="35"/>
  <c r="E43" i="35"/>
  <c r="E47" i="35"/>
  <c r="C60" i="35"/>
  <c r="AA94" i="35"/>
  <c r="AW114" i="35"/>
  <c r="E133" i="35"/>
  <c r="AA150" i="35"/>
  <c r="AL168" i="35"/>
  <c r="AW181" i="35"/>
  <c r="AA213" i="35"/>
  <c r="AA226" i="35"/>
  <c r="L124" i="36"/>
  <c r="T124" i="36" s="1"/>
  <c r="AD136" i="36" s="1"/>
  <c r="O127" i="36"/>
  <c r="P130" i="36"/>
  <c r="G135" i="36"/>
  <c r="W135" i="36" s="1"/>
  <c r="AD193" i="36" s="1"/>
  <c r="Q140" i="36"/>
  <c r="N155" i="36"/>
  <c r="V155" i="36" s="1"/>
  <c r="L161" i="36"/>
  <c r="T161" i="36" s="1"/>
  <c r="N202" i="36"/>
  <c r="V202" i="36" s="1"/>
  <c r="AD486" i="36" s="1"/>
  <c r="G206" i="36"/>
  <c r="L213" i="36"/>
  <c r="T213" i="36" s="1"/>
  <c r="AD538" i="36" s="1"/>
  <c r="O215" i="36"/>
  <c r="L218" i="36"/>
  <c r="T218" i="36" s="1"/>
  <c r="AD556" i="36" s="1"/>
  <c r="P221" i="36"/>
  <c r="X221" i="36" s="1"/>
  <c r="AD578" i="36" s="1"/>
  <c r="E8" i="35"/>
  <c r="N10" i="35"/>
  <c r="AA12" i="35"/>
  <c r="AJ23" i="35"/>
  <c r="AJ41" i="35"/>
  <c r="B43" i="35"/>
  <c r="P95" i="35"/>
  <c r="AW115" i="35"/>
  <c r="E151" i="35"/>
  <c r="AW214" i="35"/>
  <c r="AA245" i="35"/>
  <c r="M124" i="36"/>
  <c r="P127" i="36"/>
  <c r="X127" i="36" s="1"/>
  <c r="AD158" i="36" s="1"/>
  <c r="H135" i="36"/>
  <c r="M161" i="36"/>
  <c r="F174" i="36"/>
  <c r="U174" i="36" s="1"/>
  <c r="AD365" i="36" s="1"/>
  <c r="P215" i="36"/>
  <c r="AX275" i="35"/>
  <c r="AX195" i="35"/>
  <c r="AX235" i="35"/>
  <c r="AX155" i="35"/>
  <c r="AX75" i="35"/>
  <c r="AX115" i="35"/>
  <c r="C282" i="35"/>
  <c r="C202" i="35"/>
  <c r="C242" i="35"/>
  <c r="C162" i="35"/>
  <c r="C122" i="35"/>
  <c r="C82" i="35"/>
  <c r="C42" i="35"/>
  <c r="AL42" i="35"/>
  <c r="AL38" i="35"/>
  <c r="AL34" i="35"/>
  <c r="AL30" i="35"/>
  <c r="AL26" i="35"/>
  <c r="AL22" i="35"/>
  <c r="AL41" i="35"/>
  <c r="AL37" i="35"/>
  <c r="AL9" i="35"/>
  <c r="AL13" i="35"/>
  <c r="AU176" i="35"/>
  <c r="AU216" i="35"/>
  <c r="AU256" i="35"/>
  <c r="AU136" i="35"/>
  <c r="AU96" i="35"/>
  <c r="AU56" i="35"/>
  <c r="AM257" i="35"/>
  <c r="AI257" i="35" s="1"/>
  <c r="AM217" i="35"/>
  <c r="AM177" i="35"/>
  <c r="AM137" i="35"/>
  <c r="AI137" i="35" s="1"/>
  <c r="AM97" i="35"/>
  <c r="AM57" i="35"/>
  <c r="N180" i="35"/>
  <c r="N220" i="35"/>
  <c r="N260" i="35"/>
  <c r="N140" i="35"/>
  <c r="N20" i="35"/>
  <c r="N60" i="35"/>
  <c r="N100" i="35"/>
  <c r="AM263" i="35"/>
  <c r="AM183" i="35"/>
  <c r="AM223" i="35"/>
  <c r="AM143" i="35"/>
  <c r="AM103" i="35"/>
  <c r="AM63" i="35"/>
  <c r="N266" i="35"/>
  <c r="N226" i="35"/>
  <c r="N146" i="35"/>
  <c r="N106" i="35"/>
  <c r="N186" i="35"/>
  <c r="N66" i="35"/>
  <c r="F228" i="35"/>
  <c r="F268" i="35"/>
  <c r="F188" i="35"/>
  <c r="B188" i="35" s="1"/>
  <c r="F148" i="35"/>
  <c r="F108" i="35"/>
  <c r="F189" i="35"/>
  <c r="F229" i="35"/>
  <c r="F269" i="35"/>
  <c r="F69" i="35"/>
  <c r="F109" i="35"/>
  <c r="B109" i="35" s="1"/>
  <c r="F149" i="35"/>
  <c r="AX233" i="35"/>
  <c r="AX193" i="35"/>
  <c r="AX153" i="35"/>
  <c r="AX273" i="35"/>
  <c r="AX113" i="35"/>
  <c r="AX194" i="35"/>
  <c r="AX154" i="35"/>
  <c r="AX234" i="35"/>
  <c r="AX274" i="35"/>
  <c r="AX114" i="35"/>
  <c r="AX74" i="35"/>
  <c r="AX34" i="35"/>
  <c r="AX277" i="35"/>
  <c r="AX237" i="35"/>
  <c r="AX197" i="35"/>
  <c r="AX157" i="35"/>
  <c r="AX117" i="35"/>
  <c r="AB65" i="35"/>
  <c r="X65" i="35" s="1"/>
  <c r="AM9" i="35"/>
  <c r="AI9" i="35" s="1"/>
  <c r="AB14" i="35"/>
  <c r="X14" i="35" s="1"/>
  <c r="C256" i="35"/>
  <c r="C216" i="35"/>
  <c r="C176" i="35"/>
  <c r="C136" i="35"/>
  <c r="C96" i="35"/>
  <c r="C56" i="35"/>
  <c r="AX256" i="35"/>
  <c r="AT256" i="35" s="1"/>
  <c r="AX216" i="35"/>
  <c r="AX136" i="35"/>
  <c r="AX96" i="35"/>
  <c r="AX176" i="35"/>
  <c r="AL18" i="35"/>
  <c r="Q220" i="35"/>
  <c r="Q260" i="35"/>
  <c r="Q180" i="35"/>
  <c r="Q140" i="35"/>
  <c r="Q60" i="35"/>
  <c r="Q100" i="35"/>
  <c r="AU222" i="35"/>
  <c r="AU262" i="35"/>
  <c r="AU182" i="35"/>
  <c r="AU102" i="35"/>
  <c r="AU142" i="35"/>
  <c r="AU62" i="35"/>
  <c r="AL24" i="35"/>
  <c r="Q226" i="35"/>
  <c r="Q266" i="35"/>
  <c r="Q186" i="35"/>
  <c r="M186" i="35" s="1"/>
  <c r="Q106" i="35"/>
  <c r="Q66" i="35"/>
  <c r="Q146" i="35"/>
  <c r="C270" i="35"/>
  <c r="C230" i="35"/>
  <c r="C110" i="35"/>
  <c r="C190" i="35"/>
  <c r="C150" i="35"/>
  <c r="C70" i="35"/>
  <c r="C30" i="35"/>
  <c r="AU195" i="35"/>
  <c r="AU275" i="35"/>
  <c r="AU235" i="35"/>
  <c r="AU75" i="35"/>
  <c r="AU155" i="35"/>
  <c r="AU115" i="35"/>
  <c r="AX56" i="35"/>
  <c r="AT56" i="35" s="1"/>
  <c r="Y145" i="35"/>
  <c r="Y265" i="35"/>
  <c r="Y225" i="35"/>
  <c r="Y185" i="35"/>
  <c r="Y105" i="35"/>
  <c r="N251" i="35"/>
  <c r="N171" i="35"/>
  <c r="N211" i="35"/>
  <c r="N131" i="35"/>
  <c r="N51" i="35"/>
  <c r="N91" i="35"/>
  <c r="C262" i="35"/>
  <c r="C222" i="35"/>
  <c r="C182" i="35"/>
  <c r="C142" i="35"/>
  <c r="C102" i="35"/>
  <c r="N267" i="35"/>
  <c r="N187" i="35"/>
  <c r="N227" i="35"/>
  <c r="N147" i="35"/>
  <c r="N107" i="35"/>
  <c r="C151" i="35"/>
  <c r="C271" i="35"/>
  <c r="C231" i="35"/>
  <c r="C191" i="35"/>
  <c r="C71" i="35"/>
  <c r="C281" i="35"/>
  <c r="C241" i="35"/>
  <c r="C201" i="35"/>
  <c r="C121" i="35"/>
  <c r="C161" i="35"/>
  <c r="C41" i="35"/>
  <c r="C81" i="35"/>
  <c r="F282" i="35"/>
  <c r="B282" i="35" s="1"/>
  <c r="F162" i="35"/>
  <c r="B162" i="35" s="1"/>
  <c r="F202" i="35"/>
  <c r="F242" i="35"/>
  <c r="B242" i="35" s="1"/>
  <c r="F122" i="35"/>
  <c r="F82" i="35"/>
  <c r="B82" i="35" s="1"/>
  <c r="F42" i="35"/>
  <c r="B42" i="35" s="1"/>
  <c r="C283" i="35"/>
  <c r="C243" i="35"/>
  <c r="C163" i="35"/>
  <c r="C203" i="35"/>
  <c r="C123" i="35"/>
  <c r="P70" i="35"/>
  <c r="P61" i="35"/>
  <c r="P80" i="35"/>
  <c r="P76" i="35"/>
  <c r="P71" i="35"/>
  <c r="P56" i="35"/>
  <c r="P47" i="35"/>
  <c r="P81" i="35"/>
  <c r="P65" i="35"/>
  <c r="P57" i="35"/>
  <c r="P48" i="35"/>
  <c r="P72" i="35"/>
  <c r="P77" i="35"/>
  <c r="P58" i="35"/>
  <c r="P66" i="35"/>
  <c r="P49" i="35"/>
  <c r="P59" i="35"/>
  <c r="P73" i="35"/>
  <c r="P50" i="35"/>
  <c r="P82" i="35"/>
  <c r="P67" i="35"/>
  <c r="P78" i="35"/>
  <c r="P51" i="35"/>
  <c r="P74" i="35"/>
  <c r="P79" i="35"/>
  <c r="P69" i="35"/>
  <c r="P54" i="35"/>
  <c r="P46" i="35"/>
  <c r="Y47" i="35"/>
  <c r="AB54" i="35"/>
  <c r="X54" i="35" s="1"/>
  <c r="N228" i="35"/>
  <c r="N188" i="35"/>
  <c r="N268" i="35"/>
  <c r="N148" i="35"/>
  <c r="N28" i="35"/>
  <c r="N108" i="35"/>
  <c r="N68" i="35"/>
  <c r="AX208" i="35"/>
  <c r="AX248" i="35"/>
  <c r="AX168" i="35"/>
  <c r="AX128" i="35"/>
  <c r="AX212" i="35"/>
  <c r="AX252" i="35"/>
  <c r="AX132" i="35"/>
  <c r="AX172" i="35"/>
  <c r="AX92" i="35"/>
  <c r="AX52" i="35"/>
  <c r="P16" i="35"/>
  <c r="F262" i="35"/>
  <c r="F222" i="35"/>
  <c r="B222" i="35" s="1"/>
  <c r="F142" i="35"/>
  <c r="B142" i="35" s="1"/>
  <c r="F182" i="35"/>
  <c r="F102" i="35"/>
  <c r="AX77" i="35"/>
  <c r="P83" i="35"/>
  <c r="F270" i="35"/>
  <c r="F150" i="35"/>
  <c r="F230" i="35"/>
  <c r="B230" i="35" s="1"/>
  <c r="F190" i="35"/>
  <c r="B190" i="35" s="1"/>
  <c r="F110" i="35"/>
  <c r="Y210" i="35"/>
  <c r="Y250" i="35"/>
  <c r="Y170" i="35"/>
  <c r="Y90" i="35"/>
  <c r="Y130" i="35"/>
  <c r="Y50" i="35"/>
  <c r="Q255" i="35"/>
  <c r="Q215" i="35"/>
  <c r="Q175" i="35"/>
  <c r="Q135" i="35"/>
  <c r="Q95" i="35"/>
  <c r="M95" i="35" s="1"/>
  <c r="AB246" i="35"/>
  <c r="AB206" i="35"/>
  <c r="AB126" i="35"/>
  <c r="X126" i="35" s="1"/>
  <c r="AB166" i="35"/>
  <c r="AB86" i="35"/>
  <c r="AB46" i="35"/>
  <c r="Q247" i="35"/>
  <c r="Q167" i="35"/>
  <c r="M167" i="35" s="1"/>
  <c r="Q207" i="35"/>
  <c r="M207" i="35" s="1"/>
  <c r="Q127" i="35"/>
  <c r="Q47" i="35"/>
  <c r="M47" i="35" s="1"/>
  <c r="Q87" i="35"/>
  <c r="F208" i="35"/>
  <c r="F248" i="35"/>
  <c r="F88" i="35"/>
  <c r="B88" i="35" s="1"/>
  <c r="F168" i="35"/>
  <c r="F128" i="35"/>
  <c r="B128" i="35" s="1"/>
  <c r="F48" i="35"/>
  <c r="AM249" i="35"/>
  <c r="AM169" i="35"/>
  <c r="AM209" i="35"/>
  <c r="AM129" i="35"/>
  <c r="AM89" i="35"/>
  <c r="AI89" i="35" s="1"/>
  <c r="AB210" i="35"/>
  <c r="AB250" i="35"/>
  <c r="AB170" i="35"/>
  <c r="AB90" i="35"/>
  <c r="AB50" i="35"/>
  <c r="AB130" i="35"/>
  <c r="Q251" i="35"/>
  <c r="Q211" i="35"/>
  <c r="Q171" i="35"/>
  <c r="Q131" i="35"/>
  <c r="Q91" i="35"/>
  <c r="F252" i="35"/>
  <c r="F212" i="35"/>
  <c r="F172" i="35"/>
  <c r="B172" i="35" s="1"/>
  <c r="F132" i="35"/>
  <c r="B132" i="35" s="1"/>
  <c r="F92" i="35"/>
  <c r="F52" i="35"/>
  <c r="B52" i="35" s="1"/>
  <c r="AM253" i="35"/>
  <c r="AM213" i="35"/>
  <c r="AM93" i="35"/>
  <c r="AM133" i="35"/>
  <c r="AM173" i="35"/>
  <c r="AM53" i="35"/>
  <c r="AB254" i="35"/>
  <c r="X254" i="35" s="1"/>
  <c r="AB214" i="35"/>
  <c r="AB174" i="35"/>
  <c r="AB134" i="35"/>
  <c r="AB94" i="35"/>
  <c r="AJ258" i="35"/>
  <c r="AJ218" i="35"/>
  <c r="AJ138" i="35"/>
  <c r="AJ178" i="35"/>
  <c r="AJ98" i="35"/>
  <c r="AJ18" i="35"/>
  <c r="AJ224" i="35"/>
  <c r="AJ184" i="35"/>
  <c r="AJ264" i="35"/>
  <c r="AJ144" i="35"/>
  <c r="AJ64" i="35"/>
  <c r="AJ104" i="35"/>
  <c r="Q227" i="35"/>
  <c r="Q267" i="35"/>
  <c r="Q187" i="35"/>
  <c r="Q147" i="35"/>
  <c r="M147" i="35" s="1"/>
  <c r="Q67" i="35"/>
  <c r="Q107" i="35"/>
  <c r="Q228" i="35"/>
  <c r="Q268" i="35"/>
  <c r="Q148" i="35"/>
  <c r="Q188" i="35"/>
  <c r="Q108" i="35"/>
  <c r="M108" i="35" s="1"/>
  <c r="Q68" i="35"/>
  <c r="F231" i="35"/>
  <c r="F271" i="35"/>
  <c r="B271" i="35" s="1"/>
  <c r="F191" i="35"/>
  <c r="F71" i="35"/>
  <c r="B71" i="35" s="1"/>
  <c r="F151" i="35"/>
  <c r="C273" i="35"/>
  <c r="C233" i="35"/>
  <c r="C153" i="35"/>
  <c r="C193" i="35"/>
  <c r="C33" i="35"/>
  <c r="C113" i="35"/>
  <c r="C73" i="35"/>
  <c r="C274" i="35"/>
  <c r="C234" i="35"/>
  <c r="C194" i="35"/>
  <c r="C154" i="35"/>
  <c r="C114" i="35"/>
  <c r="C34" i="35"/>
  <c r="C278" i="35"/>
  <c r="C238" i="35"/>
  <c r="C198" i="35"/>
  <c r="C78" i="35"/>
  <c r="C158" i="35"/>
  <c r="C38" i="35"/>
  <c r="C118" i="35"/>
  <c r="F281" i="35"/>
  <c r="F161" i="35"/>
  <c r="F241" i="35"/>
  <c r="F201" i="35"/>
  <c r="F121" i="35"/>
  <c r="B121" i="35" s="1"/>
  <c r="F81" i="35"/>
  <c r="AA15" i="35"/>
  <c r="Q16" i="35"/>
  <c r="M16" i="35" s="1"/>
  <c r="AU257" i="35"/>
  <c r="AU217" i="35"/>
  <c r="AU177" i="35"/>
  <c r="AU137" i="35"/>
  <c r="AU97" i="35"/>
  <c r="AU17" i="35"/>
  <c r="AM218" i="35"/>
  <c r="AM138" i="35"/>
  <c r="AM258" i="35"/>
  <c r="AI258" i="35" s="1"/>
  <c r="AM178" i="35"/>
  <c r="AM98" i="35"/>
  <c r="AB20" i="35"/>
  <c r="X20" i="35" s="1"/>
  <c r="N261" i="35"/>
  <c r="N181" i="35"/>
  <c r="N221" i="35"/>
  <c r="N141" i="35"/>
  <c r="N101" i="35"/>
  <c r="AM184" i="35"/>
  <c r="AM264" i="35"/>
  <c r="AM224" i="35"/>
  <c r="AI224" i="35" s="1"/>
  <c r="AM144" i="35"/>
  <c r="AM104" i="35"/>
  <c r="N189" i="35"/>
  <c r="N269" i="35"/>
  <c r="N229" i="35"/>
  <c r="N149" i="35"/>
  <c r="N29" i="35"/>
  <c r="N109" i="35"/>
  <c r="P30" i="35"/>
  <c r="F273" i="35"/>
  <c r="F233" i="35"/>
  <c r="B233" i="35" s="1"/>
  <c r="F193" i="35"/>
  <c r="F153" i="35"/>
  <c r="F113" i="35"/>
  <c r="B113" i="35" s="1"/>
  <c r="F73" i="35"/>
  <c r="F274" i="35"/>
  <c r="F234" i="35"/>
  <c r="B234" i="35" s="1"/>
  <c r="F194" i="35"/>
  <c r="F114" i="35"/>
  <c r="F154" i="35"/>
  <c r="F34" i="35"/>
  <c r="B34" i="35" s="1"/>
  <c r="C277" i="35"/>
  <c r="C197" i="35"/>
  <c r="C237" i="35"/>
  <c r="C157" i="35"/>
  <c r="C117" i="35"/>
  <c r="C37" i="35"/>
  <c r="C77" i="35"/>
  <c r="F278" i="35"/>
  <c r="F238" i="35"/>
  <c r="F198" i="35"/>
  <c r="F78" i="35"/>
  <c r="F158" i="35"/>
  <c r="B158" i="35" s="1"/>
  <c r="F38" i="35"/>
  <c r="B38" i="35" s="1"/>
  <c r="F118" i="35"/>
  <c r="C279" i="35"/>
  <c r="C239" i="35"/>
  <c r="C199" i="35"/>
  <c r="C119" i="35"/>
  <c r="C159" i="35"/>
  <c r="AI49" i="35"/>
  <c r="AL54" i="35"/>
  <c r="C252" i="35"/>
  <c r="C212" i="35"/>
  <c r="C172" i="35"/>
  <c r="C92" i="35"/>
  <c r="C132" i="35"/>
  <c r="C52" i="35"/>
  <c r="AX177" i="35"/>
  <c r="AX217" i="35"/>
  <c r="AX257" i="35"/>
  <c r="AX137" i="35"/>
  <c r="AX97" i="35"/>
  <c r="F23" i="35"/>
  <c r="B23" i="35" s="1"/>
  <c r="Q189" i="35"/>
  <c r="Q229" i="35"/>
  <c r="Q269" i="35"/>
  <c r="Q149" i="35"/>
  <c r="Q109" i="35"/>
  <c r="C275" i="35"/>
  <c r="C235" i="35"/>
  <c r="C195" i="35"/>
  <c r="C115" i="35"/>
  <c r="C155" i="35"/>
  <c r="C75" i="35"/>
  <c r="P41" i="35"/>
  <c r="P42" i="35"/>
  <c r="AA81" i="35"/>
  <c r="AA72" i="35"/>
  <c r="AA82" i="35"/>
  <c r="AA58" i="35"/>
  <c r="AA77" i="35"/>
  <c r="AA66" i="35"/>
  <c r="AA49" i="35"/>
  <c r="AA59" i="35"/>
  <c r="AA73" i="35"/>
  <c r="AA50" i="35"/>
  <c r="AA67" i="35"/>
  <c r="AA60" i="35"/>
  <c r="AA51" i="35"/>
  <c r="AA78" i="35"/>
  <c r="AA74" i="35"/>
  <c r="AA68" i="35"/>
  <c r="AA61" i="35"/>
  <c r="AA83" i="35"/>
  <c r="AA53" i="35"/>
  <c r="AA79" i="35"/>
  <c r="AA75" i="35"/>
  <c r="AA70" i="35"/>
  <c r="AA55" i="35"/>
  <c r="AA84" i="35"/>
  <c r="AA80" i="35"/>
  <c r="AA64" i="35"/>
  <c r="AA65" i="35"/>
  <c r="AA57" i="35"/>
  <c r="N52" i="35"/>
  <c r="AM54" i="35"/>
  <c r="F63" i="35"/>
  <c r="AX262" i="35"/>
  <c r="AX182" i="35"/>
  <c r="AX222" i="35"/>
  <c r="AX102" i="35"/>
  <c r="AX142" i="35"/>
  <c r="AX62" i="35"/>
  <c r="AT62" i="35" s="1"/>
  <c r="C248" i="35"/>
  <c r="C168" i="35"/>
  <c r="C208" i="35"/>
  <c r="C88" i="35"/>
  <c r="C128" i="35"/>
  <c r="C48" i="35"/>
  <c r="AU252" i="35"/>
  <c r="AU212" i="35"/>
  <c r="AU172" i="35"/>
  <c r="AU132" i="35"/>
  <c r="AU52" i="35"/>
  <c r="AU92" i="35"/>
  <c r="AB259" i="35"/>
  <c r="AB179" i="35"/>
  <c r="AB219" i="35"/>
  <c r="AB99" i="35"/>
  <c r="AB139" i="35"/>
  <c r="X139" i="35" s="1"/>
  <c r="AB59" i="35"/>
  <c r="AB265" i="35"/>
  <c r="AB225" i="35"/>
  <c r="AB185" i="35"/>
  <c r="AB105" i="35"/>
  <c r="AB145" i="35"/>
  <c r="X145" i="35" s="1"/>
  <c r="AM165" i="35"/>
  <c r="AM245" i="35"/>
  <c r="AM205" i="35"/>
  <c r="AM125" i="35"/>
  <c r="AM85" i="35"/>
  <c r="AU9" i="35"/>
  <c r="AL14" i="35"/>
  <c r="AB15" i="35"/>
  <c r="X15" i="35" s="1"/>
  <c r="C257" i="35"/>
  <c r="C217" i="35"/>
  <c r="C177" i="35"/>
  <c r="C137" i="35"/>
  <c r="C97" i="35"/>
  <c r="C17" i="35"/>
  <c r="C57" i="35"/>
  <c r="AL19" i="35"/>
  <c r="Q261" i="35"/>
  <c r="M261" i="35" s="1"/>
  <c r="Q221" i="35"/>
  <c r="Q141" i="35"/>
  <c r="Q181" i="35"/>
  <c r="M181" i="35" s="1"/>
  <c r="Q101" i="35"/>
  <c r="AU223" i="35"/>
  <c r="AU263" i="35"/>
  <c r="AU183" i="35"/>
  <c r="AU103" i="35"/>
  <c r="AU143" i="35"/>
  <c r="AU63" i="35"/>
  <c r="AL25" i="35"/>
  <c r="F277" i="35"/>
  <c r="F237" i="35"/>
  <c r="B237" i="35" s="1"/>
  <c r="F197" i="35"/>
  <c r="F157" i="35"/>
  <c r="B157" i="35" s="1"/>
  <c r="F117" i="35"/>
  <c r="F77" i="35"/>
  <c r="E41" i="35"/>
  <c r="E37" i="35"/>
  <c r="E33" i="35"/>
  <c r="E29" i="35"/>
  <c r="E25" i="35"/>
  <c r="E21" i="35"/>
  <c r="E44" i="35"/>
  <c r="E40" i="35"/>
  <c r="E36" i="35"/>
  <c r="AW41" i="35"/>
  <c r="AW37" i="35"/>
  <c r="AW33" i="35"/>
  <c r="AW29" i="35"/>
  <c r="AW25" i="35"/>
  <c r="AW21" i="35"/>
  <c r="AW44" i="35"/>
  <c r="AW40" i="35"/>
  <c r="AW36" i="35"/>
  <c r="AL6" i="35"/>
  <c r="AA7" i="35"/>
  <c r="P8" i="35"/>
  <c r="E9" i="35"/>
  <c r="AW9" i="35"/>
  <c r="AL10" i="35"/>
  <c r="AA11" i="35"/>
  <c r="P12" i="35"/>
  <c r="E13" i="35"/>
  <c r="AW13" i="35"/>
  <c r="N256" i="35"/>
  <c r="N216" i="35"/>
  <c r="N136" i="35"/>
  <c r="N176" i="35"/>
  <c r="N56" i="35"/>
  <c r="N16" i="35"/>
  <c r="F217" i="35"/>
  <c r="F257" i="35"/>
  <c r="B257" i="35" s="1"/>
  <c r="F177" i="35"/>
  <c r="B177" i="35" s="1"/>
  <c r="F137" i="35"/>
  <c r="F97" i="35"/>
  <c r="F57" i="35"/>
  <c r="B57" i="35" s="1"/>
  <c r="Y260" i="35"/>
  <c r="Y220" i="35"/>
  <c r="Y180" i="35"/>
  <c r="Y100" i="35"/>
  <c r="Y140" i="35"/>
  <c r="Y60" i="35"/>
  <c r="P22" i="35"/>
  <c r="AX223" i="35"/>
  <c r="AT223" i="35" s="1"/>
  <c r="AX183" i="35"/>
  <c r="AX263" i="35"/>
  <c r="AX103" i="35"/>
  <c r="AX143" i="35"/>
  <c r="AX63" i="35"/>
  <c r="Y266" i="35"/>
  <c r="Y226" i="35"/>
  <c r="Y186" i="35"/>
  <c r="Y146" i="35"/>
  <c r="Y106" i="35"/>
  <c r="Y66" i="35"/>
  <c r="Y267" i="35"/>
  <c r="Y227" i="35"/>
  <c r="Y187" i="35"/>
  <c r="Y147" i="35"/>
  <c r="Y107" i="35"/>
  <c r="Y27" i="35"/>
  <c r="Y67" i="35"/>
  <c r="P31" i="35"/>
  <c r="P33" i="35"/>
  <c r="F235" i="35"/>
  <c r="B235" i="35" s="1"/>
  <c r="F155" i="35"/>
  <c r="F275" i="35"/>
  <c r="B275" i="35" s="1"/>
  <c r="F195" i="35"/>
  <c r="B195" i="35" s="1"/>
  <c r="F115" i="35"/>
  <c r="B115" i="35" s="1"/>
  <c r="N284" i="35"/>
  <c r="N244" i="35"/>
  <c r="N164" i="35"/>
  <c r="N204" i="35"/>
  <c r="N84" i="35"/>
  <c r="N44" i="35"/>
  <c r="N124" i="35"/>
  <c r="AL47" i="35"/>
  <c r="AX49" i="35"/>
  <c r="AT49" i="35" s="1"/>
  <c r="P52" i="35"/>
  <c r="Q69" i="35"/>
  <c r="AX73" i="35"/>
  <c r="P84" i="35"/>
  <c r="AX88" i="35"/>
  <c r="Y255" i="35"/>
  <c r="Y215" i="35"/>
  <c r="Y175" i="35"/>
  <c r="Y135" i="35"/>
  <c r="Y15" i="35"/>
  <c r="Y95" i="35"/>
  <c r="Q256" i="35"/>
  <c r="Q216" i="35"/>
  <c r="Q176" i="35"/>
  <c r="M176" i="35" s="1"/>
  <c r="Q96" i="35"/>
  <c r="M96" i="35" s="1"/>
  <c r="Q136" i="35"/>
  <c r="AB260" i="35"/>
  <c r="AB220" i="35"/>
  <c r="AB180" i="35"/>
  <c r="AB100" i="35"/>
  <c r="AB140" i="35"/>
  <c r="X140" i="35" s="1"/>
  <c r="AB60" i="35"/>
  <c r="C263" i="35"/>
  <c r="C223" i="35"/>
  <c r="C103" i="35"/>
  <c r="C183" i="35"/>
  <c r="C143" i="35"/>
  <c r="C63" i="35"/>
  <c r="AB226" i="35"/>
  <c r="X226" i="35" s="1"/>
  <c r="AB266" i="35"/>
  <c r="AB186" i="35"/>
  <c r="X186" i="35" s="1"/>
  <c r="AB106" i="35"/>
  <c r="AB146" i="35"/>
  <c r="AB66" i="35"/>
  <c r="AB267" i="35"/>
  <c r="AB227" i="35"/>
  <c r="AB187" i="35"/>
  <c r="AB107" i="35"/>
  <c r="X107" i="35" s="1"/>
  <c r="AB147" i="35"/>
  <c r="AB67" i="35"/>
  <c r="N270" i="35"/>
  <c r="N190" i="35"/>
  <c r="N230" i="35"/>
  <c r="N70" i="35"/>
  <c r="N110" i="35"/>
  <c r="N150" i="35"/>
  <c r="P34" i="35"/>
  <c r="P37" i="35"/>
  <c r="P38" i="35"/>
  <c r="N281" i="35"/>
  <c r="N241" i="35"/>
  <c r="N201" i="35"/>
  <c r="N161" i="35"/>
  <c r="N121" i="35"/>
  <c r="N81" i="35"/>
  <c r="N41" i="35"/>
  <c r="Q284" i="35"/>
  <c r="Q244" i="35"/>
  <c r="M244" i="35" s="1"/>
  <c r="Q164" i="35"/>
  <c r="Q204" i="35"/>
  <c r="M204" i="35" s="1"/>
  <c r="Q124" i="35"/>
  <c r="Q84" i="35"/>
  <c r="AM47" i="35"/>
  <c r="AI47" i="35" s="1"/>
  <c r="P55" i="35"/>
  <c r="AJ245" i="35"/>
  <c r="AJ165" i="35"/>
  <c r="AJ205" i="35"/>
  <c r="AJ214" i="35"/>
  <c r="AJ254" i="35"/>
  <c r="AJ174" i="35"/>
  <c r="AJ94" i="35"/>
  <c r="AJ134" i="35"/>
  <c r="AJ14" i="35"/>
  <c r="AJ54" i="35"/>
  <c r="AB255" i="35"/>
  <c r="AB215" i="35"/>
  <c r="X215" i="35" s="1"/>
  <c r="AB175" i="35"/>
  <c r="AB135" i="35"/>
  <c r="AB95" i="35"/>
  <c r="AJ259" i="35"/>
  <c r="AJ219" i="35"/>
  <c r="AJ139" i="35"/>
  <c r="AJ179" i="35"/>
  <c r="AJ59" i="35"/>
  <c r="AJ99" i="35"/>
  <c r="F263" i="35"/>
  <c r="F223" i="35"/>
  <c r="F183" i="35"/>
  <c r="B183" i="35" s="1"/>
  <c r="F143" i="35"/>
  <c r="F103" i="35"/>
  <c r="B103" i="35" s="1"/>
  <c r="AJ145" i="35"/>
  <c r="AJ185" i="35"/>
  <c r="AJ265" i="35"/>
  <c r="AJ225" i="35"/>
  <c r="AJ105" i="35"/>
  <c r="AJ65" i="35"/>
  <c r="Y228" i="35"/>
  <c r="Y268" i="35"/>
  <c r="Y188" i="35"/>
  <c r="Y148" i="35"/>
  <c r="Y108" i="35"/>
  <c r="Y68" i="35"/>
  <c r="Y28" i="35"/>
  <c r="Q270" i="35"/>
  <c r="Q190" i="35"/>
  <c r="Q230" i="35"/>
  <c r="Q110" i="35"/>
  <c r="Q150" i="35"/>
  <c r="N272" i="35"/>
  <c r="N232" i="35"/>
  <c r="N192" i="35"/>
  <c r="N152" i="35"/>
  <c r="N32" i="35"/>
  <c r="N72" i="35"/>
  <c r="N112" i="35"/>
  <c r="N273" i="35"/>
  <c r="N233" i="35"/>
  <c r="N193" i="35"/>
  <c r="N153" i="35"/>
  <c r="N113" i="35"/>
  <c r="N73" i="35"/>
  <c r="N33" i="35"/>
  <c r="N240" i="35"/>
  <c r="N280" i="35"/>
  <c r="N200" i="35"/>
  <c r="N120" i="35"/>
  <c r="N160" i="35"/>
  <c r="N40" i="35"/>
  <c r="Q161" i="35"/>
  <c r="Q281" i="35"/>
  <c r="Q241" i="35"/>
  <c r="Q201" i="35"/>
  <c r="Q121" i="35"/>
  <c r="M121" i="35" s="1"/>
  <c r="Q81" i="35"/>
  <c r="Q41" i="35"/>
  <c r="M41" i="35" s="1"/>
  <c r="N282" i="35"/>
  <c r="N162" i="35"/>
  <c r="N202" i="35"/>
  <c r="N242" i="35"/>
  <c r="N82" i="35"/>
  <c r="N122" i="35"/>
  <c r="Q55" i="35"/>
  <c r="P63" i="35"/>
  <c r="AA69" i="35"/>
  <c r="C74" i="35"/>
  <c r="C79" i="35"/>
  <c r="AJ250" i="35"/>
  <c r="AJ210" i="35"/>
  <c r="AJ170" i="35"/>
  <c r="AJ90" i="35"/>
  <c r="AJ50" i="35"/>
  <c r="AJ130" i="35"/>
  <c r="Y211" i="35"/>
  <c r="Y251" i="35"/>
  <c r="Y171" i="35"/>
  <c r="Y91" i="35"/>
  <c r="Y131" i="35"/>
  <c r="Y51" i="35"/>
  <c r="N212" i="35"/>
  <c r="N252" i="35"/>
  <c r="N132" i="35"/>
  <c r="N172" i="35"/>
  <c r="C213" i="35"/>
  <c r="C253" i="35"/>
  <c r="C173" i="35"/>
  <c r="C133" i="35"/>
  <c r="C93" i="35"/>
  <c r="AU253" i="35"/>
  <c r="AU173" i="35"/>
  <c r="AU213" i="35"/>
  <c r="AU133" i="35"/>
  <c r="AU93" i="35"/>
  <c r="AU53" i="35"/>
  <c r="AM214" i="35"/>
  <c r="AM174" i="35"/>
  <c r="AM254" i="35"/>
  <c r="AM94" i="35"/>
  <c r="AI94" i="35" s="1"/>
  <c r="AM134" i="35"/>
  <c r="P17" i="35"/>
  <c r="AM259" i="35"/>
  <c r="AM219" i="35"/>
  <c r="AM139" i="35"/>
  <c r="AM179" i="35"/>
  <c r="AM99" i="35"/>
  <c r="AI99" i="35" s="1"/>
  <c r="AM59" i="35"/>
  <c r="N222" i="35"/>
  <c r="N262" i="35"/>
  <c r="N182" i="35"/>
  <c r="N142" i="35"/>
  <c r="N102" i="35"/>
  <c r="N62" i="35"/>
  <c r="AM265" i="35"/>
  <c r="AM225" i="35"/>
  <c r="AM185" i="35"/>
  <c r="AM145" i="35"/>
  <c r="AM105" i="35"/>
  <c r="AM65" i="35"/>
  <c r="AL27" i="35"/>
  <c r="AB268" i="35"/>
  <c r="AB228" i="35"/>
  <c r="AB188" i="35"/>
  <c r="AB148" i="35"/>
  <c r="X148" i="35" s="1"/>
  <c r="AB108" i="35"/>
  <c r="X108" i="35" s="1"/>
  <c r="AB68" i="35"/>
  <c r="Q272" i="35"/>
  <c r="Q192" i="35"/>
  <c r="M192" i="35" s="1"/>
  <c r="Q232" i="35"/>
  <c r="Q152" i="35"/>
  <c r="M152" i="35" s="1"/>
  <c r="Q72" i="35"/>
  <c r="M72" i="35" s="1"/>
  <c r="Q112" i="35"/>
  <c r="Q273" i="35"/>
  <c r="M273" i="35" s="1"/>
  <c r="Q193" i="35"/>
  <c r="Q233" i="35"/>
  <c r="Q153" i="35"/>
  <c r="Q113" i="35"/>
  <c r="Q73" i="35"/>
  <c r="Q33" i="35"/>
  <c r="M33" i="35" s="1"/>
  <c r="P35" i="35"/>
  <c r="N277" i="35"/>
  <c r="N237" i="35"/>
  <c r="N197" i="35"/>
  <c r="N157" i="35"/>
  <c r="N77" i="35"/>
  <c r="N37" i="35"/>
  <c r="Q240" i="35"/>
  <c r="Q200" i="35"/>
  <c r="Q280" i="35"/>
  <c r="Q80" i="35"/>
  <c r="Q120" i="35"/>
  <c r="M120" i="35" s="1"/>
  <c r="Q160" i="35"/>
  <c r="M160" i="35" s="1"/>
  <c r="AA44" i="35"/>
  <c r="AJ45" i="35"/>
  <c r="AA52" i="35"/>
  <c r="P60" i="35"/>
  <c r="F70" i="35"/>
  <c r="B70" i="35" s="1"/>
  <c r="F74" i="35"/>
  <c r="C245" i="35"/>
  <c r="C205" i="35"/>
  <c r="C165" i="35"/>
  <c r="C125" i="35"/>
  <c r="C45" i="35"/>
  <c r="C85" i="35"/>
  <c r="AM166" i="35"/>
  <c r="AM246" i="35"/>
  <c r="AM206" i="35"/>
  <c r="AM126" i="35"/>
  <c r="AM86" i="35"/>
  <c r="AX249" i="35"/>
  <c r="AX169" i="35"/>
  <c r="AX209" i="35"/>
  <c r="AX129" i="35"/>
  <c r="AX89" i="35"/>
  <c r="AM250" i="35"/>
  <c r="AM210" i="35"/>
  <c r="AM170" i="35"/>
  <c r="AM130" i="35"/>
  <c r="AB251" i="35"/>
  <c r="AB211" i="35"/>
  <c r="AB171" i="35"/>
  <c r="AB91" i="35"/>
  <c r="AB131" i="35"/>
  <c r="AB51" i="35"/>
  <c r="Q172" i="35"/>
  <c r="Q212" i="35"/>
  <c r="Q252" i="35"/>
  <c r="Q132" i="35"/>
  <c r="M52" i="35"/>
  <c r="F253" i="35"/>
  <c r="F173" i="35"/>
  <c r="F213" i="35"/>
  <c r="B213" i="35" s="1"/>
  <c r="F133" i="35"/>
  <c r="F93" i="35"/>
  <c r="AX253" i="35"/>
  <c r="AX133" i="35"/>
  <c r="AX213" i="35"/>
  <c r="AX173" i="35"/>
  <c r="AX93" i="35"/>
  <c r="AX53" i="35"/>
  <c r="AU218" i="35"/>
  <c r="AU258" i="35"/>
  <c r="AU178" i="35"/>
  <c r="AU138" i="35"/>
  <c r="AU98" i="35"/>
  <c r="AU58" i="35"/>
  <c r="AL20" i="35"/>
  <c r="Q262" i="35"/>
  <c r="Q222" i="35"/>
  <c r="Q142" i="35"/>
  <c r="Q182" i="35"/>
  <c r="AU184" i="35"/>
  <c r="AU264" i="35"/>
  <c r="AU224" i="35"/>
  <c r="AU144" i="35"/>
  <c r="AU64" i="35"/>
  <c r="AU104" i="35"/>
  <c r="AJ226" i="35"/>
  <c r="AJ266" i="35"/>
  <c r="AJ186" i="35"/>
  <c r="AJ106" i="35"/>
  <c r="AJ26" i="35"/>
  <c r="AJ146" i="35"/>
  <c r="AJ66" i="35"/>
  <c r="N234" i="35"/>
  <c r="N154" i="35"/>
  <c r="N274" i="35"/>
  <c r="N194" i="35"/>
  <c r="N114" i="35"/>
  <c r="N74" i="35"/>
  <c r="N276" i="35"/>
  <c r="N236" i="35"/>
  <c r="N196" i="35"/>
  <c r="N156" i="35"/>
  <c r="N116" i="35"/>
  <c r="N76" i="35"/>
  <c r="N36" i="35"/>
  <c r="Q277" i="35"/>
  <c r="Q197" i="35"/>
  <c r="Q157" i="35"/>
  <c r="Q237" i="35"/>
  <c r="Q117" i="35"/>
  <c r="Q77" i="35"/>
  <c r="Q37" i="35"/>
  <c r="M37" i="35" s="1"/>
  <c r="N278" i="35"/>
  <c r="N238" i="35"/>
  <c r="N158" i="35"/>
  <c r="N198" i="35"/>
  <c r="N118" i="35"/>
  <c r="N78" i="35"/>
  <c r="X43" i="35"/>
  <c r="AL83" i="35"/>
  <c r="AL80" i="35"/>
  <c r="AL50" i="35"/>
  <c r="AL67" i="35"/>
  <c r="AL73" i="35"/>
  <c r="AL60" i="35"/>
  <c r="AL51" i="35"/>
  <c r="AL78" i="35"/>
  <c r="AL82" i="35"/>
  <c r="AL74" i="35"/>
  <c r="AL68" i="35"/>
  <c r="AL61" i="35"/>
  <c r="AL52" i="35"/>
  <c r="AL53" i="35"/>
  <c r="AL69" i="35"/>
  <c r="AL62" i="35"/>
  <c r="AL79" i="35"/>
  <c r="AL75" i="35"/>
  <c r="AL63" i="35"/>
  <c r="AL70" i="35"/>
  <c r="AL84" i="35"/>
  <c r="AL71" i="35"/>
  <c r="AL48" i="35"/>
  <c r="Y55" i="35"/>
  <c r="AU57" i="35"/>
  <c r="Y259" i="35"/>
  <c r="Y219" i="35"/>
  <c r="Y179" i="35"/>
  <c r="Y99" i="35"/>
  <c r="Y139" i="35"/>
  <c r="Y19" i="35"/>
  <c r="Y59" i="35"/>
  <c r="AJ246" i="35"/>
  <c r="AJ206" i="35"/>
  <c r="AJ166" i="35"/>
  <c r="AJ126" i="35"/>
  <c r="AJ86" i="35"/>
  <c r="AL15" i="35"/>
  <c r="C178" i="35"/>
  <c r="C258" i="35"/>
  <c r="C218" i="35"/>
  <c r="C98" i="35"/>
  <c r="C138" i="35"/>
  <c r="AX138" i="35"/>
  <c r="AX258" i="35"/>
  <c r="AX218" i="35"/>
  <c r="AX178" i="35"/>
  <c r="AT178" i="35" s="1"/>
  <c r="AX98" i="35"/>
  <c r="Y261" i="35"/>
  <c r="Y181" i="35"/>
  <c r="Y221" i="35"/>
  <c r="Y141" i="35"/>
  <c r="Y101" i="35"/>
  <c r="P23" i="35"/>
  <c r="AX264" i="35"/>
  <c r="AX224" i="35"/>
  <c r="AX184" i="35"/>
  <c r="AX144" i="35"/>
  <c r="AX104" i="35"/>
  <c r="AM226" i="35"/>
  <c r="AM266" i="35"/>
  <c r="AM186" i="35"/>
  <c r="AM106" i="35"/>
  <c r="AM146" i="35"/>
  <c r="Y229" i="35"/>
  <c r="Y189" i="35"/>
  <c r="Y269" i="35"/>
  <c r="Y109" i="35"/>
  <c r="Y69" i="35"/>
  <c r="AA30" i="35"/>
  <c r="AA32" i="35"/>
  <c r="Q274" i="35"/>
  <c r="Q234" i="35"/>
  <c r="M234" i="35" s="1"/>
  <c r="Q154" i="35"/>
  <c r="Q194" i="35"/>
  <c r="Q114" i="35"/>
  <c r="Q74" i="35"/>
  <c r="Q276" i="35"/>
  <c r="Q156" i="35"/>
  <c r="Q236" i="35"/>
  <c r="M236" i="35" s="1"/>
  <c r="Q196" i="35"/>
  <c r="M196" i="35" s="1"/>
  <c r="Q116" i="35"/>
  <c r="AA40" i="35"/>
  <c r="AA41" i="35"/>
  <c r="Y244" i="35"/>
  <c r="Y284" i="35"/>
  <c r="Y164" i="35"/>
  <c r="Y204" i="35"/>
  <c r="Y124" i="35"/>
  <c r="Y44" i="35"/>
  <c r="AM45" i="35"/>
  <c r="C53" i="35"/>
  <c r="AB55" i="35"/>
  <c r="AA63" i="35"/>
  <c r="AI66" i="35"/>
  <c r="Q70" i="35"/>
  <c r="AM90" i="35"/>
  <c r="C111" i="35"/>
  <c r="AM15" i="35"/>
  <c r="AI15" i="35" s="1"/>
  <c r="N217" i="35"/>
  <c r="N257" i="35"/>
  <c r="N177" i="35"/>
  <c r="N137" i="35"/>
  <c r="N57" i="35"/>
  <c r="N97" i="35"/>
  <c r="F178" i="35"/>
  <c r="F258" i="35"/>
  <c r="B258" i="35" s="1"/>
  <c r="F218" i="35"/>
  <c r="F98" i="35"/>
  <c r="B98" i="35" s="1"/>
  <c r="F138" i="35"/>
  <c r="F58" i="35"/>
  <c r="AB221" i="35"/>
  <c r="AB261" i="35"/>
  <c r="AB181" i="35"/>
  <c r="AB141" i="35"/>
  <c r="AB101" i="35"/>
  <c r="AB61" i="35"/>
  <c r="Q23" i="35"/>
  <c r="M23" i="35" s="1"/>
  <c r="C264" i="35"/>
  <c r="C224" i="35"/>
  <c r="C184" i="35"/>
  <c r="C104" i="35"/>
  <c r="C144" i="35"/>
  <c r="C64" i="35"/>
  <c r="AJ267" i="35"/>
  <c r="AJ227" i="35"/>
  <c r="AJ187" i="35"/>
  <c r="AJ147" i="35"/>
  <c r="AJ107" i="35"/>
  <c r="AJ67" i="35"/>
  <c r="AJ27" i="35"/>
  <c r="AL28" i="35"/>
  <c r="AB229" i="35"/>
  <c r="AB149" i="35"/>
  <c r="AB269" i="35"/>
  <c r="AB189" i="35"/>
  <c r="AB109" i="35"/>
  <c r="AB69" i="35"/>
  <c r="AA33" i="35"/>
  <c r="AB39" i="35"/>
  <c r="X39" i="35" s="1"/>
  <c r="Y283" i="35"/>
  <c r="Y243" i="35"/>
  <c r="Y203" i="35"/>
  <c r="Y163" i="35"/>
  <c r="Y43" i="35"/>
  <c r="Y123" i="35"/>
  <c r="Y83" i="35"/>
  <c r="AB284" i="35"/>
  <c r="X284" i="35" s="1"/>
  <c r="AB244" i="35"/>
  <c r="AB164" i="35"/>
  <c r="AB204" i="35"/>
  <c r="AB124" i="35"/>
  <c r="AB44" i="35"/>
  <c r="X44" i="35" s="1"/>
  <c r="AB84" i="35"/>
  <c r="AX47" i="35"/>
  <c r="AT47" i="35" s="1"/>
  <c r="AX57" i="35"/>
  <c r="AT57" i="35" s="1"/>
  <c r="AX60" i="35"/>
  <c r="AT60" i="35" s="1"/>
  <c r="F75" i="35"/>
  <c r="AU90" i="35"/>
  <c r="F111" i="35"/>
  <c r="B111" i="35" s="1"/>
  <c r="AJ249" i="35"/>
  <c r="AJ169" i="35"/>
  <c r="AJ209" i="35"/>
  <c r="AJ129" i="35"/>
  <c r="AJ89" i="35"/>
  <c r="AJ49" i="35"/>
  <c r="AL7" i="35"/>
  <c r="P9" i="35"/>
  <c r="AL11" i="35"/>
  <c r="P13" i="35"/>
  <c r="Y256" i="35"/>
  <c r="Y216" i="35"/>
  <c r="Y176" i="35"/>
  <c r="Y136" i="35"/>
  <c r="Y96" i="35"/>
  <c r="Q257" i="35"/>
  <c r="Q217" i="35"/>
  <c r="Q177" i="35"/>
  <c r="Q57" i="35"/>
  <c r="Q97" i="35"/>
  <c r="Q137" i="35"/>
  <c r="AJ220" i="35"/>
  <c r="AJ260" i="35"/>
  <c r="AJ180" i="35"/>
  <c r="AJ100" i="35"/>
  <c r="AJ140" i="35"/>
  <c r="AJ60" i="35"/>
  <c r="AA22" i="35"/>
  <c r="F264" i="35"/>
  <c r="F184" i="35"/>
  <c r="B184" i="35" s="1"/>
  <c r="F224" i="35"/>
  <c r="B224" i="35" s="1"/>
  <c r="F104" i="35"/>
  <c r="F144" i="35"/>
  <c r="F64" i="35"/>
  <c r="B64" i="35" s="1"/>
  <c r="AU265" i="35"/>
  <c r="AU225" i="35"/>
  <c r="AU185" i="35"/>
  <c r="AU145" i="35"/>
  <c r="AU105" i="35"/>
  <c r="AU25" i="35"/>
  <c r="AW26" i="35"/>
  <c r="AM267" i="35"/>
  <c r="AM187" i="35"/>
  <c r="AM227" i="35"/>
  <c r="AM147" i="35"/>
  <c r="AM107" i="35"/>
  <c r="AM67" i="35"/>
  <c r="Y271" i="35"/>
  <c r="Y191" i="35"/>
  <c r="Y231" i="35"/>
  <c r="Y111" i="35"/>
  <c r="Y151" i="35"/>
  <c r="Y31" i="35"/>
  <c r="Y71" i="35"/>
  <c r="Y192" i="35"/>
  <c r="Y232" i="35"/>
  <c r="Y272" i="35"/>
  <c r="Y152" i="35"/>
  <c r="Y112" i="35"/>
  <c r="Y72" i="35"/>
  <c r="Y32" i="35"/>
  <c r="AA36" i="35"/>
  <c r="AA37" i="35"/>
  <c r="Y240" i="35"/>
  <c r="Y280" i="35"/>
  <c r="Y200" i="35"/>
  <c r="Y120" i="35"/>
  <c r="Y160" i="35"/>
  <c r="Y40" i="35"/>
  <c r="AB203" i="35"/>
  <c r="AB283" i="35"/>
  <c r="AB243" i="35"/>
  <c r="AB163" i="35"/>
  <c r="AB123" i="35"/>
  <c r="X123" i="35" s="1"/>
  <c r="AB83" i="35"/>
  <c r="AM50" i="35"/>
  <c r="F53" i="35"/>
  <c r="C58" i="35"/>
  <c r="N80" i="35"/>
  <c r="Q208" i="35"/>
  <c r="Q248" i="35"/>
  <c r="Q168" i="35"/>
  <c r="Q128" i="35"/>
  <c r="Q48" i="35"/>
  <c r="Q88" i="35"/>
  <c r="AJ255" i="35"/>
  <c r="AJ215" i="35"/>
  <c r="AJ135" i="35"/>
  <c r="AJ175" i="35"/>
  <c r="AJ95" i="35"/>
  <c r="AB216" i="35"/>
  <c r="AB256" i="35"/>
  <c r="X256" i="35" s="1"/>
  <c r="AB176" i="35"/>
  <c r="X176" i="35" s="1"/>
  <c r="AB136" i="35"/>
  <c r="AB96" i="35"/>
  <c r="AB56" i="35"/>
  <c r="AM260" i="35"/>
  <c r="AM220" i="35"/>
  <c r="AM180" i="35"/>
  <c r="AM140" i="35"/>
  <c r="AM60" i="35"/>
  <c r="AM100" i="35"/>
  <c r="N263" i="35"/>
  <c r="N223" i="35"/>
  <c r="N183" i="35"/>
  <c r="N143" i="35"/>
  <c r="N103" i="35"/>
  <c r="AX145" i="35"/>
  <c r="AX185" i="35"/>
  <c r="AX265" i="35"/>
  <c r="AT265" i="35" s="1"/>
  <c r="AX225" i="35"/>
  <c r="AX105" i="35"/>
  <c r="AX65" i="35"/>
  <c r="AB271" i="35"/>
  <c r="AB231" i="35"/>
  <c r="X231" i="35" s="1"/>
  <c r="AB191" i="35"/>
  <c r="AB111" i="35"/>
  <c r="AB151" i="35"/>
  <c r="AB272" i="35"/>
  <c r="AB232" i="35"/>
  <c r="AB192" i="35"/>
  <c r="AB152" i="35"/>
  <c r="AB72" i="35"/>
  <c r="AB112" i="35"/>
  <c r="X112" i="35" s="1"/>
  <c r="AB32" i="35"/>
  <c r="X32" i="35" s="1"/>
  <c r="AA34" i="35"/>
  <c r="Y279" i="35"/>
  <c r="Y239" i="35"/>
  <c r="Y199" i="35"/>
  <c r="Y159" i="35"/>
  <c r="Y39" i="35"/>
  <c r="Y119" i="35"/>
  <c r="Y79" i="35"/>
  <c r="AB280" i="35"/>
  <c r="X280" i="35" s="1"/>
  <c r="AB200" i="35"/>
  <c r="AB240" i="35"/>
  <c r="AB160" i="35"/>
  <c r="AB120" i="35"/>
  <c r="X120" i="35" s="1"/>
  <c r="AB40" i="35"/>
  <c r="X40" i="35" s="1"/>
  <c r="Y281" i="35"/>
  <c r="Y241" i="35"/>
  <c r="Y201" i="35"/>
  <c r="Y161" i="35"/>
  <c r="Y81" i="35"/>
  <c r="Y121" i="35"/>
  <c r="AJ55" i="35"/>
  <c r="Y206" i="35"/>
  <c r="Y246" i="35"/>
  <c r="Y126" i="35"/>
  <c r="Y166" i="35"/>
  <c r="Y86" i="35"/>
  <c r="Y46" i="35"/>
  <c r="F249" i="35"/>
  <c r="F209" i="35"/>
  <c r="B209" i="35" s="1"/>
  <c r="F129" i="35"/>
  <c r="B129" i="35" s="1"/>
  <c r="F89" i="35"/>
  <c r="F169" i="35"/>
  <c r="B49" i="35"/>
  <c r="AM255" i="35"/>
  <c r="AM175" i="35"/>
  <c r="AM215" i="35"/>
  <c r="AM95" i="35"/>
  <c r="AM55" i="35"/>
  <c r="AM135" i="35"/>
  <c r="AU139" i="35"/>
  <c r="AU259" i="35"/>
  <c r="AU219" i="35"/>
  <c r="AU179" i="35"/>
  <c r="AU99" i="35"/>
  <c r="AL21" i="35"/>
  <c r="Q223" i="35"/>
  <c r="M223" i="35" s="1"/>
  <c r="Q263" i="35"/>
  <c r="Q143" i="35"/>
  <c r="Q183" i="35"/>
  <c r="Q103" i="35"/>
  <c r="Q63" i="35"/>
  <c r="C265" i="35"/>
  <c r="C225" i="35"/>
  <c r="C185" i="35"/>
  <c r="C105" i="35"/>
  <c r="C145" i="35"/>
  <c r="C25" i="35"/>
  <c r="C65" i="35"/>
  <c r="AJ268" i="35"/>
  <c r="AJ228" i="35"/>
  <c r="AJ148" i="35"/>
  <c r="AJ188" i="35"/>
  <c r="AJ108" i="35"/>
  <c r="AJ68" i="35"/>
  <c r="AL29" i="35"/>
  <c r="Y273" i="35"/>
  <c r="Y233" i="35"/>
  <c r="Y193" i="35"/>
  <c r="Y153" i="35"/>
  <c r="Y113" i="35"/>
  <c r="Y73" i="35"/>
  <c r="Y276" i="35"/>
  <c r="Y196" i="35"/>
  <c r="Y236" i="35"/>
  <c r="Y116" i="35"/>
  <c r="Y156" i="35"/>
  <c r="Y36" i="35"/>
  <c r="AB279" i="35"/>
  <c r="AB159" i="35"/>
  <c r="AB199" i="35"/>
  <c r="AB239" i="35"/>
  <c r="AB119" i="35"/>
  <c r="AB79" i="35"/>
  <c r="AL43" i="35"/>
  <c r="AL44" i="35"/>
  <c r="Q46" i="35"/>
  <c r="M46" i="35" s="1"/>
  <c r="P53" i="35"/>
  <c r="AL55" i="35"/>
  <c r="P75" i="35"/>
  <c r="Y80" i="35"/>
  <c r="F100" i="35"/>
  <c r="B100" i="35" s="1"/>
  <c r="Y254" i="35"/>
  <c r="Y214" i="35"/>
  <c r="Y174" i="35"/>
  <c r="Y134" i="35"/>
  <c r="Y94" i="35"/>
  <c r="AU214" i="35"/>
  <c r="AU254" i="35"/>
  <c r="AU174" i="35"/>
  <c r="AU94" i="35"/>
  <c r="AU134" i="35"/>
  <c r="AU54" i="35"/>
  <c r="N245" i="35"/>
  <c r="N205" i="35"/>
  <c r="N125" i="35"/>
  <c r="N165" i="35"/>
  <c r="N85" i="35"/>
  <c r="C246" i="35"/>
  <c r="C166" i="35"/>
  <c r="C206" i="35"/>
  <c r="C126" i="35"/>
  <c r="C46" i="35"/>
  <c r="C86" i="35"/>
  <c r="AU246" i="35"/>
  <c r="AU206" i="35"/>
  <c r="AU166" i="35"/>
  <c r="AU126" i="35"/>
  <c r="AU86" i="35"/>
  <c r="AJ247" i="35"/>
  <c r="AJ207" i="35"/>
  <c r="AJ127" i="35"/>
  <c r="AJ167" i="35"/>
  <c r="AJ87" i="35"/>
  <c r="AJ47" i="35"/>
  <c r="Y248" i="35"/>
  <c r="Y168" i="35"/>
  <c r="Y208" i="35"/>
  <c r="Y128" i="35"/>
  <c r="Y88" i="35"/>
  <c r="Y48" i="35"/>
  <c r="N249" i="35"/>
  <c r="N209" i="35"/>
  <c r="N129" i="35"/>
  <c r="N89" i="35"/>
  <c r="N169" i="35"/>
  <c r="N49" i="35"/>
  <c r="C250" i="35"/>
  <c r="C170" i="35"/>
  <c r="C210" i="35"/>
  <c r="C130" i="35"/>
  <c r="C90" i="35"/>
  <c r="AU250" i="35"/>
  <c r="AU210" i="35"/>
  <c r="AU170" i="35"/>
  <c r="AU130" i="35"/>
  <c r="AJ211" i="35"/>
  <c r="AJ251" i="35"/>
  <c r="AJ171" i="35"/>
  <c r="AJ131" i="35"/>
  <c r="AJ51" i="35"/>
  <c r="AJ91" i="35"/>
  <c r="Y252" i="35"/>
  <c r="Y172" i="35"/>
  <c r="Y212" i="35"/>
  <c r="Y92" i="35"/>
  <c r="Y132" i="35"/>
  <c r="N213" i="35"/>
  <c r="N253" i="35"/>
  <c r="N173" i="35"/>
  <c r="N133" i="35"/>
  <c r="N93" i="35"/>
  <c r="N53" i="35"/>
  <c r="C254" i="35"/>
  <c r="C214" i="35"/>
  <c r="C174" i="35"/>
  <c r="C134" i="35"/>
  <c r="C94" i="35"/>
  <c r="C54" i="35"/>
  <c r="AX214" i="35"/>
  <c r="AX254" i="35"/>
  <c r="AX174" i="35"/>
  <c r="AX94" i="35"/>
  <c r="AX134" i="35"/>
  <c r="AX54" i="35"/>
  <c r="AA17" i="35"/>
  <c r="Q18" i="35"/>
  <c r="M18" i="35" s="1"/>
  <c r="AX219" i="35"/>
  <c r="AX179" i="35"/>
  <c r="AX259" i="35"/>
  <c r="AX139" i="35"/>
  <c r="AX99" i="35"/>
  <c r="AT59" i="35"/>
  <c r="AM21" i="35"/>
  <c r="AI21" i="35" s="1"/>
  <c r="Y262" i="35"/>
  <c r="Y222" i="35"/>
  <c r="Y182" i="35"/>
  <c r="Y142" i="35"/>
  <c r="Y102" i="35"/>
  <c r="M24" i="35"/>
  <c r="F265" i="35"/>
  <c r="B265" i="35" s="1"/>
  <c r="F225" i="35"/>
  <c r="B225" i="35" s="1"/>
  <c r="F185" i="35"/>
  <c r="B185" i="35" s="1"/>
  <c r="F105" i="35"/>
  <c r="F65" i="35"/>
  <c r="B65" i="35" s="1"/>
  <c r="F145" i="35"/>
  <c r="AU186" i="35"/>
  <c r="AU226" i="35"/>
  <c r="AU266" i="35"/>
  <c r="AU146" i="35"/>
  <c r="AU26" i="35"/>
  <c r="AU106" i="35"/>
  <c r="AW27" i="35"/>
  <c r="AM268" i="35"/>
  <c r="AM228" i="35"/>
  <c r="AM188" i="35"/>
  <c r="AM148" i="35"/>
  <c r="AI108" i="35"/>
  <c r="AM68" i="35"/>
  <c r="AM30" i="35"/>
  <c r="AI30" i="35" s="1"/>
  <c r="AL31" i="35"/>
  <c r="AB273" i="35"/>
  <c r="X273" i="35" s="1"/>
  <c r="AB233" i="35"/>
  <c r="AB193" i="35"/>
  <c r="AB153" i="35"/>
  <c r="AB113" i="35"/>
  <c r="AB73" i="35"/>
  <c r="Y275" i="35"/>
  <c r="Y235" i="35"/>
  <c r="Y155" i="35"/>
  <c r="Y195" i="35"/>
  <c r="Y115" i="35"/>
  <c r="Y35" i="35"/>
  <c r="Y75" i="35"/>
  <c r="AB276" i="35"/>
  <c r="X276" i="35" s="1"/>
  <c r="AB236" i="35"/>
  <c r="AB196" i="35"/>
  <c r="AB116" i="35"/>
  <c r="AB156" i="35"/>
  <c r="AB36" i="35"/>
  <c r="X36" i="35" s="1"/>
  <c r="AB76" i="35"/>
  <c r="Y237" i="35"/>
  <c r="Y277" i="35"/>
  <c r="Y197" i="35"/>
  <c r="Y157" i="35"/>
  <c r="Y77" i="35"/>
  <c r="Y117" i="35"/>
  <c r="AM42" i="35"/>
  <c r="AI42" i="35" s="1"/>
  <c r="AA48" i="35"/>
  <c r="AJ58" i="35"/>
  <c r="F61" i="35"/>
  <c r="B61" i="35" s="1"/>
  <c r="P64" i="35"/>
  <c r="AB80" i="35"/>
  <c r="AJ85" i="35"/>
  <c r="Y247" i="35"/>
  <c r="Y167" i="35"/>
  <c r="Y207" i="35"/>
  <c r="Y127" i="35"/>
  <c r="P44" i="35"/>
  <c r="P40" i="35"/>
  <c r="P36" i="35"/>
  <c r="P32" i="35"/>
  <c r="P28" i="35"/>
  <c r="P24" i="35"/>
  <c r="P20" i="35"/>
  <c r="P43" i="35"/>
  <c r="P39" i="35"/>
  <c r="F246" i="35"/>
  <c r="B246" i="35" s="1"/>
  <c r="F206" i="35"/>
  <c r="F166" i="35"/>
  <c r="F126" i="35"/>
  <c r="B126" i="35" s="1"/>
  <c r="F46" i="35"/>
  <c r="F86" i="35"/>
  <c r="B86" i="35" s="1"/>
  <c r="AX166" i="35"/>
  <c r="AX246" i="35"/>
  <c r="AX206" i="35"/>
  <c r="AX86" i="35"/>
  <c r="AX46" i="35"/>
  <c r="AX126" i="35"/>
  <c r="AM247" i="35"/>
  <c r="AM207" i="35"/>
  <c r="AM127" i="35"/>
  <c r="AM167" i="35"/>
  <c r="AI167" i="35" s="1"/>
  <c r="AM87" i="35"/>
  <c r="AB248" i="35"/>
  <c r="AB168" i="35"/>
  <c r="AB208" i="35"/>
  <c r="X208" i="35" s="1"/>
  <c r="AB128" i="35"/>
  <c r="AB88" i="35"/>
  <c r="X88" i="35" s="1"/>
  <c r="AB48" i="35"/>
  <c r="Q249" i="35"/>
  <c r="Q209" i="35"/>
  <c r="Q89" i="35"/>
  <c r="Q169" i="35"/>
  <c r="Q129" i="35"/>
  <c r="Q49" i="35"/>
  <c r="F250" i="35"/>
  <c r="B250" i="35" s="1"/>
  <c r="F210" i="35"/>
  <c r="F170" i="35"/>
  <c r="F130" i="35"/>
  <c r="F90" i="35"/>
  <c r="F50" i="35"/>
  <c r="AX250" i="35"/>
  <c r="AX170" i="35"/>
  <c r="AX210" i="35"/>
  <c r="AX130" i="35"/>
  <c r="AT90" i="35"/>
  <c r="AX50" i="35"/>
  <c r="AM251" i="35"/>
  <c r="AM211" i="35"/>
  <c r="AM171" i="35"/>
  <c r="AM131" i="35"/>
  <c r="AM51" i="35"/>
  <c r="AM91" i="35"/>
  <c r="AB172" i="35"/>
  <c r="AB252" i="35"/>
  <c r="AB212" i="35"/>
  <c r="AB92" i="35"/>
  <c r="AB132" i="35"/>
  <c r="AB52" i="35"/>
  <c r="Q253" i="35"/>
  <c r="M253" i="35" s="1"/>
  <c r="Q213" i="35"/>
  <c r="Q173" i="35"/>
  <c r="Q133" i="35"/>
  <c r="Q93" i="35"/>
  <c r="F254" i="35"/>
  <c r="F214" i="35"/>
  <c r="B214" i="35" s="1"/>
  <c r="F134" i="35"/>
  <c r="B134" i="35" s="1"/>
  <c r="F174" i="35"/>
  <c r="B174" i="35" s="1"/>
  <c r="F94" i="35"/>
  <c r="F54" i="35"/>
  <c r="AL16" i="35"/>
  <c r="C179" i="35"/>
  <c r="C259" i="35"/>
  <c r="C219" i="35"/>
  <c r="C139" i="35"/>
  <c r="C99" i="35"/>
  <c r="AW20" i="35"/>
  <c r="AB262" i="35"/>
  <c r="AB222" i="35"/>
  <c r="AB182" i="35"/>
  <c r="AB142" i="35"/>
  <c r="AB62" i="35"/>
  <c r="AB102" i="35"/>
  <c r="N264" i="35"/>
  <c r="N184" i="35"/>
  <c r="N224" i="35"/>
  <c r="N104" i="35"/>
  <c r="N144" i="35"/>
  <c r="N64" i="35"/>
  <c r="N24" i="35"/>
  <c r="E26" i="35"/>
  <c r="AX226" i="35"/>
  <c r="AX266" i="35"/>
  <c r="AX186" i="35"/>
  <c r="AX146" i="35"/>
  <c r="AX66" i="35"/>
  <c r="AT66" i="35" s="1"/>
  <c r="AX106" i="35"/>
  <c r="AL32" i="35"/>
  <c r="AB235" i="35"/>
  <c r="AB155" i="35"/>
  <c r="AB275" i="35"/>
  <c r="AB195" i="35"/>
  <c r="AB75" i="35"/>
  <c r="X75" i="35" s="1"/>
  <c r="AB115" i="35"/>
  <c r="AL39" i="35"/>
  <c r="AL40" i="35"/>
  <c r="AJ203" i="35"/>
  <c r="AJ283" i="35"/>
  <c r="AJ243" i="35"/>
  <c r="AJ163" i="35"/>
  <c r="AJ83" i="35"/>
  <c r="AJ123" i="35"/>
  <c r="AJ43" i="35"/>
  <c r="M53" i="35"/>
  <c r="AL58" i="35"/>
  <c r="AA71" i="35"/>
  <c r="N92" i="35"/>
  <c r="N247" i="35"/>
  <c r="N207" i="35"/>
  <c r="N167" i="35"/>
  <c r="N127" i="35"/>
  <c r="N87" i="35"/>
  <c r="N47" i="35"/>
  <c r="AU249" i="35"/>
  <c r="AU169" i="35"/>
  <c r="AU129" i="35"/>
  <c r="AU209" i="35"/>
  <c r="AU89" i="35"/>
  <c r="F245" i="35"/>
  <c r="F205" i="35"/>
  <c r="F125" i="35"/>
  <c r="F165" i="35"/>
  <c r="B165" i="35" s="1"/>
  <c r="F85" i="35"/>
  <c r="B85" i="35" s="1"/>
  <c r="B45" i="35"/>
  <c r="N258" i="35"/>
  <c r="N218" i="35"/>
  <c r="N178" i="35"/>
  <c r="N98" i="35"/>
  <c r="N138" i="35"/>
  <c r="N58" i="35"/>
  <c r="F259" i="35"/>
  <c r="F219" i="35"/>
  <c r="F179" i="35"/>
  <c r="F99" i="35"/>
  <c r="B99" i="35" s="1"/>
  <c r="F139" i="35"/>
  <c r="B139" i="35" s="1"/>
  <c r="F59" i="35"/>
  <c r="AJ261" i="35"/>
  <c r="AJ221" i="35"/>
  <c r="AJ181" i="35"/>
  <c r="AJ141" i="35"/>
  <c r="AJ101" i="35"/>
  <c r="AJ61" i="35"/>
  <c r="Q144" i="35"/>
  <c r="Q264" i="35"/>
  <c r="Q184" i="35"/>
  <c r="Q224" i="35"/>
  <c r="Q104" i="35"/>
  <c r="Q64" i="35"/>
  <c r="M64" i="35" s="1"/>
  <c r="AJ270" i="35"/>
  <c r="AJ230" i="35"/>
  <c r="AJ190" i="35"/>
  <c r="AJ150" i="35"/>
  <c r="AJ30" i="35"/>
  <c r="AJ110" i="35"/>
  <c r="AJ70" i="35"/>
  <c r="AJ271" i="35"/>
  <c r="AJ231" i="35"/>
  <c r="AJ151" i="35"/>
  <c r="AJ191" i="35"/>
  <c r="AJ111" i="35"/>
  <c r="AJ31" i="35"/>
  <c r="AI38" i="35"/>
  <c r="AJ202" i="35"/>
  <c r="AJ242" i="35"/>
  <c r="AJ282" i="35"/>
  <c r="AJ162" i="35"/>
  <c r="AJ122" i="35"/>
  <c r="AJ42" i="35"/>
  <c r="AJ82" i="35"/>
  <c r="AM283" i="35"/>
  <c r="AM243" i="35"/>
  <c r="AM203" i="35"/>
  <c r="AM83" i="35"/>
  <c r="AM123" i="35"/>
  <c r="AM163" i="35"/>
  <c r="AM43" i="35"/>
  <c r="AI43" i="35" s="1"/>
  <c r="AJ284" i="35"/>
  <c r="AJ244" i="35"/>
  <c r="AJ164" i="35"/>
  <c r="AJ204" i="35"/>
  <c r="AJ124" i="35"/>
  <c r="AA46" i="35"/>
  <c r="Q56" i="35"/>
  <c r="M56" i="35" s="1"/>
  <c r="AM58" i="35"/>
  <c r="AI58" i="35" s="1"/>
  <c r="N67" i="35"/>
  <c r="AB71" i="35"/>
  <c r="Q76" i="35"/>
  <c r="M76" i="35" s="1"/>
  <c r="Y257" i="35"/>
  <c r="Y217" i="35"/>
  <c r="Y137" i="35"/>
  <c r="Y97" i="35"/>
  <c r="Y177" i="35"/>
  <c r="Q258" i="35"/>
  <c r="Q218" i="35"/>
  <c r="M218" i="35" s="1"/>
  <c r="Q138" i="35"/>
  <c r="Q98" i="35"/>
  <c r="Q178" i="35"/>
  <c r="Q58" i="35"/>
  <c r="E20" i="35"/>
  <c r="AM221" i="35"/>
  <c r="AM261" i="35"/>
  <c r="AM181" i="35"/>
  <c r="AM101" i="35"/>
  <c r="AM61" i="35"/>
  <c r="AM141" i="35"/>
  <c r="Y223" i="35"/>
  <c r="Y263" i="35"/>
  <c r="Y183" i="35"/>
  <c r="Y103" i="35"/>
  <c r="Y143" i="35"/>
  <c r="Y23" i="35"/>
  <c r="P25" i="35"/>
  <c r="AU267" i="35"/>
  <c r="AU187" i="35"/>
  <c r="AU227" i="35"/>
  <c r="AU147" i="35"/>
  <c r="AU107" i="35"/>
  <c r="AW28" i="35"/>
  <c r="AM270" i="35"/>
  <c r="AM230" i="35"/>
  <c r="AM150" i="35"/>
  <c r="AM190" i="35"/>
  <c r="AI190" i="35" s="1"/>
  <c r="AM110" i="35"/>
  <c r="AM70" i="35"/>
  <c r="AM271" i="35"/>
  <c r="AM231" i="35"/>
  <c r="AM191" i="35"/>
  <c r="AM151" i="35"/>
  <c r="AM31" i="35"/>
  <c r="AI31" i="35" s="1"/>
  <c r="AM111" i="35"/>
  <c r="AI111" i="35" s="1"/>
  <c r="AL33" i="35"/>
  <c r="AI34" i="35"/>
  <c r="AL35" i="35"/>
  <c r="AL36" i="35"/>
  <c r="AJ279" i="35"/>
  <c r="AJ239" i="35"/>
  <c r="AJ199" i="35"/>
  <c r="AJ159" i="35"/>
  <c r="AJ119" i="35"/>
  <c r="AJ79" i="35"/>
  <c r="AJ39" i="35"/>
  <c r="AM242" i="35"/>
  <c r="AM282" i="35"/>
  <c r="AM202" i="35"/>
  <c r="AM162" i="35"/>
  <c r="AM122" i="35"/>
  <c r="AM82" i="35"/>
  <c r="N61" i="35"/>
  <c r="Q92" i="35"/>
  <c r="P6" i="35"/>
  <c r="AL8" i="35"/>
  <c r="AA9" i="35"/>
  <c r="P10" i="35"/>
  <c r="E11" i="35"/>
  <c r="AW11" i="35"/>
  <c r="AL12" i="35"/>
  <c r="AA13" i="35"/>
  <c r="P14" i="35"/>
  <c r="AJ256" i="35"/>
  <c r="AJ216" i="35"/>
  <c r="AJ176" i="35"/>
  <c r="AJ136" i="35"/>
  <c r="AJ96" i="35"/>
  <c r="AB257" i="35"/>
  <c r="AB217" i="35"/>
  <c r="AB177" i="35"/>
  <c r="AB137" i="35"/>
  <c r="AB97" i="35"/>
  <c r="AU220" i="35"/>
  <c r="AU260" i="35"/>
  <c r="AU140" i="35"/>
  <c r="AU180" i="35"/>
  <c r="AU100" i="35"/>
  <c r="AU60" i="35"/>
  <c r="AB263" i="35"/>
  <c r="AB183" i="35"/>
  <c r="X183" i="35" s="1"/>
  <c r="AB223" i="35"/>
  <c r="AB143" i="35"/>
  <c r="X143" i="35" s="1"/>
  <c r="AB63" i="35"/>
  <c r="X63" i="35" s="1"/>
  <c r="AB103" i="35"/>
  <c r="C266" i="35"/>
  <c r="C226" i="35"/>
  <c r="C186" i="35"/>
  <c r="C146" i="35"/>
  <c r="C106" i="35"/>
  <c r="C66" i="35"/>
  <c r="E27" i="35"/>
  <c r="AX267" i="35"/>
  <c r="AX227" i="35"/>
  <c r="AX187" i="35"/>
  <c r="AX107" i="35"/>
  <c r="AX147" i="35"/>
  <c r="AT147" i="35" s="1"/>
  <c r="AT29" i="35"/>
  <c r="AJ272" i="35"/>
  <c r="AJ232" i="35"/>
  <c r="AJ192" i="35"/>
  <c r="AJ152" i="35"/>
  <c r="AJ112" i="35"/>
  <c r="AJ72" i="35"/>
  <c r="AJ278" i="35"/>
  <c r="AJ238" i="35"/>
  <c r="AJ198" i="35"/>
  <c r="AJ158" i="35"/>
  <c r="AJ118" i="35"/>
  <c r="AJ38" i="35"/>
  <c r="AJ78" i="35"/>
  <c r="AM279" i="35"/>
  <c r="AM159" i="35"/>
  <c r="AM239" i="35"/>
  <c r="AM199" i="35"/>
  <c r="AM119" i="35"/>
  <c r="AM79" i="35"/>
  <c r="AM39" i="35"/>
  <c r="AI39" i="35" s="1"/>
  <c r="AJ280" i="35"/>
  <c r="AJ240" i="35"/>
  <c r="AJ160" i="35"/>
  <c r="AJ200" i="35"/>
  <c r="AJ120" i="35"/>
  <c r="AJ80" i="35"/>
  <c r="F51" i="35"/>
  <c r="B51" i="35" s="1"/>
  <c r="Y56" i="35"/>
  <c r="Q61" i="35"/>
  <c r="AU67" i="35"/>
  <c r="AJ71" i="35"/>
  <c r="Y76" i="35"/>
  <c r="AL81" i="35"/>
  <c r="AU248" i="35"/>
  <c r="AU208" i="35"/>
  <c r="AU168" i="35"/>
  <c r="AU128" i="35"/>
  <c r="C249" i="35"/>
  <c r="C209" i="35"/>
  <c r="C169" i="35"/>
  <c r="C129" i="35"/>
  <c r="C89" i="35"/>
  <c r="AX205" i="35"/>
  <c r="AX245" i="35"/>
  <c r="AX165" i="35"/>
  <c r="AX85" i="35"/>
  <c r="AX45" i="35"/>
  <c r="AX125" i="35"/>
  <c r="AU255" i="35"/>
  <c r="AU215" i="35"/>
  <c r="AU175" i="35"/>
  <c r="AU95" i="35"/>
  <c r="AU135" i="35"/>
  <c r="AM256" i="35"/>
  <c r="AM216" i="35"/>
  <c r="AM176" i="35"/>
  <c r="AM136" i="35"/>
  <c r="AM96" i="35"/>
  <c r="P19" i="35"/>
  <c r="AX260" i="35"/>
  <c r="AX220" i="35"/>
  <c r="AX180" i="35"/>
  <c r="AX140" i="35"/>
  <c r="AX100" i="35"/>
  <c r="AJ222" i="35"/>
  <c r="AJ262" i="35"/>
  <c r="AJ182" i="35"/>
  <c r="AJ102" i="35"/>
  <c r="AJ142" i="35"/>
  <c r="AJ22" i="35"/>
  <c r="AJ62" i="35"/>
  <c r="AA24" i="35"/>
  <c r="F266" i="35"/>
  <c r="F226" i="35"/>
  <c r="B226" i="35" s="1"/>
  <c r="F186" i="35"/>
  <c r="F146" i="35"/>
  <c r="F106" i="35"/>
  <c r="B106" i="35" s="1"/>
  <c r="F66" i="35"/>
  <c r="AW30" i="35"/>
  <c r="AM232" i="35"/>
  <c r="AM272" i="35"/>
  <c r="AM192" i="35"/>
  <c r="AM112" i="35"/>
  <c r="AM152" i="35"/>
  <c r="AJ274" i="35"/>
  <c r="AJ234" i="35"/>
  <c r="AJ194" i="35"/>
  <c r="AJ34" i="35"/>
  <c r="AJ74" i="35"/>
  <c r="AJ154" i="35"/>
  <c r="AJ114" i="35"/>
  <c r="AJ235" i="35"/>
  <c r="AJ275" i="35"/>
  <c r="AJ155" i="35"/>
  <c r="AJ195" i="35"/>
  <c r="AJ115" i="35"/>
  <c r="AJ75" i="35"/>
  <c r="AJ35" i="35"/>
  <c r="AM278" i="35"/>
  <c r="AM158" i="35"/>
  <c r="AM238" i="35"/>
  <c r="AM198" i="35"/>
  <c r="AM118" i="35"/>
  <c r="AM78" i="35"/>
  <c r="AW42" i="35"/>
  <c r="AW43" i="35"/>
  <c r="AJ46" i="35"/>
  <c r="AA56" i="35"/>
  <c r="AX58" i="35"/>
  <c r="Y61" i="35"/>
  <c r="AM71" i="35"/>
  <c r="AA76" i="35"/>
  <c r="Q102" i="35"/>
  <c r="M102" i="35" s="1"/>
  <c r="AU245" i="35"/>
  <c r="AU165" i="35"/>
  <c r="AU205" i="35"/>
  <c r="AU85" i="35"/>
  <c r="AU125" i="35"/>
  <c r="AU45" i="35"/>
  <c r="AB247" i="35"/>
  <c r="X247" i="35" s="1"/>
  <c r="AB207" i="35"/>
  <c r="AB167" i="35"/>
  <c r="AB127" i="35"/>
  <c r="AB87" i="35"/>
  <c r="X47" i="35"/>
  <c r="C215" i="35"/>
  <c r="C255" i="35"/>
  <c r="C135" i="35"/>
  <c r="C175" i="35"/>
  <c r="C55" i="35"/>
  <c r="C95" i="35"/>
  <c r="AX255" i="35"/>
  <c r="AX215" i="35"/>
  <c r="AX175" i="35"/>
  <c r="AX95" i="35"/>
  <c r="AX55" i="35"/>
  <c r="AX135" i="35"/>
  <c r="C140" i="35"/>
  <c r="C220" i="35"/>
  <c r="C260" i="35"/>
  <c r="C180" i="35"/>
  <c r="AM182" i="35"/>
  <c r="AM262" i="35"/>
  <c r="AM222" i="35"/>
  <c r="AM102" i="35"/>
  <c r="AM142" i="35"/>
  <c r="AM62" i="35"/>
  <c r="N265" i="35"/>
  <c r="N225" i="35"/>
  <c r="N185" i="35"/>
  <c r="N105" i="35"/>
  <c r="N145" i="35"/>
  <c r="N65" i="35"/>
  <c r="AU268" i="35"/>
  <c r="AU228" i="35"/>
  <c r="AU188" i="35"/>
  <c r="AU108" i="35"/>
  <c r="AU148" i="35"/>
  <c r="AU68" i="35"/>
  <c r="AU269" i="35"/>
  <c r="AU229" i="35"/>
  <c r="AU189" i="35"/>
  <c r="AU149" i="35"/>
  <c r="AU29" i="35"/>
  <c r="AU69" i="35"/>
  <c r="AU109" i="35"/>
  <c r="AW31" i="35"/>
  <c r="AM274" i="35"/>
  <c r="AM194" i="35"/>
  <c r="AM234" i="35"/>
  <c r="AM74" i="35"/>
  <c r="AM154" i="35"/>
  <c r="AI154" i="35" s="1"/>
  <c r="AM114" i="35"/>
  <c r="AM155" i="35"/>
  <c r="AM275" i="35"/>
  <c r="AM235" i="35"/>
  <c r="AM195" i="35"/>
  <c r="AM75" i="35"/>
  <c r="AM115" i="35"/>
  <c r="AM35" i="35"/>
  <c r="AI35" i="35" s="1"/>
  <c r="AJ276" i="35"/>
  <c r="AJ236" i="35"/>
  <c r="AJ156" i="35"/>
  <c r="AJ196" i="35"/>
  <c r="AJ116" i="35"/>
  <c r="AL46" i="35"/>
  <c r="AU48" i="35"/>
  <c r="AL64" i="35"/>
  <c r="AX67" i="35"/>
  <c r="N117" i="35"/>
  <c r="F216" i="35"/>
  <c r="F256" i="35"/>
  <c r="B256" i="35" s="1"/>
  <c r="F176" i="35"/>
  <c r="F96" i="35"/>
  <c r="B96" i="35" s="1"/>
  <c r="F56" i="35"/>
  <c r="F136" i="35"/>
  <c r="B136" i="35" s="1"/>
  <c r="N208" i="35"/>
  <c r="N248" i="35"/>
  <c r="N168" i="35"/>
  <c r="N128" i="35"/>
  <c r="N48" i="35"/>
  <c r="N88" i="35"/>
  <c r="Y245" i="35"/>
  <c r="Y205" i="35"/>
  <c r="Y125" i="35"/>
  <c r="Y165" i="35"/>
  <c r="Y85" i="35"/>
  <c r="N246" i="35"/>
  <c r="N206" i="35"/>
  <c r="N126" i="35"/>
  <c r="N166" i="35"/>
  <c r="N86" i="35"/>
  <c r="C207" i="35"/>
  <c r="C247" i="35"/>
  <c r="C167" i="35"/>
  <c r="C87" i="35"/>
  <c r="C47" i="35"/>
  <c r="C127" i="35"/>
  <c r="AU247" i="35"/>
  <c r="AU167" i="35"/>
  <c r="AU207" i="35"/>
  <c r="AU127" i="35"/>
  <c r="AU87" i="35"/>
  <c r="AJ248" i="35"/>
  <c r="AJ168" i="35"/>
  <c r="AJ208" i="35"/>
  <c r="AJ128" i="35"/>
  <c r="AJ88" i="35"/>
  <c r="Y209" i="35"/>
  <c r="Y249" i="35"/>
  <c r="Y169" i="35"/>
  <c r="Y49" i="35"/>
  <c r="Y89" i="35"/>
  <c r="N210" i="35"/>
  <c r="N250" i="35"/>
  <c r="N170" i="35"/>
  <c r="N90" i="35"/>
  <c r="N130" i="35"/>
  <c r="C251" i="35"/>
  <c r="C171" i="35"/>
  <c r="C211" i="35"/>
  <c r="C131" i="35"/>
  <c r="C91" i="35"/>
  <c r="AU251" i="35"/>
  <c r="AU211" i="35"/>
  <c r="AU171" i="35"/>
  <c r="AU131" i="35"/>
  <c r="AU91" i="35"/>
  <c r="AJ252" i="35"/>
  <c r="AJ92" i="35"/>
  <c r="AJ212" i="35"/>
  <c r="AJ132" i="35"/>
  <c r="AJ172" i="35"/>
  <c r="AJ52" i="35"/>
  <c r="Y173" i="35"/>
  <c r="Y213" i="35"/>
  <c r="Y253" i="35"/>
  <c r="Y133" i="35"/>
  <c r="Y93" i="35"/>
  <c r="N254" i="35"/>
  <c r="N214" i="35"/>
  <c r="N174" i="35"/>
  <c r="N134" i="35"/>
  <c r="F255" i="35"/>
  <c r="F215" i="35"/>
  <c r="B215" i="35" s="1"/>
  <c r="F175" i="35"/>
  <c r="F135" i="35"/>
  <c r="F55" i="35"/>
  <c r="F95" i="35"/>
  <c r="AU16" i="35"/>
  <c r="AL17" i="35"/>
  <c r="F260" i="35"/>
  <c r="B260" i="35" s="1"/>
  <c r="F220" i="35"/>
  <c r="B220" i="35" s="1"/>
  <c r="F180" i="35"/>
  <c r="F140" i="35"/>
  <c r="B140" i="35" s="1"/>
  <c r="AU261" i="35"/>
  <c r="AU221" i="35"/>
  <c r="AU181" i="35"/>
  <c r="AU101" i="35"/>
  <c r="AU21" i="35"/>
  <c r="AU61" i="35"/>
  <c r="AU141" i="35"/>
  <c r="AL23" i="35"/>
  <c r="Q265" i="35"/>
  <c r="Q185" i="35"/>
  <c r="Q225" i="35"/>
  <c r="Q105" i="35"/>
  <c r="Q145" i="35"/>
  <c r="Q65" i="35"/>
  <c r="N26" i="35"/>
  <c r="C267" i="35"/>
  <c r="C227" i="35"/>
  <c r="C187" i="35"/>
  <c r="C147" i="35"/>
  <c r="C107" i="35"/>
  <c r="E28" i="35"/>
  <c r="AX268" i="35"/>
  <c r="AX228" i="35"/>
  <c r="AX188" i="35"/>
  <c r="AX108" i="35"/>
  <c r="AX148" i="35"/>
  <c r="AT68" i="35"/>
  <c r="AX269" i="35"/>
  <c r="AX149" i="35"/>
  <c r="AX229" i="35"/>
  <c r="AX189" i="35"/>
  <c r="AX69" i="35"/>
  <c r="AX109" i="35"/>
  <c r="AU230" i="35"/>
  <c r="AU190" i="35"/>
  <c r="AU270" i="35"/>
  <c r="AU150" i="35"/>
  <c r="AU110" i="35"/>
  <c r="AU70" i="35"/>
  <c r="AU30" i="35"/>
  <c r="AW38" i="35"/>
  <c r="AW39" i="35"/>
  <c r="AU282" i="35"/>
  <c r="AU242" i="35"/>
  <c r="AU202" i="35"/>
  <c r="AU162" i="35"/>
  <c r="AU122" i="35"/>
  <c r="AU82" i="35"/>
  <c r="AU42" i="35"/>
  <c r="AM46" i="35"/>
  <c r="Q51" i="35"/>
  <c r="AJ56" i="35"/>
  <c r="C62" i="35"/>
  <c r="AM64" i="35"/>
  <c r="AI64" i="35" s="1"/>
  <c r="AJ76" i="35"/>
  <c r="Y149" i="35"/>
  <c r="AJ173" i="35"/>
  <c r="AJ253" i="35"/>
  <c r="AJ213" i="35"/>
  <c r="AJ133" i="35"/>
  <c r="AJ93" i="35"/>
  <c r="AJ53" i="35"/>
  <c r="Q245" i="35"/>
  <c r="Q205" i="35"/>
  <c r="Q165" i="35"/>
  <c r="M165" i="35" s="1"/>
  <c r="Q125" i="35"/>
  <c r="Q85" i="35"/>
  <c r="Q45" i="35"/>
  <c r="M45" i="35" s="1"/>
  <c r="AB245" i="35"/>
  <c r="X245" i="35" s="1"/>
  <c r="AB205" i="35"/>
  <c r="AB165" i="35"/>
  <c r="AB125" i="35"/>
  <c r="AB85" i="35"/>
  <c r="AX247" i="35"/>
  <c r="AX207" i="35"/>
  <c r="AX127" i="35"/>
  <c r="AX167" i="35"/>
  <c r="AX87" i="35"/>
  <c r="Q210" i="35"/>
  <c r="Q250" i="35"/>
  <c r="M250" i="35" s="1"/>
  <c r="Q170" i="35"/>
  <c r="Q90" i="35"/>
  <c r="Q130" i="35"/>
  <c r="M130" i="35" s="1"/>
  <c r="Q50" i="35"/>
  <c r="AX251" i="35"/>
  <c r="AT251" i="35" s="1"/>
  <c r="AX171" i="35"/>
  <c r="AX211" i="35"/>
  <c r="AX91" i="35"/>
  <c r="AX131" i="35"/>
  <c r="Q254" i="35"/>
  <c r="Q214" i="35"/>
  <c r="Q174" i="35"/>
  <c r="Q134" i="35"/>
  <c r="Q94" i="35"/>
  <c r="C16" i="35"/>
  <c r="AW16" i="35"/>
  <c r="AM17" i="35"/>
  <c r="N259" i="35"/>
  <c r="N179" i="35"/>
  <c r="N219" i="35"/>
  <c r="N99" i="35"/>
  <c r="N139" i="35"/>
  <c r="N59" i="35"/>
  <c r="AX261" i="35"/>
  <c r="AX221" i="35"/>
  <c r="AX181" i="35"/>
  <c r="AX101" i="35"/>
  <c r="AX141" i="35"/>
  <c r="AX61" i="35"/>
  <c r="AT61" i="35" s="1"/>
  <c r="AU22" i="35"/>
  <c r="AM23" i="35"/>
  <c r="Y264" i="35"/>
  <c r="Y224" i="35"/>
  <c r="Y184" i="35"/>
  <c r="Y144" i="35"/>
  <c r="Y104" i="35"/>
  <c r="P26" i="35"/>
  <c r="F227" i="35"/>
  <c r="B227" i="35" s="1"/>
  <c r="F267" i="35"/>
  <c r="F147" i="35"/>
  <c r="B147" i="35" s="1"/>
  <c r="F187" i="35"/>
  <c r="B67" i="35"/>
  <c r="F107" i="35"/>
  <c r="B107" i="35" s="1"/>
  <c r="F28" i="35"/>
  <c r="F29" i="35"/>
  <c r="AX230" i="35"/>
  <c r="AX270" i="35"/>
  <c r="AX190" i="35"/>
  <c r="AX110" i="35"/>
  <c r="AX150" i="35"/>
  <c r="AX70" i="35"/>
  <c r="AX30" i="35"/>
  <c r="AT30" i="35" s="1"/>
  <c r="AW32" i="35"/>
  <c r="AX33" i="35"/>
  <c r="AW34" i="35"/>
  <c r="AU35" i="35"/>
  <c r="AX37" i="35"/>
  <c r="AU281" i="35"/>
  <c r="AU241" i="35"/>
  <c r="AU201" i="35"/>
  <c r="AU161" i="35"/>
  <c r="AU41" i="35"/>
  <c r="AU81" i="35"/>
  <c r="AX282" i="35"/>
  <c r="AX242" i="35"/>
  <c r="AX162" i="35"/>
  <c r="AX202" i="35"/>
  <c r="AX122" i="35"/>
  <c r="AX82" i="35"/>
  <c r="AX42" i="35"/>
  <c r="AT42" i="35" s="1"/>
  <c r="AU283" i="35"/>
  <c r="AU243" i="35"/>
  <c r="AU203" i="35"/>
  <c r="AU123" i="35"/>
  <c r="AU163" i="35"/>
  <c r="AU83" i="35"/>
  <c r="AX48" i="35"/>
  <c r="AL56" i="35"/>
  <c r="C59" i="35"/>
  <c r="F68" i="35"/>
  <c r="AL76" i="35"/>
  <c r="AA43" i="35"/>
  <c r="AA39" i="35"/>
  <c r="AA35" i="35"/>
  <c r="AA31" i="35"/>
  <c r="AA27" i="35"/>
  <c r="AA23" i="35"/>
  <c r="AA19" i="35"/>
  <c r="AA42" i="35"/>
  <c r="AA38" i="35"/>
  <c r="Q206" i="35"/>
  <c r="Q246" i="35"/>
  <c r="M246" i="35" s="1"/>
  <c r="Q126" i="35"/>
  <c r="M126" i="35" s="1"/>
  <c r="Q166" i="35"/>
  <c r="Q86" i="35"/>
  <c r="AM248" i="35"/>
  <c r="AM208" i="35"/>
  <c r="AM168" i="35"/>
  <c r="AM128" i="35"/>
  <c r="AM88" i="35"/>
  <c r="AI48" i="35"/>
  <c r="F251" i="35"/>
  <c r="F171" i="35"/>
  <c r="F211" i="35"/>
  <c r="F131" i="35"/>
  <c r="B131" i="35" s="1"/>
  <c r="F91" i="35"/>
  <c r="AM252" i="35"/>
  <c r="AM172" i="35"/>
  <c r="AM212" i="35"/>
  <c r="AM132" i="35"/>
  <c r="AM52" i="35"/>
  <c r="AI92" i="35"/>
  <c r="E16" i="35"/>
  <c r="AX16" i="35"/>
  <c r="Y258" i="35"/>
  <c r="Y218" i="35"/>
  <c r="Y138" i="35"/>
  <c r="Y178" i="35"/>
  <c r="Y58" i="35"/>
  <c r="Y98" i="35"/>
  <c r="Q259" i="35"/>
  <c r="Q219" i="35"/>
  <c r="Q179" i="35"/>
  <c r="Q99" i="35"/>
  <c r="Q139" i="35"/>
  <c r="Q59" i="35"/>
  <c r="Q20" i="35"/>
  <c r="C261" i="35"/>
  <c r="C221" i="35"/>
  <c r="C181" i="35"/>
  <c r="C141" i="35"/>
  <c r="C101" i="35"/>
  <c r="C21" i="35"/>
  <c r="AW22" i="35"/>
  <c r="AB264" i="35"/>
  <c r="AB144" i="35"/>
  <c r="AB224" i="35"/>
  <c r="X184" i="35"/>
  <c r="X64" i="35"/>
  <c r="AB104" i="35"/>
  <c r="X104" i="35" s="1"/>
  <c r="Y25" i="35"/>
  <c r="Q26" i="35"/>
  <c r="E30" i="35"/>
  <c r="AU271" i="35"/>
  <c r="AU231" i="35"/>
  <c r="AU191" i="35"/>
  <c r="AU151" i="35"/>
  <c r="AU71" i="35"/>
  <c r="AU111" i="35"/>
  <c r="AW35" i="35"/>
  <c r="AU278" i="35"/>
  <c r="AU238" i="35"/>
  <c r="AU198" i="35"/>
  <c r="AU158" i="35"/>
  <c r="AU118" i="35"/>
  <c r="AU78" i="35"/>
  <c r="AU38" i="35"/>
  <c r="AX281" i="35"/>
  <c r="AX241" i="35"/>
  <c r="AX161" i="35"/>
  <c r="AX201" i="35"/>
  <c r="AX81" i="35"/>
  <c r="AT81" i="35" s="1"/>
  <c r="AX121" i="35"/>
  <c r="AU51" i="35"/>
  <c r="N54" i="35"/>
  <c r="AM56" i="35"/>
  <c r="F62" i="35"/>
  <c r="AX64" i="35"/>
  <c r="AT64" i="35" s="1"/>
  <c r="AL72" i="35"/>
  <c r="N255" i="35"/>
  <c r="N215" i="35"/>
  <c r="N175" i="35"/>
  <c r="N135" i="35"/>
  <c r="N95" i="35"/>
  <c r="N55" i="35"/>
  <c r="F207" i="35"/>
  <c r="F247" i="35"/>
  <c r="F167" i="35"/>
  <c r="B167" i="35" s="1"/>
  <c r="F87" i="35"/>
  <c r="F47" i="35"/>
  <c r="B47" i="35" s="1"/>
  <c r="F127" i="35"/>
  <c r="AB249" i="35"/>
  <c r="X249" i="35" s="1"/>
  <c r="AB209" i="35"/>
  <c r="AB169" i="35"/>
  <c r="X129" i="35"/>
  <c r="AB49" i="35"/>
  <c r="AB89" i="35"/>
  <c r="AB213" i="35"/>
  <c r="AB253" i="35"/>
  <c r="X253" i="35" s="1"/>
  <c r="AB173" i="35"/>
  <c r="X173" i="35" s="1"/>
  <c r="AB93" i="35"/>
  <c r="AB133" i="35"/>
  <c r="X133" i="35" s="1"/>
  <c r="AB53" i="35"/>
  <c r="X53" i="35" s="1"/>
  <c r="AJ5" i="35"/>
  <c r="Y6" i="35"/>
  <c r="N7" i="35"/>
  <c r="C8" i="35"/>
  <c r="AU8" i="35"/>
  <c r="AJ9" i="35"/>
  <c r="Y10" i="35"/>
  <c r="N11" i="35"/>
  <c r="C12" i="35"/>
  <c r="AU12" i="35"/>
  <c r="AJ13" i="35"/>
  <c r="Y14" i="35"/>
  <c r="P15" i="35"/>
  <c r="F16" i="35"/>
  <c r="B16" i="35" s="1"/>
  <c r="AJ257" i="35"/>
  <c r="AJ217" i="35"/>
  <c r="AJ177" i="35"/>
  <c r="AJ137" i="35"/>
  <c r="AJ97" i="35"/>
  <c r="AJ57" i="35"/>
  <c r="AB258" i="35"/>
  <c r="AB178" i="35"/>
  <c r="AB218" i="35"/>
  <c r="X218" i="35" s="1"/>
  <c r="AB138" i="35"/>
  <c r="AB58" i="35"/>
  <c r="X58" i="35" s="1"/>
  <c r="AB98" i="35"/>
  <c r="F261" i="35"/>
  <c r="B261" i="35" s="1"/>
  <c r="F221" i="35"/>
  <c r="F181" i="35"/>
  <c r="F141" i="35"/>
  <c r="B141" i="35" s="1"/>
  <c r="F101" i="35"/>
  <c r="B101" i="35" s="1"/>
  <c r="C22" i="35"/>
  <c r="AX22" i="35"/>
  <c r="AT22" i="35" s="1"/>
  <c r="AJ263" i="35"/>
  <c r="AJ223" i="35"/>
  <c r="AJ183" i="35"/>
  <c r="AJ143" i="35"/>
  <c r="AJ103" i="35"/>
  <c r="AA25" i="35"/>
  <c r="N27" i="35"/>
  <c r="C268" i="35"/>
  <c r="C228" i="35"/>
  <c r="C188" i="35"/>
  <c r="C148" i="35"/>
  <c r="C108" i="35"/>
  <c r="C269" i="35"/>
  <c r="C229" i="35"/>
  <c r="C189" i="35"/>
  <c r="C109" i="35"/>
  <c r="C149" i="35"/>
  <c r="C29" i="35"/>
  <c r="F30" i="35"/>
  <c r="B30" i="35" s="1"/>
  <c r="C31" i="35"/>
  <c r="AX271" i="35"/>
  <c r="AX231" i="35"/>
  <c r="AX151" i="35"/>
  <c r="AX191" i="35"/>
  <c r="AX111" i="35"/>
  <c r="AX71" i="35"/>
  <c r="AU233" i="35"/>
  <c r="AU273" i="35"/>
  <c r="AU193" i="35"/>
  <c r="AU153" i="35"/>
  <c r="AU113" i="35"/>
  <c r="AU33" i="35"/>
  <c r="AU73" i="35"/>
  <c r="AU274" i="35"/>
  <c r="AU234" i="35"/>
  <c r="AU194" i="35"/>
  <c r="AU114" i="35"/>
  <c r="AU154" i="35"/>
  <c r="AU74" i="35"/>
  <c r="AU34" i="35"/>
  <c r="AX35" i="35"/>
  <c r="AT35" i="35" s="1"/>
  <c r="AU277" i="35"/>
  <c r="AU237" i="35"/>
  <c r="AU197" i="35"/>
  <c r="AU117" i="35"/>
  <c r="AU157" i="35"/>
  <c r="AU37" i="35"/>
  <c r="AX238" i="35"/>
  <c r="AT238" i="35" s="1"/>
  <c r="AX278" i="35"/>
  <c r="AX158" i="35"/>
  <c r="AX198" i="35"/>
  <c r="AX118" i="35"/>
  <c r="AX38" i="35"/>
  <c r="AT38" i="35" s="1"/>
  <c r="AX78" i="35"/>
  <c r="AT78" i="35" s="1"/>
  <c r="AU279" i="35"/>
  <c r="AU239" i="35"/>
  <c r="AU199" i="35"/>
  <c r="AU159" i="35"/>
  <c r="AU119" i="35"/>
  <c r="AU79" i="35"/>
  <c r="C43" i="35"/>
  <c r="AU46" i="35"/>
  <c r="C49" i="35"/>
  <c r="Q54" i="35"/>
  <c r="Y65" i="35"/>
  <c r="AM72" i="35"/>
  <c r="AI72" i="35" s="1"/>
  <c r="Y87" i="35"/>
  <c r="N94" i="35"/>
  <c r="AL108" i="35"/>
  <c r="AL99" i="35"/>
  <c r="AL111" i="35"/>
  <c r="AL100" i="35"/>
  <c r="AL92" i="35"/>
  <c r="AL121" i="35"/>
  <c r="AL116" i="35"/>
  <c r="AL106" i="35"/>
  <c r="AL93" i="35"/>
  <c r="AL101" i="35"/>
  <c r="AL112" i="35"/>
  <c r="AL107" i="35"/>
  <c r="AL94" i="35"/>
  <c r="AL122" i="35"/>
  <c r="AL117" i="35"/>
  <c r="AL118" i="35"/>
  <c r="AL113" i="35"/>
  <c r="AL123" i="35"/>
  <c r="AL110" i="35"/>
  <c r="AL90" i="35"/>
  <c r="E100" i="35"/>
  <c r="E111" i="35"/>
  <c r="AL164" i="35"/>
  <c r="AL136" i="35"/>
  <c r="AL147" i="35"/>
  <c r="AL131" i="35"/>
  <c r="AL139" i="35"/>
  <c r="AL148" i="35"/>
  <c r="AL156" i="35"/>
  <c r="AL162" i="35"/>
  <c r="AL138" i="35"/>
  <c r="AL152" i="35"/>
  <c r="AL127" i="35"/>
  <c r="AL163" i="35"/>
  <c r="AL144" i="35"/>
  <c r="AL141" i="35"/>
  <c r="AL135" i="35"/>
  <c r="AL126" i="35"/>
  <c r="AL158" i="35"/>
  <c r="AL160" i="35"/>
  <c r="AL150" i="35"/>
  <c r="AL132" i="35"/>
  <c r="AL153" i="35"/>
  <c r="AL145" i="35"/>
  <c r="AL142" i="35"/>
  <c r="AL128" i="35"/>
  <c r="AL157" i="35"/>
  <c r="AL159" i="35"/>
  <c r="AL155" i="35"/>
  <c r="AL133" i="35"/>
  <c r="AL151" i="35"/>
  <c r="AL140" i="35"/>
  <c r="AL129" i="35"/>
  <c r="AL137" i="35"/>
  <c r="AL146" i="35"/>
  <c r="AL161" i="35"/>
  <c r="AL149" i="35"/>
  <c r="AL154" i="35"/>
  <c r="AW147" i="35"/>
  <c r="AW158" i="35"/>
  <c r="AW139" i="35"/>
  <c r="AW156" i="35"/>
  <c r="AW140" i="35"/>
  <c r="AW153" i="35"/>
  <c r="AW162" i="35"/>
  <c r="AW159" i="35"/>
  <c r="AW161" i="35"/>
  <c r="AW143" i="35"/>
  <c r="AW144" i="35"/>
  <c r="AW160" i="35"/>
  <c r="AW150" i="35"/>
  <c r="AW127" i="35"/>
  <c r="AW132" i="35"/>
  <c r="AW136" i="35"/>
  <c r="AW145" i="35"/>
  <c r="AW142" i="35"/>
  <c r="AW128" i="35"/>
  <c r="AW157" i="35"/>
  <c r="AW155" i="35"/>
  <c r="AW148" i="35"/>
  <c r="AW133" i="35"/>
  <c r="AW129" i="35"/>
  <c r="AW151" i="35"/>
  <c r="AW137" i="35"/>
  <c r="AW164" i="35"/>
  <c r="AW146" i="35"/>
  <c r="AW149" i="35"/>
  <c r="AW134" i="35"/>
  <c r="AW130" i="35"/>
  <c r="AW154" i="35"/>
  <c r="AW163" i="35"/>
  <c r="AW152" i="35"/>
  <c r="AW135" i="35"/>
  <c r="AW141" i="35"/>
  <c r="AW59" i="35"/>
  <c r="E79" i="35"/>
  <c r="B83" i="35"/>
  <c r="AL104" i="35"/>
  <c r="AL114" i="35"/>
  <c r="AW49" i="35"/>
  <c r="E68" i="35"/>
  <c r="AW72" i="35"/>
  <c r="E74" i="35"/>
  <c r="Q75" i="35"/>
  <c r="M75" i="35" s="1"/>
  <c r="AW77" i="35"/>
  <c r="E107" i="35"/>
  <c r="AL130" i="35"/>
  <c r="AW126" i="35"/>
  <c r="AM76" i="35"/>
  <c r="AI76" i="35" s="1"/>
  <c r="AM80" i="35"/>
  <c r="AI80" i="35" s="1"/>
  <c r="AW84" i="35"/>
  <c r="AL96" i="35"/>
  <c r="AL102" i="35"/>
  <c r="F112" i="35"/>
  <c r="E123" i="35"/>
  <c r="AT84" i="35"/>
  <c r="AL89" i="35"/>
  <c r="E93" i="35"/>
  <c r="AJ109" i="35"/>
  <c r="F123" i="35"/>
  <c r="B123" i="35" s="1"/>
  <c r="AL143" i="35"/>
  <c r="AL109" i="35"/>
  <c r="AW131" i="35"/>
  <c r="E95" i="35"/>
  <c r="AM109" i="35"/>
  <c r="AL115" i="35"/>
  <c r="P119" i="35"/>
  <c r="AW56" i="35"/>
  <c r="AW64" i="35"/>
  <c r="AW76" i="35"/>
  <c r="AW80" i="35"/>
  <c r="P103" i="35"/>
  <c r="Q78" i="35"/>
  <c r="M78" i="35" s="1"/>
  <c r="E103" i="35"/>
  <c r="E122" i="35"/>
  <c r="E87" i="35"/>
  <c r="E114" i="35"/>
  <c r="E124" i="35"/>
  <c r="E109" i="35"/>
  <c r="E97" i="35"/>
  <c r="E88" i="35"/>
  <c r="E119" i="35"/>
  <c r="E104" i="35"/>
  <c r="E89" i="35"/>
  <c r="E98" i="35"/>
  <c r="E115" i="35"/>
  <c r="E120" i="35"/>
  <c r="E110" i="35"/>
  <c r="E105" i="35"/>
  <c r="E116" i="35"/>
  <c r="E121" i="35"/>
  <c r="E117" i="35"/>
  <c r="E112" i="35"/>
  <c r="E118" i="35"/>
  <c r="AL91" i="35"/>
  <c r="AW138" i="35"/>
  <c r="AM236" i="35"/>
  <c r="AM276" i="35"/>
  <c r="AM196" i="35"/>
  <c r="AM156" i="35"/>
  <c r="AM116" i="35"/>
  <c r="AB277" i="35"/>
  <c r="AB157" i="35"/>
  <c r="AB237" i="35"/>
  <c r="AB197" i="35"/>
  <c r="AB117" i="35"/>
  <c r="Q238" i="35"/>
  <c r="Q278" i="35"/>
  <c r="Q158" i="35"/>
  <c r="Q198" i="35"/>
  <c r="Q118" i="35"/>
  <c r="F279" i="35"/>
  <c r="F239" i="35"/>
  <c r="F199" i="35"/>
  <c r="B79" i="35"/>
  <c r="F119" i="35"/>
  <c r="F159" i="35"/>
  <c r="AX239" i="35"/>
  <c r="AX159" i="35"/>
  <c r="AX279" i="35"/>
  <c r="AX199" i="35"/>
  <c r="AX119" i="35"/>
  <c r="AM280" i="35"/>
  <c r="AM240" i="35"/>
  <c r="AM160" i="35"/>
  <c r="AM200" i="35"/>
  <c r="AM120" i="35"/>
  <c r="AB281" i="35"/>
  <c r="AB241" i="35"/>
  <c r="AB201" i="35"/>
  <c r="AB161" i="35"/>
  <c r="AB121" i="35"/>
  <c r="Q282" i="35"/>
  <c r="Q242" i="35"/>
  <c r="M242" i="35" s="1"/>
  <c r="Q202" i="35"/>
  <c r="Q162" i="35"/>
  <c r="Q122" i="35"/>
  <c r="F283" i="35"/>
  <c r="F243" i="35"/>
  <c r="F203" i="35"/>
  <c r="F163" i="35"/>
  <c r="AX243" i="35"/>
  <c r="AX283" i="35"/>
  <c r="AX203" i="35"/>
  <c r="AX123" i="35"/>
  <c r="AX163" i="35"/>
  <c r="AM284" i="35"/>
  <c r="AM204" i="35"/>
  <c r="AM244" i="35"/>
  <c r="AM164" i="35"/>
  <c r="AM84" i="35"/>
  <c r="AW55" i="35"/>
  <c r="AW70" i="35"/>
  <c r="E72" i="35"/>
  <c r="Q82" i="35"/>
  <c r="E99" i="35"/>
  <c r="AL105" i="35"/>
  <c r="AM69" i="35"/>
  <c r="AI69" i="35" s="1"/>
  <c r="F72" i="35"/>
  <c r="B72" i="35" s="1"/>
  <c r="AB74" i="35"/>
  <c r="X74" i="35" s="1"/>
  <c r="E108" i="35"/>
  <c r="E113" i="35"/>
  <c r="AB154" i="35"/>
  <c r="AW75" i="35"/>
  <c r="AW66" i="35"/>
  <c r="E65" i="35"/>
  <c r="AB78" i="35"/>
  <c r="X78" i="35" s="1"/>
  <c r="E81" i="35"/>
  <c r="AW83" i="35"/>
  <c r="P112" i="35"/>
  <c r="P114" i="35"/>
  <c r="P105" i="35"/>
  <c r="P104" i="35"/>
  <c r="P89" i="35"/>
  <c r="P98" i="35"/>
  <c r="P115" i="35"/>
  <c r="P110" i="35"/>
  <c r="P90" i="35"/>
  <c r="P120" i="35"/>
  <c r="P99" i="35"/>
  <c r="P91" i="35"/>
  <c r="P116" i="35"/>
  <c r="P106" i="35"/>
  <c r="P111" i="35"/>
  <c r="P100" i="35"/>
  <c r="P121" i="35"/>
  <c r="P117" i="35"/>
  <c r="P122" i="35"/>
  <c r="P108" i="35"/>
  <c r="P86" i="35"/>
  <c r="P123" i="35"/>
  <c r="P96" i="35"/>
  <c r="P124" i="35"/>
  <c r="AB110" i="35"/>
  <c r="X110" i="35" s="1"/>
  <c r="AA124" i="35"/>
  <c r="AW54" i="35"/>
  <c r="AX83" i="35"/>
  <c r="AL86" i="35"/>
  <c r="P113" i="35"/>
  <c r="C116" i="35"/>
  <c r="AL119" i="35"/>
  <c r="AW79" i="35"/>
  <c r="E90" i="35"/>
  <c r="AA93" i="35"/>
  <c r="AA95" i="35"/>
  <c r="AL124" i="35"/>
  <c r="E56" i="35"/>
  <c r="AW62" i="35"/>
  <c r="AW69" i="35"/>
  <c r="E71" i="35"/>
  <c r="AX79" i="35"/>
  <c r="AA101" i="35"/>
  <c r="AL103" i="35"/>
  <c r="AM124" i="35"/>
  <c r="AJ269" i="35"/>
  <c r="AJ229" i="35"/>
  <c r="AJ189" i="35"/>
  <c r="AJ149" i="35"/>
  <c r="Y190" i="35"/>
  <c r="Y270" i="35"/>
  <c r="Y230" i="35"/>
  <c r="Y110" i="35"/>
  <c r="Y150" i="35"/>
  <c r="N151" i="35"/>
  <c r="N231" i="35"/>
  <c r="N271" i="35"/>
  <c r="N191" i="35"/>
  <c r="C232" i="35"/>
  <c r="C192" i="35"/>
  <c r="C272" i="35"/>
  <c r="C112" i="35"/>
  <c r="C152" i="35"/>
  <c r="AU272" i="35"/>
  <c r="AU232" i="35"/>
  <c r="AU192" i="35"/>
  <c r="AU112" i="35"/>
  <c r="AJ273" i="35"/>
  <c r="AJ233" i="35"/>
  <c r="AJ193" i="35"/>
  <c r="AJ73" i="35"/>
  <c r="AJ153" i="35"/>
  <c r="AJ113" i="35"/>
  <c r="Y234" i="35"/>
  <c r="Y274" i="35"/>
  <c r="Y194" i="35"/>
  <c r="Y154" i="35"/>
  <c r="N275" i="35"/>
  <c r="N195" i="35"/>
  <c r="N235" i="35"/>
  <c r="N155" i="35"/>
  <c r="N115" i="35"/>
  <c r="C276" i="35"/>
  <c r="C196" i="35"/>
  <c r="C236" i="35"/>
  <c r="C156" i="35"/>
  <c r="AU236" i="35"/>
  <c r="AU156" i="35"/>
  <c r="AU276" i="35"/>
  <c r="AU196" i="35"/>
  <c r="AU116" i="35"/>
  <c r="AJ277" i="35"/>
  <c r="AJ237" i="35"/>
  <c r="AJ197" i="35"/>
  <c r="AJ117" i="35"/>
  <c r="AJ157" i="35"/>
  <c r="Y278" i="35"/>
  <c r="Y238" i="35"/>
  <c r="Y158" i="35"/>
  <c r="Y198" i="35"/>
  <c r="Y78" i="35"/>
  <c r="N279" i="35"/>
  <c r="N239" i="35"/>
  <c r="N199" i="35"/>
  <c r="N159" i="35"/>
  <c r="N119" i="35"/>
  <c r="N79" i="35"/>
  <c r="C280" i="35"/>
  <c r="C240" i="35"/>
  <c r="C160" i="35"/>
  <c r="C200" i="35"/>
  <c r="C120" i="35"/>
  <c r="AU280" i="35"/>
  <c r="AU200" i="35"/>
  <c r="AU240" i="35"/>
  <c r="AU160" i="35"/>
  <c r="AJ241" i="35"/>
  <c r="AJ201" i="35"/>
  <c r="AJ281" i="35"/>
  <c r="AJ121" i="35"/>
  <c r="AJ161" i="35"/>
  <c r="Y282" i="35"/>
  <c r="Y162" i="35"/>
  <c r="Y202" i="35"/>
  <c r="Y242" i="35"/>
  <c r="Y122" i="35"/>
  <c r="N283" i="35"/>
  <c r="N243" i="35"/>
  <c r="N203" i="35"/>
  <c r="N123" i="35"/>
  <c r="N163" i="35"/>
  <c r="C284" i="35"/>
  <c r="C244" i="35"/>
  <c r="C204" i="35"/>
  <c r="C124" i="35"/>
  <c r="C164" i="35"/>
  <c r="C84" i="35"/>
  <c r="AU244" i="35"/>
  <c r="AU284" i="35"/>
  <c r="AU204" i="35"/>
  <c r="AU84" i="35"/>
  <c r="AU124" i="35"/>
  <c r="AU164" i="35"/>
  <c r="AW53" i="35"/>
  <c r="E64" i="35"/>
  <c r="E76" i="35"/>
  <c r="E84" i="35"/>
  <c r="AA90" i="35"/>
  <c r="AL97" i="35"/>
  <c r="AM269" i="35"/>
  <c r="AM229" i="35"/>
  <c r="AM189" i="35"/>
  <c r="AM149" i="35"/>
  <c r="AB270" i="35"/>
  <c r="AB230" i="35"/>
  <c r="AB190" i="35"/>
  <c r="AB150" i="35"/>
  <c r="X150" i="35" s="1"/>
  <c r="Q191" i="35"/>
  <c r="Q271" i="35"/>
  <c r="Q231" i="35"/>
  <c r="Q151" i="35"/>
  <c r="M71" i="35"/>
  <c r="Q111" i="35"/>
  <c r="F272" i="35"/>
  <c r="F232" i="35"/>
  <c r="F192" i="35"/>
  <c r="F152" i="35"/>
  <c r="B152" i="35" s="1"/>
  <c r="AX272" i="35"/>
  <c r="AX232" i="35"/>
  <c r="AX192" i="35"/>
  <c r="AX152" i="35"/>
  <c r="AX112" i="35"/>
  <c r="AT112" i="35" s="1"/>
  <c r="AM273" i="35"/>
  <c r="AM233" i="35"/>
  <c r="AM193" i="35"/>
  <c r="AM153" i="35"/>
  <c r="AB274" i="35"/>
  <c r="X274" i="35" s="1"/>
  <c r="AB234" i="35"/>
  <c r="AB194" i="35"/>
  <c r="AB114" i="35"/>
  <c r="X114" i="35" s="1"/>
  <c r="Q235" i="35"/>
  <c r="Q275" i="35"/>
  <c r="M275" i="35" s="1"/>
  <c r="Q155" i="35"/>
  <c r="Q115" i="35"/>
  <c r="M115" i="35" s="1"/>
  <c r="M195" i="35"/>
  <c r="F276" i="35"/>
  <c r="F156" i="35"/>
  <c r="F236" i="35"/>
  <c r="B236" i="35" s="1"/>
  <c r="F196" i="35"/>
  <c r="B196" i="35" s="1"/>
  <c r="F116" i="35"/>
  <c r="B116" i="35" s="1"/>
  <c r="AX196" i="35"/>
  <c r="AX236" i="35"/>
  <c r="AX276" i="35"/>
  <c r="AX156" i="35"/>
  <c r="AX76" i="35"/>
  <c r="AM277" i="35"/>
  <c r="AM237" i="35"/>
  <c r="AM197" i="35"/>
  <c r="AM117" i="35"/>
  <c r="AM157" i="35"/>
  <c r="AB278" i="35"/>
  <c r="AB238" i="35"/>
  <c r="AB158" i="35"/>
  <c r="AB198" i="35"/>
  <c r="AB118" i="35"/>
  <c r="Q279" i="35"/>
  <c r="Q239" i="35"/>
  <c r="Q199" i="35"/>
  <c r="M199" i="35" s="1"/>
  <c r="Q159" i="35"/>
  <c r="Q119" i="35"/>
  <c r="M119" i="35" s="1"/>
  <c r="F280" i="35"/>
  <c r="B280" i="35" s="1"/>
  <c r="F240" i="35"/>
  <c r="F200" i="35"/>
  <c r="B200" i="35" s="1"/>
  <c r="F120" i="35"/>
  <c r="F160" i="35"/>
  <c r="AX280" i="35"/>
  <c r="AX160" i="35"/>
  <c r="AX240" i="35"/>
  <c r="AX200" i="35"/>
  <c r="AM281" i="35"/>
  <c r="AM241" i="35"/>
  <c r="AM201" i="35"/>
  <c r="AM121" i="35"/>
  <c r="AI121" i="35" s="1"/>
  <c r="AM161" i="35"/>
  <c r="AB282" i="35"/>
  <c r="AB202" i="35"/>
  <c r="AB242" i="35"/>
  <c r="AB82" i="35"/>
  <c r="AB162" i="35"/>
  <c r="AB122" i="35"/>
  <c r="Q283" i="35"/>
  <c r="Q163" i="35"/>
  <c r="Q243" i="35"/>
  <c r="Q203" i="35"/>
  <c r="M203" i="35" s="1"/>
  <c r="M123" i="35"/>
  <c r="F284" i="35"/>
  <c r="B284" i="35" s="1"/>
  <c r="F244" i="35"/>
  <c r="B244" i="35" s="1"/>
  <c r="F204" i="35"/>
  <c r="B204" i="35" s="1"/>
  <c r="F164" i="35"/>
  <c r="B164" i="35" s="1"/>
  <c r="F124" i="35"/>
  <c r="AX284" i="35"/>
  <c r="AX204" i="35"/>
  <c r="AX244" i="35"/>
  <c r="AX124" i="35"/>
  <c r="AX164" i="35"/>
  <c r="E46" i="35"/>
  <c r="F76" i="35"/>
  <c r="B76" i="35" s="1"/>
  <c r="F84" i="35"/>
  <c r="AA123" i="35"/>
  <c r="AA116" i="35"/>
  <c r="AA120" i="35"/>
  <c r="AA115" i="35"/>
  <c r="AA105" i="35"/>
  <c r="AA99" i="35"/>
  <c r="AA91" i="35"/>
  <c r="AA111" i="35"/>
  <c r="AA100" i="35"/>
  <c r="AA92" i="35"/>
  <c r="AA121" i="35"/>
  <c r="AA106" i="35"/>
  <c r="AA107" i="35"/>
  <c r="AA117" i="35"/>
  <c r="AA122" i="35"/>
  <c r="AA119" i="35"/>
  <c r="AA114" i="35"/>
  <c r="AA97" i="35"/>
  <c r="AL88" i="35"/>
  <c r="E92" i="35"/>
  <c r="AX116" i="35"/>
  <c r="AL120" i="35"/>
  <c r="E55" i="35"/>
  <c r="AW74" i="35"/>
  <c r="C80" i="35"/>
  <c r="AL95" i="35"/>
  <c r="E106" i="35"/>
  <c r="AW52" i="35"/>
  <c r="AW61" i="35"/>
  <c r="N71" i="35"/>
  <c r="AM73" i="35"/>
  <c r="AB77" i="35"/>
  <c r="AB81" i="35"/>
  <c r="E96" i="35"/>
  <c r="E102" i="35"/>
  <c r="AA108" i="35"/>
  <c r="AM113" i="35"/>
  <c r="AU120" i="35"/>
  <c r="E78" i="35"/>
  <c r="E75" i="35"/>
  <c r="E63" i="35"/>
  <c r="AW68" i="35"/>
  <c r="E70" i="35"/>
  <c r="F80" i="35"/>
  <c r="B80" i="35" s="1"/>
  <c r="AW82" i="35"/>
  <c r="E94" i="35"/>
  <c r="E145" i="35"/>
  <c r="AW99" i="35"/>
  <c r="E127" i="35"/>
  <c r="E132" i="35"/>
  <c r="P157" i="35"/>
  <c r="E164" i="35"/>
  <c r="E155" i="35"/>
  <c r="AW124" i="35"/>
  <c r="E135" i="35"/>
  <c r="E144" i="35"/>
  <c r="E147" i="35"/>
  <c r="E187" i="35"/>
  <c r="E188" i="35"/>
  <c r="E198" i="35"/>
  <c r="E170" i="35"/>
  <c r="E189" i="35"/>
  <c r="E197" i="35"/>
  <c r="E202" i="35"/>
  <c r="E195" i="35"/>
  <c r="E166" i="35"/>
  <c r="E180" i="35"/>
  <c r="E175" i="35"/>
  <c r="E186" i="35"/>
  <c r="E178" i="35"/>
  <c r="E193" i="35"/>
  <c r="E184" i="35"/>
  <c r="E191" i="35"/>
  <c r="E167" i="35"/>
  <c r="E176" i="35"/>
  <c r="E173" i="35"/>
  <c r="E200" i="35"/>
  <c r="E182" i="35"/>
  <c r="E179" i="35"/>
  <c r="E204" i="35"/>
  <c r="E196" i="35"/>
  <c r="E185" i="35"/>
  <c r="E194" i="35"/>
  <c r="E192" i="35"/>
  <c r="E177" i="35"/>
  <c r="E190" i="35"/>
  <c r="E199" i="35"/>
  <c r="E203" i="35"/>
  <c r="E201" i="35"/>
  <c r="E172" i="35"/>
  <c r="E169" i="35"/>
  <c r="E181" i="35"/>
  <c r="P160" i="35"/>
  <c r="E159" i="35"/>
  <c r="E142" i="35"/>
  <c r="E162" i="35"/>
  <c r="E141" i="35"/>
  <c r="E158" i="35"/>
  <c r="E136" i="35"/>
  <c r="E163" i="35"/>
  <c r="E149" i="35"/>
  <c r="E129" i="35"/>
  <c r="E150" i="35"/>
  <c r="E137" i="35"/>
  <c r="E131" i="35"/>
  <c r="E160" i="35"/>
  <c r="E157" i="35"/>
  <c r="E130" i="35"/>
  <c r="E152" i="35"/>
  <c r="AW118" i="35"/>
  <c r="AW123" i="35"/>
  <c r="P147" i="35"/>
  <c r="AW108" i="35"/>
  <c r="AW113" i="35"/>
  <c r="P144" i="35"/>
  <c r="E134" i="35"/>
  <c r="E156" i="35"/>
  <c r="E171" i="35"/>
  <c r="P130" i="35"/>
  <c r="E154" i="35"/>
  <c r="AW95" i="35"/>
  <c r="P142" i="35"/>
  <c r="P153" i="35"/>
  <c r="P163" i="35"/>
  <c r="P137" i="35"/>
  <c r="P138" i="35"/>
  <c r="P151" i="35"/>
  <c r="P155" i="35"/>
  <c r="P164" i="35"/>
  <c r="P161" i="35"/>
  <c r="P158" i="35"/>
  <c r="E140" i="35"/>
  <c r="E168" i="35"/>
  <c r="AW117" i="35"/>
  <c r="AW119" i="35"/>
  <c r="AW110" i="35"/>
  <c r="AW107" i="35"/>
  <c r="AW122" i="35"/>
  <c r="E146" i="35"/>
  <c r="P149" i="35"/>
  <c r="P154" i="35"/>
  <c r="P156" i="35"/>
  <c r="AW94" i="35"/>
  <c r="AW112" i="35"/>
  <c r="P134" i="35"/>
  <c r="E143" i="35"/>
  <c r="P146" i="35"/>
  <c r="E183" i="35"/>
  <c r="P193" i="35"/>
  <c r="AA153" i="35"/>
  <c r="AA164" i="35"/>
  <c r="AA136" i="35"/>
  <c r="AA138" i="35"/>
  <c r="AA147" i="35"/>
  <c r="AA184" i="35"/>
  <c r="AA193" i="35"/>
  <c r="P236" i="35"/>
  <c r="P208" i="35"/>
  <c r="P228" i="35"/>
  <c r="P216" i="35"/>
  <c r="P209" i="35"/>
  <c r="P231" i="35"/>
  <c r="P241" i="35"/>
  <c r="P221" i="35"/>
  <c r="P238" i="35"/>
  <c r="P232" i="35"/>
  <c r="P214" i="35"/>
  <c r="P235" i="35"/>
  <c r="P239" i="35"/>
  <c r="P237" i="35"/>
  <c r="P222" i="35"/>
  <c r="P219" i="35"/>
  <c r="P243" i="35"/>
  <c r="P225" i="35"/>
  <c r="P206" i="35"/>
  <c r="P233" i="35"/>
  <c r="P220" i="35"/>
  <c r="P242" i="35"/>
  <c r="P217" i="35"/>
  <c r="P229" i="35"/>
  <c r="P226" i="35"/>
  <c r="P240" i="35"/>
  <c r="P244" i="35"/>
  <c r="P234" i="35"/>
  <c r="P224" i="35"/>
  <c r="P218" i="35"/>
  <c r="P227" i="35"/>
  <c r="P230" i="35"/>
  <c r="P212" i="35"/>
  <c r="P207" i="35"/>
  <c r="AA197" i="35"/>
  <c r="P201" i="35"/>
  <c r="P223" i="35"/>
  <c r="AA132" i="35"/>
  <c r="AA172" i="35"/>
  <c r="AA175" i="35"/>
  <c r="AA178" i="35"/>
  <c r="AA186" i="35"/>
  <c r="AA201" i="35"/>
  <c r="P203" i="35"/>
  <c r="P183" i="35"/>
  <c r="AA188" i="35"/>
  <c r="P190" i="35"/>
  <c r="P210" i="35"/>
  <c r="P213" i="35"/>
  <c r="AL230" i="35"/>
  <c r="AL241" i="35"/>
  <c r="AL217" i="35"/>
  <c r="AL211" i="35"/>
  <c r="AL235" i="35"/>
  <c r="AL222" i="35"/>
  <c r="AL207" i="35"/>
  <c r="AL242" i="35"/>
  <c r="AL239" i="35"/>
  <c r="AL228" i="35"/>
  <c r="AL210" i="35"/>
  <c r="AL231" i="35"/>
  <c r="AL220" i="35"/>
  <c r="AL223" i="35"/>
  <c r="AL226" i="35"/>
  <c r="AL236" i="35"/>
  <c r="AL240" i="35"/>
  <c r="AL238" i="35"/>
  <c r="AL234" i="35"/>
  <c r="AL229" i="35"/>
  <c r="AL244" i="35"/>
  <c r="AL221" i="35"/>
  <c r="AL224" i="35"/>
  <c r="AL232" i="35"/>
  <c r="AL227" i="35"/>
  <c r="AL209" i="35"/>
  <c r="AL243" i="35"/>
  <c r="AL237" i="35"/>
  <c r="AL225" i="35"/>
  <c r="AL233" i="35"/>
  <c r="AL216" i="35"/>
  <c r="P198" i="35"/>
  <c r="P170" i="35"/>
  <c r="P199" i="35"/>
  <c r="P181" i="35"/>
  <c r="P200" i="35"/>
  <c r="P179" i="35"/>
  <c r="P185" i="35"/>
  <c r="P188" i="35"/>
  <c r="P184" i="35"/>
  <c r="P167" i="35"/>
  <c r="P202" i="35"/>
  <c r="P195" i="35"/>
  <c r="P174" i="35"/>
  <c r="P177" i="35"/>
  <c r="AA190" i="35"/>
  <c r="AL213" i="35"/>
  <c r="P192" i="35"/>
  <c r="P194" i="35"/>
  <c r="AA174" i="35"/>
  <c r="P196" i="35"/>
  <c r="AA181" i="35"/>
  <c r="AA182" i="35"/>
  <c r="AA192" i="35"/>
  <c r="AA183" i="35"/>
  <c r="AA189" i="35"/>
  <c r="AA185" i="35"/>
  <c r="AA180" i="35"/>
  <c r="AA199" i="35"/>
  <c r="AA203" i="35"/>
  <c r="AA198" i="35"/>
  <c r="AA195" i="35"/>
  <c r="AA168" i="35"/>
  <c r="P187" i="35"/>
  <c r="AA194" i="35"/>
  <c r="P211" i="35"/>
  <c r="P204" i="35"/>
  <c r="AL208" i="35"/>
  <c r="AA196" i="35"/>
  <c r="P176" i="35"/>
  <c r="P182" i="35"/>
  <c r="P173" i="35"/>
  <c r="AA187" i="35"/>
  <c r="AA202" i="35"/>
  <c r="AL206" i="35"/>
  <c r="AA179" i="35"/>
  <c r="P189" i="35"/>
  <c r="AA200" i="35"/>
  <c r="AA204" i="35"/>
  <c r="AA176" i="35"/>
  <c r="P191" i="35"/>
  <c r="AL214" i="35"/>
  <c r="AA167" i="35"/>
  <c r="AA191" i="35"/>
  <c r="AA158" i="35"/>
  <c r="AA170" i="35"/>
  <c r="AA173" i="35"/>
  <c r="AL192" i="35"/>
  <c r="AL193" i="35"/>
  <c r="AL203" i="35"/>
  <c r="AL175" i="35"/>
  <c r="AL194" i="35"/>
  <c r="AL181" i="35"/>
  <c r="AL199" i="35"/>
  <c r="AL195" i="35"/>
  <c r="AL178" i="35"/>
  <c r="AL189" i="35"/>
  <c r="E215" i="35"/>
  <c r="E232" i="35"/>
  <c r="AA237" i="35"/>
  <c r="AA243" i="35"/>
  <c r="E248" i="35"/>
  <c r="E250" i="35"/>
  <c r="AW203" i="35"/>
  <c r="AW175" i="35"/>
  <c r="AW204" i="35"/>
  <c r="AW186" i="35"/>
  <c r="AW199" i="35"/>
  <c r="AL173" i="35"/>
  <c r="AW178" i="35"/>
  <c r="AW182" i="35"/>
  <c r="AW189" i="35"/>
  <c r="E208" i="35"/>
  <c r="E211" i="35"/>
  <c r="AA212" i="35"/>
  <c r="E246" i="35"/>
  <c r="E257" i="35"/>
  <c r="E260" i="35"/>
  <c r="AL177" i="35"/>
  <c r="AA219" i="35"/>
  <c r="AA230" i="35"/>
  <c r="AA229" i="35"/>
  <c r="AA217" i="35"/>
  <c r="AA210" i="35"/>
  <c r="AA241" i="35"/>
  <c r="AA244" i="35"/>
  <c r="AA238" i="35"/>
  <c r="AA232" i="35"/>
  <c r="AA218" i="35"/>
  <c r="AA214" i="35"/>
  <c r="AA207" i="35"/>
  <c r="E229" i="35"/>
  <c r="E240" i="35"/>
  <c r="E242" i="35"/>
  <c r="E258" i="35"/>
  <c r="E271" i="35"/>
  <c r="E282" i="35"/>
  <c r="E243" i="35"/>
  <c r="E283" i="35"/>
  <c r="E275" i="35"/>
  <c r="E253" i="35"/>
  <c r="E254" i="35"/>
  <c r="E274" i="35"/>
  <c r="E264" i="35"/>
  <c r="E270" i="35"/>
  <c r="E255" i="35"/>
  <c r="E284" i="35"/>
  <c r="E281" i="35"/>
  <c r="E276" i="35"/>
  <c r="E267" i="35"/>
  <c r="E279" i="35"/>
  <c r="E263" i="35"/>
  <c r="E280" i="35"/>
  <c r="E265" i="35"/>
  <c r="E269" i="35"/>
  <c r="E266" i="35"/>
  <c r="E272" i="35"/>
  <c r="E249" i="35"/>
  <c r="E268" i="35"/>
  <c r="E277" i="35"/>
  <c r="E273" i="35"/>
  <c r="E259" i="35"/>
  <c r="E261" i="35"/>
  <c r="E247" i="35"/>
  <c r="E239" i="35"/>
  <c r="AL200" i="35"/>
  <c r="E212" i="35"/>
  <c r="E262" i="35"/>
  <c r="E278" i="35"/>
  <c r="AA233" i="35"/>
  <c r="E252" i="35"/>
  <c r="E225" i="35"/>
  <c r="E236" i="35"/>
  <c r="E214" i="35"/>
  <c r="E237" i="35"/>
  <c r="E234" i="35"/>
  <c r="E224" i="35"/>
  <c r="E231" i="35"/>
  <c r="E241" i="35"/>
  <c r="E244" i="35"/>
  <c r="E235" i="35"/>
  <c r="E227" i="35"/>
  <c r="AA222" i="35"/>
  <c r="AA225" i="35"/>
  <c r="AA235" i="35"/>
  <c r="AW248" i="35"/>
  <c r="AW262" i="35"/>
  <c r="AL270" i="35"/>
  <c r="AL280" i="35"/>
  <c r="AL258" i="35"/>
  <c r="AL267" i="35"/>
  <c r="AL259" i="35"/>
  <c r="AL276" i="35"/>
  <c r="AL272" i="35"/>
  <c r="AL260" i="35"/>
  <c r="AL264" i="35"/>
  <c r="AL268" i="35"/>
  <c r="AL256" i="35"/>
  <c r="AL252" i="35"/>
  <c r="AL274" i="35"/>
  <c r="AL271" i="35"/>
  <c r="AL277" i="35"/>
  <c r="AL265" i="35"/>
  <c r="AL261" i="35"/>
  <c r="AL283" i="35"/>
  <c r="AL275" i="35"/>
  <c r="AL284" i="35"/>
  <c r="AL250" i="35"/>
  <c r="AL282" i="35"/>
  <c r="AL255" i="35"/>
  <c r="AL251" i="35"/>
  <c r="AW272" i="35"/>
  <c r="AW271" i="35"/>
  <c r="AW281" i="35"/>
  <c r="AW273" i="35"/>
  <c r="AW280" i="35"/>
  <c r="AW276" i="35"/>
  <c r="AW252" i="35"/>
  <c r="AW274" i="35"/>
  <c r="AW268" i="35"/>
  <c r="AW277" i="35"/>
  <c r="AW283" i="35"/>
  <c r="AW261" i="35"/>
  <c r="AW257" i="35"/>
  <c r="AW253" i="35"/>
  <c r="AW270" i="35"/>
  <c r="AW267" i="35"/>
  <c r="AW259" i="35"/>
  <c r="AW255" i="35"/>
  <c r="AW279" i="35"/>
  <c r="AW264" i="35"/>
  <c r="AW251" i="35"/>
  <c r="AW260" i="35"/>
  <c r="AL257" i="35"/>
  <c r="AL273" i="35"/>
  <c r="AW284" i="35"/>
  <c r="AL247" i="35"/>
  <c r="AL263" i="35"/>
  <c r="AW241" i="35"/>
  <c r="AW213" i="35"/>
  <c r="AW224" i="35"/>
  <c r="AW243" i="35"/>
  <c r="V134" i="36"/>
  <c r="AD186" i="36" s="1"/>
  <c r="P266" i="35"/>
  <c r="P276" i="35"/>
  <c r="P268" i="35"/>
  <c r="P264" i="35"/>
  <c r="P265" i="35"/>
  <c r="P247" i="35"/>
  <c r="P284" i="35"/>
  <c r="AW219" i="35"/>
  <c r="P278" i="35"/>
  <c r="Q122" i="36"/>
  <c r="O122" i="36"/>
  <c r="M122" i="36"/>
  <c r="L4" i="36"/>
  <c r="L122" i="36"/>
  <c r="F122" i="36"/>
  <c r="I129" i="36"/>
  <c r="Q129" i="36"/>
  <c r="O129" i="36"/>
  <c r="M129" i="36"/>
  <c r="H129" i="36"/>
  <c r="P129" i="36"/>
  <c r="N129" i="36"/>
  <c r="L129" i="36"/>
  <c r="G129" i="36"/>
  <c r="W129" i="36" s="1"/>
  <c r="F129" i="36"/>
  <c r="E129" i="36"/>
  <c r="E122" i="36"/>
  <c r="AW211" i="35"/>
  <c r="AW242" i="35"/>
  <c r="AA277" i="35"/>
  <c r="AA269" i="35"/>
  <c r="AA279" i="35"/>
  <c r="AA247" i="35"/>
  <c r="AA275" i="35"/>
  <c r="AA271" i="35"/>
  <c r="AA266" i="35"/>
  <c r="AA248" i="35"/>
  <c r="AA258" i="35"/>
  <c r="AA284" i="35"/>
  <c r="AA280" i="35"/>
  <c r="AA249" i="35"/>
  <c r="P269" i="35"/>
  <c r="AA278" i="35"/>
  <c r="G122" i="36"/>
  <c r="U135" i="36"/>
  <c r="AD191" i="36" s="1"/>
  <c r="H122" i="36"/>
  <c r="I122" i="36"/>
  <c r="N122" i="36"/>
  <c r="V122" i="36" s="1"/>
  <c r="AD126" i="36" s="1"/>
  <c r="P122" i="36"/>
  <c r="N136" i="36"/>
  <c r="L136" i="36"/>
  <c r="H136" i="36"/>
  <c r="Q136" i="36"/>
  <c r="P136" i="36"/>
  <c r="O136" i="36"/>
  <c r="I136" i="36"/>
  <c r="F136" i="36"/>
  <c r="U136" i="36" s="1"/>
  <c r="E136" i="36"/>
  <c r="G136" i="36"/>
  <c r="U140" i="36"/>
  <c r="AD209" i="36" s="1"/>
  <c r="E157" i="36"/>
  <c r="O157" i="36"/>
  <c r="M157" i="36"/>
  <c r="Q157" i="36"/>
  <c r="P157" i="36"/>
  <c r="N157" i="36"/>
  <c r="L157" i="36"/>
  <c r="I157" i="36"/>
  <c r="H157" i="36"/>
  <c r="G157" i="36"/>
  <c r="F157" i="36"/>
  <c r="H133" i="36"/>
  <c r="Q133" i="36"/>
  <c r="O133" i="36"/>
  <c r="M133" i="36"/>
  <c r="N133" i="36"/>
  <c r="V133" i="36" s="1"/>
  <c r="AD180" i="36" s="1"/>
  <c r="L133" i="36"/>
  <c r="G133" i="36"/>
  <c r="F133" i="36"/>
  <c r="E133" i="36"/>
  <c r="I133" i="36"/>
  <c r="P133" i="36"/>
  <c r="F159" i="36"/>
  <c r="L159" i="36"/>
  <c r="G159" i="36"/>
  <c r="E159" i="36"/>
  <c r="Q159" i="36"/>
  <c r="P159" i="36"/>
  <c r="O159" i="36"/>
  <c r="N159" i="36"/>
  <c r="M159" i="36"/>
  <c r="I159" i="36"/>
  <c r="H159" i="36"/>
  <c r="G137" i="36"/>
  <c r="H137" i="36"/>
  <c r="Q137" i="36"/>
  <c r="O137" i="36"/>
  <c r="P137" i="36"/>
  <c r="N137" i="36"/>
  <c r="V137" i="36" s="1"/>
  <c r="M137" i="36"/>
  <c r="L137" i="36"/>
  <c r="I137" i="36"/>
  <c r="F137" i="36"/>
  <c r="E137" i="36"/>
  <c r="T137" i="36" s="1"/>
  <c r="W131" i="36"/>
  <c r="AD169" i="36" s="1"/>
  <c r="W124" i="36"/>
  <c r="AD139" i="36" s="1"/>
  <c r="P138" i="36"/>
  <c r="K18" i="36"/>
  <c r="Q138" i="36"/>
  <c r="Y138" i="36" s="1"/>
  <c r="AD201" i="36" s="1"/>
  <c r="M138" i="36"/>
  <c r="L138" i="36"/>
  <c r="H138" i="36"/>
  <c r="V138" i="36"/>
  <c r="AD198" i="36" s="1"/>
  <c r="F138" i="36"/>
  <c r="E138" i="36"/>
  <c r="G138" i="36"/>
  <c r="W138" i="36" s="1"/>
  <c r="AD199" i="36" s="1"/>
  <c r="M123" i="36"/>
  <c r="N126" i="36"/>
  <c r="V126" i="36" s="1"/>
  <c r="AD150" i="36" s="1"/>
  <c r="H131" i="36"/>
  <c r="L134" i="36"/>
  <c r="T134" i="36" s="1"/>
  <c r="AD184" i="36" s="1"/>
  <c r="N139" i="36"/>
  <c r="V139" i="36" s="1"/>
  <c r="AD204" i="36" s="1"/>
  <c r="G141" i="36"/>
  <c r="M141" i="36"/>
  <c r="I144" i="36"/>
  <c r="Y144" i="36" s="1"/>
  <c r="M149" i="36"/>
  <c r="V153" i="36"/>
  <c r="M165" i="36"/>
  <c r="P224" i="36"/>
  <c r="N224" i="36"/>
  <c r="M224" i="36"/>
  <c r="L224" i="36"/>
  <c r="I224" i="36"/>
  <c r="Y224" i="36" s="1"/>
  <c r="G224" i="36"/>
  <c r="F224" i="36"/>
  <c r="E224" i="36"/>
  <c r="O224" i="36"/>
  <c r="H224" i="36"/>
  <c r="N123" i="36"/>
  <c r="V123" i="36" s="1"/>
  <c r="AD132" i="36" s="1"/>
  <c r="I131" i="36"/>
  <c r="Y131" i="36" s="1"/>
  <c r="AD171" i="36" s="1"/>
  <c r="M134" i="36"/>
  <c r="U134" i="36" s="1"/>
  <c r="AD185" i="36" s="1"/>
  <c r="O139" i="36"/>
  <c r="W139" i="36" s="1"/>
  <c r="AD205" i="36" s="1"/>
  <c r="E141" i="36"/>
  <c r="M144" i="36"/>
  <c r="X161" i="36"/>
  <c r="F182" i="36"/>
  <c r="Q182" i="36"/>
  <c r="O182" i="36"/>
  <c r="W182" i="36" s="1"/>
  <c r="AD403" i="36" s="1"/>
  <c r="M182" i="36"/>
  <c r="Q207" i="36"/>
  <c r="L207" i="36"/>
  <c r="G207" i="36"/>
  <c r="F207" i="36"/>
  <c r="E207" i="36"/>
  <c r="N207" i="36"/>
  <c r="V207" i="36" s="1"/>
  <c r="AD516" i="36" s="1"/>
  <c r="H207" i="36"/>
  <c r="P207" i="36"/>
  <c r="P123" i="36"/>
  <c r="I125" i="36"/>
  <c r="Y125" i="36" s="1"/>
  <c r="AD147" i="36" s="1"/>
  <c r="N125" i="36"/>
  <c r="V125" i="36" s="1"/>
  <c r="AD144" i="36" s="1"/>
  <c r="L125" i="36"/>
  <c r="T125" i="36" s="1"/>
  <c r="AD142" i="36" s="1"/>
  <c r="G125" i="36"/>
  <c r="F125" i="36"/>
  <c r="U125" i="36" s="1"/>
  <c r="AD143" i="36" s="1"/>
  <c r="M131" i="36"/>
  <c r="V141" i="36"/>
  <c r="AD216" i="36" s="1"/>
  <c r="E182" i="36"/>
  <c r="I207" i="36"/>
  <c r="Y146" i="36"/>
  <c r="AD237" i="36" s="1"/>
  <c r="H148" i="36"/>
  <c r="F148" i="36"/>
  <c r="Q148" i="36"/>
  <c r="O148" i="36"/>
  <c r="W148" i="36" s="1"/>
  <c r="AD247" i="36" s="1"/>
  <c r="L168" i="36"/>
  <c r="I168" i="36"/>
  <c r="F168" i="36"/>
  <c r="M168" i="36"/>
  <c r="E168" i="36"/>
  <c r="H182" i="36"/>
  <c r="N187" i="36"/>
  <c r="G187" i="36"/>
  <c r="Q187" i="36"/>
  <c r="M187" i="36"/>
  <c r="I187" i="36"/>
  <c r="E187" i="36"/>
  <c r="M207" i="36"/>
  <c r="H125" i="36"/>
  <c r="X125" i="36" s="1"/>
  <c r="AD146" i="36" s="1"/>
  <c r="P131" i="36"/>
  <c r="L141" i="36"/>
  <c r="H143" i="36"/>
  <c r="X143" i="36" s="1"/>
  <c r="AD230" i="36" s="1"/>
  <c r="V143" i="36"/>
  <c r="AD228" i="36" s="1"/>
  <c r="E143" i="36"/>
  <c r="T143" i="36" s="1"/>
  <c r="AD226" i="36" s="1"/>
  <c r="E148" i="36"/>
  <c r="T148" i="36" s="1"/>
  <c r="AD244" i="36" s="1"/>
  <c r="I166" i="36"/>
  <c r="Y166" i="36" s="1"/>
  <c r="AD333" i="36" s="1"/>
  <c r="O166" i="36"/>
  <c r="W166" i="36" s="1"/>
  <c r="AD331" i="36" s="1"/>
  <c r="N166" i="36"/>
  <c r="V166" i="36" s="1"/>
  <c r="AD330" i="36" s="1"/>
  <c r="M166" i="36"/>
  <c r="L166" i="36"/>
  <c r="F166" i="36"/>
  <c r="G168" i="36"/>
  <c r="I182" i="36"/>
  <c r="F187" i="36"/>
  <c r="O207" i="36"/>
  <c r="H168" i="36"/>
  <c r="X168" i="36" s="1"/>
  <c r="Q173" i="36"/>
  <c r="M173" i="36"/>
  <c r="O173" i="36"/>
  <c r="W173" i="36" s="1"/>
  <c r="AD361" i="36" s="1"/>
  <c r="L173" i="36"/>
  <c r="H173" i="36"/>
  <c r="L182" i="36"/>
  <c r="H187" i="36"/>
  <c r="X187" i="36" s="1"/>
  <c r="AD422" i="36" s="1"/>
  <c r="N168" i="36"/>
  <c r="N182" i="36"/>
  <c r="V182" i="36" s="1"/>
  <c r="AD402" i="36" s="1"/>
  <c r="L187" i="36"/>
  <c r="O196" i="36"/>
  <c r="N196" i="36"/>
  <c r="V196" i="36" s="1"/>
  <c r="AD462" i="36" s="1"/>
  <c r="F196" i="36"/>
  <c r="M196" i="36"/>
  <c r="H196" i="36"/>
  <c r="E196" i="36"/>
  <c r="I148" i="36"/>
  <c r="O168" i="36"/>
  <c r="P182" i="36"/>
  <c r="O187" i="36"/>
  <c r="E193" i="36"/>
  <c r="T193" i="36" s="1"/>
  <c r="O193" i="36"/>
  <c r="N193" i="36"/>
  <c r="H193" i="36"/>
  <c r="Q193" i="36"/>
  <c r="P193" i="36"/>
  <c r="I193" i="36"/>
  <c r="G193" i="36"/>
  <c r="F193" i="36"/>
  <c r="G196" i="36"/>
  <c r="O160" i="36"/>
  <c r="N160" i="36"/>
  <c r="H160" i="36"/>
  <c r="P160" i="36"/>
  <c r="L160" i="36"/>
  <c r="I162" i="36"/>
  <c r="H162" i="36"/>
  <c r="F162" i="36"/>
  <c r="E162" i="36"/>
  <c r="K39" i="36"/>
  <c r="P162" i="36"/>
  <c r="G178" i="36"/>
  <c r="Q178" i="36"/>
  <c r="P178" i="36"/>
  <c r="L178" i="36"/>
  <c r="E178" i="36"/>
  <c r="P208" i="36"/>
  <c r="N208" i="36"/>
  <c r="M208" i="36"/>
  <c r="F208" i="36"/>
  <c r="E208" i="36"/>
  <c r="Q208" i="36"/>
  <c r="O208" i="36"/>
  <c r="L208" i="36"/>
  <c r="G208" i="36"/>
  <c r="G127" i="36"/>
  <c r="W127" i="36" s="1"/>
  <c r="AD157" i="36" s="1"/>
  <c r="O145" i="36"/>
  <c r="M148" i="36"/>
  <c r="E160" i="36"/>
  <c r="Q168" i="36"/>
  <c r="I173" i="36"/>
  <c r="F178" i="36"/>
  <c r="M193" i="36"/>
  <c r="L196" i="36"/>
  <c r="N148" i="36"/>
  <c r="W150" i="36"/>
  <c r="AD259" i="36" s="1"/>
  <c r="L152" i="36"/>
  <c r="T152" i="36" s="1"/>
  <c r="G152" i="36"/>
  <c r="V152" i="36"/>
  <c r="Q152" i="36"/>
  <c r="N154" i="36"/>
  <c r="H154" i="36"/>
  <c r="E154" i="36"/>
  <c r="T154" i="36" s="1"/>
  <c r="AD268" i="36" s="1"/>
  <c r="F160" i="36"/>
  <c r="U160" i="36" s="1"/>
  <c r="G162" i="36"/>
  <c r="W162" i="36" s="1"/>
  <c r="AD307" i="36" s="1"/>
  <c r="N173" i="36"/>
  <c r="H178" i="36"/>
  <c r="P185" i="36"/>
  <c r="O185" i="36"/>
  <c r="I185" i="36"/>
  <c r="Y185" i="36" s="1"/>
  <c r="F185" i="36"/>
  <c r="Q185" i="36"/>
  <c r="M185" i="36"/>
  <c r="P196" i="36"/>
  <c r="L203" i="36"/>
  <c r="F203" i="36"/>
  <c r="E203" i="36"/>
  <c r="Q203" i="36"/>
  <c r="N203" i="36"/>
  <c r="M203" i="36"/>
  <c r="I203" i="36"/>
  <c r="H203" i="36"/>
  <c r="G203" i="36"/>
  <c r="W203" i="36" s="1"/>
  <c r="AD493" i="36" s="1"/>
  <c r="H208" i="36"/>
  <c r="U154" i="36"/>
  <c r="AD269" i="36" s="1"/>
  <c r="L162" i="36"/>
  <c r="P173" i="36"/>
  <c r="I178" i="36"/>
  <c r="Y178" i="36" s="1"/>
  <c r="AD381" i="36" s="1"/>
  <c r="E185" i="36"/>
  <c r="T185" i="36" s="1"/>
  <c r="Q196" i="36"/>
  <c r="Y196" i="36" s="1"/>
  <c r="AD465" i="36" s="1"/>
  <c r="I208" i="36"/>
  <c r="M158" i="36"/>
  <c r="L158" i="36"/>
  <c r="H158" i="36"/>
  <c r="E158" i="36"/>
  <c r="G160" i="36"/>
  <c r="M162" i="36"/>
  <c r="M178" i="36"/>
  <c r="O183" i="36"/>
  <c r="P183" i="36"/>
  <c r="N183" i="36"/>
  <c r="V183" i="36" s="1"/>
  <c r="AD408" i="36" s="1"/>
  <c r="I183" i="36"/>
  <c r="H183" i="36"/>
  <c r="G183" i="36"/>
  <c r="L135" i="36"/>
  <c r="T135" i="36" s="1"/>
  <c r="AD190" i="36" s="1"/>
  <c r="H145" i="36"/>
  <c r="X145" i="36" s="1"/>
  <c r="H152" i="36"/>
  <c r="I154" i="36"/>
  <c r="F158" i="36"/>
  <c r="I160" i="36"/>
  <c r="N162" i="36"/>
  <c r="V162" i="36" s="1"/>
  <c r="AD306" i="36" s="1"/>
  <c r="N178" i="36"/>
  <c r="E183" i="36"/>
  <c r="G185" i="36"/>
  <c r="W185" i="36" s="1"/>
  <c r="P203" i="36"/>
  <c r="N169" i="36"/>
  <c r="O169" i="36"/>
  <c r="M169" i="36"/>
  <c r="L169" i="36"/>
  <c r="I169" i="36"/>
  <c r="F169" i="36"/>
  <c r="I176" i="36"/>
  <c r="H176" i="36"/>
  <c r="E176" i="36"/>
  <c r="P176" i="36"/>
  <c r="N176" i="36"/>
  <c r="L176" i="36"/>
  <c r="M147" i="36"/>
  <c r="I147" i="36"/>
  <c r="G147" i="36"/>
  <c r="F147" i="36"/>
  <c r="I158" i="36"/>
  <c r="Q160" i="36"/>
  <c r="Q162" i="36"/>
  <c r="E169" i="36"/>
  <c r="F176" i="36"/>
  <c r="L183" i="36"/>
  <c r="M194" i="36"/>
  <c r="E194" i="36"/>
  <c r="Q194" i="36"/>
  <c r="N194" i="36"/>
  <c r="V194" i="36" s="1"/>
  <c r="AD450" i="36" s="1"/>
  <c r="I194" i="36"/>
  <c r="G194" i="36"/>
  <c r="F194" i="36"/>
  <c r="E147" i="36"/>
  <c r="N158" i="36"/>
  <c r="V158" i="36" s="1"/>
  <c r="M183" i="36"/>
  <c r="U183" i="36" s="1"/>
  <c r="AD407" i="36" s="1"/>
  <c r="M191" i="36"/>
  <c r="F191" i="36"/>
  <c r="P191" i="36"/>
  <c r="O191" i="36"/>
  <c r="N191" i="36"/>
  <c r="V191" i="36" s="1"/>
  <c r="AD444" i="36" s="1"/>
  <c r="L191" i="36"/>
  <c r="E191" i="36"/>
  <c r="Q126" i="36"/>
  <c r="O126" i="36"/>
  <c r="P135" i="36"/>
  <c r="X135" i="36" s="1"/>
  <c r="AD194" i="36" s="1"/>
  <c r="G142" i="36"/>
  <c r="N145" i="36"/>
  <c r="V145" i="36" s="1"/>
  <c r="O152" i="36"/>
  <c r="P154" i="36"/>
  <c r="O158" i="36"/>
  <c r="W158" i="36" s="1"/>
  <c r="AD295" i="36" s="1"/>
  <c r="G169" i="36"/>
  <c r="G176" i="36"/>
  <c r="O179" i="36"/>
  <c r="F179" i="36"/>
  <c r="Q179" i="36"/>
  <c r="Y179" i="36" s="1"/>
  <c r="AD387" i="36" s="1"/>
  <c r="N179" i="36"/>
  <c r="V179" i="36" s="1"/>
  <c r="AD384" i="36" s="1"/>
  <c r="L179" i="36"/>
  <c r="T179" i="36" s="1"/>
  <c r="AD382" i="36" s="1"/>
  <c r="Q183" i="36"/>
  <c r="G191" i="36"/>
  <c r="H194" i="36"/>
  <c r="Q135" i="36"/>
  <c r="Y135" i="36" s="1"/>
  <c r="AD195" i="36" s="1"/>
  <c r="P145" i="36"/>
  <c r="H147" i="36"/>
  <c r="P152" i="36"/>
  <c r="Q154" i="36"/>
  <c r="P158" i="36"/>
  <c r="H169" i="36"/>
  <c r="X169" i="36" s="1"/>
  <c r="M176" i="36"/>
  <c r="H191" i="36"/>
  <c r="L194" i="36"/>
  <c r="L199" i="36"/>
  <c r="F199" i="36"/>
  <c r="E199" i="36"/>
  <c r="O199" i="36"/>
  <c r="M199" i="36"/>
  <c r="H199" i="36"/>
  <c r="V209" i="36"/>
  <c r="E123" i="36"/>
  <c r="T123" i="36" s="1"/>
  <c r="AD130" i="36" s="1"/>
  <c r="Q134" i="36"/>
  <c r="Y134" i="36" s="1"/>
  <c r="AD189" i="36" s="1"/>
  <c r="O134" i="36"/>
  <c r="E139" i="36"/>
  <c r="I142" i="36"/>
  <c r="Q145" i="36"/>
  <c r="Y145" i="36" s="1"/>
  <c r="L147" i="36"/>
  <c r="F149" i="36"/>
  <c r="Q149" i="36"/>
  <c r="N149" i="36"/>
  <c r="V149" i="36" s="1"/>
  <c r="AD252" i="36" s="1"/>
  <c r="Q158" i="36"/>
  <c r="P169" i="36"/>
  <c r="O176" i="36"/>
  <c r="Q181" i="36"/>
  <c r="P181" i="36"/>
  <c r="L181" i="36"/>
  <c r="I181" i="36"/>
  <c r="E181" i="36"/>
  <c r="I191" i="36"/>
  <c r="O194" i="36"/>
  <c r="G199" i="36"/>
  <c r="F123" i="36"/>
  <c r="U123" i="36" s="1"/>
  <c r="AD131" i="36" s="1"/>
  <c r="L142" i="36"/>
  <c r="T142" i="36" s="1"/>
  <c r="N147" i="36"/>
  <c r="V147" i="36" s="1"/>
  <c r="AD240" i="36" s="1"/>
  <c r="Q169" i="36"/>
  <c r="Q176" i="36"/>
  <c r="G179" i="36"/>
  <c r="F181" i="36"/>
  <c r="Q191" i="36"/>
  <c r="P194" i="36"/>
  <c r="I199" i="36"/>
  <c r="M142" i="36"/>
  <c r="U142" i="36" s="1"/>
  <c r="AD221" i="36" s="1"/>
  <c r="F144" i="36"/>
  <c r="P144" i="36"/>
  <c r="X144" i="36" s="1"/>
  <c r="N144" i="36"/>
  <c r="L144" i="36"/>
  <c r="O147" i="36"/>
  <c r="O165" i="36"/>
  <c r="I165" i="36"/>
  <c r="V165" i="36"/>
  <c r="AD324" i="36" s="1"/>
  <c r="F165" i="36"/>
  <c r="Q165" i="36"/>
  <c r="N199" i="36"/>
  <c r="V199" i="36" s="1"/>
  <c r="AD480" i="36" s="1"/>
  <c r="G123" i="36"/>
  <c r="W123" i="36" s="1"/>
  <c r="AD133" i="36" s="1"/>
  <c r="X126" i="36"/>
  <c r="AD152" i="36" s="1"/>
  <c r="E131" i="36"/>
  <c r="T131" i="36" s="1"/>
  <c r="AD166" i="36" s="1"/>
  <c r="N142" i="36"/>
  <c r="V142" i="36" s="1"/>
  <c r="AD222" i="36" s="1"/>
  <c r="E144" i="36"/>
  <c r="P147" i="36"/>
  <c r="E165" i="36"/>
  <c r="T165" i="36" s="1"/>
  <c r="AD322" i="36" s="1"/>
  <c r="H181" i="36"/>
  <c r="N186" i="36"/>
  <c r="F186" i="36"/>
  <c r="U186" i="36" s="1"/>
  <c r="AD413" i="36" s="1"/>
  <c r="P186" i="36"/>
  <c r="O186" i="36"/>
  <c r="I186" i="36"/>
  <c r="Y186" i="36" s="1"/>
  <c r="AD417" i="36" s="1"/>
  <c r="H186" i="36"/>
  <c r="G186" i="36"/>
  <c r="L60" i="36"/>
  <c r="P199" i="36"/>
  <c r="Y221" i="36"/>
  <c r="AD579" i="36" s="1"/>
  <c r="H123" i="36"/>
  <c r="I126" i="36"/>
  <c r="F131" i="36"/>
  <c r="G134" i="36"/>
  <c r="I139" i="36"/>
  <c r="Y139" i="36" s="1"/>
  <c r="AD207" i="36" s="1"/>
  <c r="O142" i="36"/>
  <c r="Q147" i="36"/>
  <c r="H149" i="36"/>
  <c r="X149" i="36" s="1"/>
  <c r="AD254" i="36" s="1"/>
  <c r="O151" i="36"/>
  <c r="M151" i="36"/>
  <c r="U151" i="36" s="1"/>
  <c r="AD263" i="36" s="1"/>
  <c r="I151" i="36"/>
  <c r="Y151" i="36" s="1"/>
  <c r="AD267" i="36" s="1"/>
  <c r="G151" i="36"/>
  <c r="G165" i="36"/>
  <c r="L172" i="36"/>
  <c r="I172" i="36"/>
  <c r="F172" i="36"/>
  <c r="U172" i="36" s="1"/>
  <c r="AD353" i="36" s="1"/>
  <c r="Q172" i="36"/>
  <c r="P172" i="36"/>
  <c r="O172" i="36"/>
  <c r="W172" i="36" s="1"/>
  <c r="AD355" i="36" s="1"/>
  <c r="N172" i="36"/>
  <c r="M179" i="36"/>
  <c r="M181" i="36"/>
  <c r="E186" i="36"/>
  <c r="Q199" i="36"/>
  <c r="L126" i="36"/>
  <c r="H134" i="36"/>
  <c r="X134" i="36" s="1"/>
  <c r="AD188" i="36" s="1"/>
  <c r="L139" i="36"/>
  <c r="Q142" i="36"/>
  <c r="G144" i="36"/>
  <c r="W144" i="36" s="1"/>
  <c r="I149" i="36"/>
  <c r="F153" i="36"/>
  <c r="Q153" i="36"/>
  <c r="P153" i="36"/>
  <c r="X153" i="36" s="1"/>
  <c r="M153" i="36"/>
  <c r="I153" i="36"/>
  <c r="Y153" i="36" s="1"/>
  <c r="E155" i="36"/>
  <c r="T155" i="36" s="1"/>
  <c r="AD274" i="36" s="1"/>
  <c r="Q155" i="36"/>
  <c r="O155" i="36"/>
  <c r="M155" i="36"/>
  <c r="U155" i="36" s="1"/>
  <c r="AD275" i="36" s="1"/>
  <c r="I155" i="36"/>
  <c r="H165" i="36"/>
  <c r="X165" i="36" s="1"/>
  <c r="AD326" i="36" s="1"/>
  <c r="H170" i="36"/>
  <c r="X170" i="36" s="1"/>
  <c r="AD344" i="36" s="1"/>
  <c r="O170" i="36"/>
  <c r="W170" i="36" s="1"/>
  <c r="AD343" i="36" s="1"/>
  <c r="M170" i="36"/>
  <c r="U170" i="36" s="1"/>
  <c r="AD341" i="36" s="1"/>
  <c r="I170" i="36"/>
  <c r="V170" i="36"/>
  <c r="AD342" i="36" s="1"/>
  <c r="E172" i="36"/>
  <c r="P179" i="36"/>
  <c r="X179" i="36" s="1"/>
  <c r="AD386" i="36" s="1"/>
  <c r="N181" i="36"/>
  <c r="L186" i="36"/>
  <c r="O192" i="36"/>
  <c r="W192" i="36" s="1"/>
  <c r="N192" i="36"/>
  <c r="F192" i="36"/>
  <c r="Q192" i="36"/>
  <c r="M192" i="36"/>
  <c r="I192" i="36"/>
  <c r="H140" i="36"/>
  <c r="X140" i="36" s="1"/>
  <c r="AD212" i="36" s="1"/>
  <c r="M164" i="36"/>
  <c r="L164" i="36"/>
  <c r="T164" i="36" s="1"/>
  <c r="AD316" i="36" s="1"/>
  <c r="G204" i="36"/>
  <c r="H211" i="36"/>
  <c r="X211" i="36" s="1"/>
  <c r="AD530" i="36" s="1"/>
  <c r="F132" i="36"/>
  <c r="U132" i="36" s="1"/>
  <c r="AD173" i="36" s="1"/>
  <c r="L140" i="36"/>
  <c r="F161" i="36"/>
  <c r="U161" i="36" s="1"/>
  <c r="F164" i="36"/>
  <c r="I204" i="36"/>
  <c r="Y204" i="36" s="1"/>
  <c r="AD501" i="36" s="1"/>
  <c r="M211" i="36"/>
  <c r="G132" i="36"/>
  <c r="W132" i="36" s="1"/>
  <c r="AD175" i="36" s="1"/>
  <c r="N140" i="36"/>
  <c r="V140" i="36" s="1"/>
  <c r="AD210" i="36" s="1"/>
  <c r="F189" i="36"/>
  <c r="P189" i="36"/>
  <c r="O189" i="36"/>
  <c r="W189" i="36" s="1"/>
  <c r="AD433" i="36" s="1"/>
  <c r="I189" i="36"/>
  <c r="Y189" i="36" s="1"/>
  <c r="AD435" i="36" s="1"/>
  <c r="O204" i="36"/>
  <c r="Y217" i="36"/>
  <c r="V124" i="36"/>
  <c r="AD138" i="36" s="1"/>
  <c r="F150" i="36"/>
  <c r="I161" i="36"/>
  <c r="Y161" i="36" s="1"/>
  <c r="N164" i="36"/>
  <c r="F175" i="36"/>
  <c r="U175" i="36" s="1"/>
  <c r="AD371" i="36" s="1"/>
  <c r="V189" i="36"/>
  <c r="AD432" i="36" s="1"/>
  <c r="V201" i="36"/>
  <c r="W206" i="36"/>
  <c r="AD511" i="36" s="1"/>
  <c r="Y225" i="36"/>
  <c r="W210" i="36"/>
  <c r="AD523" i="36" s="1"/>
  <c r="P212" i="36"/>
  <c r="N212" i="36"/>
  <c r="M212" i="36"/>
  <c r="I212" i="36"/>
  <c r="Y212" i="36" s="1"/>
  <c r="AD537" i="36" s="1"/>
  <c r="F212" i="36"/>
  <c r="E212" i="36"/>
  <c r="Q177" i="36"/>
  <c r="M177" i="36"/>
  <c r="X180" i="36"/>
  <c r="AD392" i="36" s="1"/>
  <c r="E177" i="36"/>
  <c r="G212" i="36"/>
  <c r="W212" i="36" s="1"/>
  <c r="AD535" i="36" s="1"/>
  <c r="F177" i="36"/>
  <c r="M195" i="36"/>
  <c r="V195" i="36"/>
  <c r="AD456" i="36" s="1"/>
  <c r="F195" i="36"/>
  <c r="U195" i="36" s="1"/>
  <c r="AD455" i="36" s="1"/>
  <c r="N200" i="36"/>
  <c r="M200" i="36"/>
  <c r="F200" i="36"/>
  <c r="U200" i="36" s="1"/>
  <c r="E200" i="36"/>
  <c r="H212" i="36"/>
  <c r="P216" i="36"/>
  <c r="N216" i="36"/>
  <c r="M216" i="36"/>
  <c r="L216" i="36"/>
  <c r="I216" i="36"/>
  <c r="G216" i="36"/>
  <c r="W216" i="36" s="1"/>
  <c r="F216" i="36"/>
  <c r="E216" i="36"/>
  <c r="E174" i="36"/>
  <c r="T174" i="36" s="1"/>
  <c r="AD364" i="36" s="1"/>
  <c r="P188" i="36"/>
  <c r="O188" i="36"/>
  <c r="G188" i="36"/>
  <c r="E195" i="36"/>
  <c r="L212" i="36"/>
  <c r="P220" i="36"/>
  <c r="X220" i="36" s="1"/>
  <c r="AD572" i="36" s="1"/>
  <c r="N220" i="36"/>
  <c r="V220" i="36" s="1"/>
  <c r="AD570" i="36" s="1"/>
  <c r="M220" i="36"/>
  <c r="L220" i="36"/>
  <c r="I220" i="36"/>
  <c r="G220" i="36"/>
  <c r="F220" i="36"/>
  <c r="E220" i="36"/>
  <c r="H156" i="36"/>
  <c r="X156" i="36" s="1"/>
  <c r="AD284" i="36" s="1"/>
  <c r="H174" i="36"/>
  <c r="X174" i="36" s="1"/>
  <c r="AD368" i="36" s="1"/>
  <c r="I177" i="36"/>
  <c r="H188" i="36"/>
  <c r="N190" i="36"/>
  <c r="V190" i="36" s="1"/>
  <c r="AD438" i="36" s="1"/>
  <c r="F190" i="36"/>
  <c r="U190" i="36" s="1"/>
  <c r="AD437" i="36" s="1"/>
  <c r="I195" i="36"/>
  <c r="Y195" i="36" s="1"/>
  <c r="AD459" i="36" s="1"/>
  <c r="I200" i="36"/>
  <c r="Y214" i="36"/>
  <c r="AD549" i="36" s="1"/>
  <c r="Q216" i="36"/>
  <c r="O220" i="36"/>
  <c r="W222" i="36"/>
  <c r="AD583" i="36" s="1"/>
  <c r="I156" i="36"/>
  <c r="Y156" i="36" s="1"/>
  <c r="AD285" i="36" s="1"/>
  <c r="I174" i="36"/>
  <c r="L177" i="36"/>
  <c r="I188" i="36"/>
  <c r="Y188" i="36" s="1"/>
  <c r="AD429" i="36" s="1"/>
  <c r="E190" i="36"/>
  <c r="T190" i="36" s="1"/>
  <c r="AD436" i="36" s="1"/>
  <c r="L195" i="36"/>
  <c r="L200" i="36"/>
  <c r="Q220" i="36"/>
  <c r="N174" i="36"/>
  <c r="V174" i="36" s="1"/>
  <c r="AD366" i="36" s="1"/>
  <c r="P177" i="36"/>
  <c r="N188" i="36"/>
  <c r="V188" i="36" s="1"/>
  <c r="AD426" i="36" s="1"/>
  <c r="H190" i="36"/>
  <c r="X190" i="36" s="1"/>
  <c r="AD440" i="36" s="1"/>
  <c r="P195" i="36"/>
  <c r="V197" i="36"/>
  <c r="AD468" i="36" s="1"/>
  <c r="Q200" i="36"/>
  <c r="W202" i="36"/>
  <c r="AD487" i="36" s="1"/>
  <c r="N204" i="36"/>
  <c r="V204" i="36" s="1"/>
  <c r="AD498" i="36" s="1"/>
  <c r="M204" i="36"/>
  <c r="F204" i="36"/>
  <c r="E204" i="36"/>
  <c r="Q211" i="36"/>
  <c r="Y211" i="36" s="1"/>
  <c r="AD531" i="36" s="1"/>
  <c r="L211" i="36"/>
  <c r="G211" i="36"/>
  <c r="W211" i="36" s="1"/>
  <c r="AD529" i="36" s="1"/>
  <c r="F211" i="36"/>
  <c r="E211" i="36"/>
  <c r="G197" i="36"/>
  <c r="W197" i="36" s="1"/>
  <c r="AD469" i="36" s="1"/>
  <c r="G201" i="36"/>
  <c r="W201" i="36" s="1"/>
  <c r="G205" i="36"/>
  <c r="G209" i="36"/>
  <c r="W209" i="36" s="1"/>
  <c r="G180" i="36"/>
  <c r="G184" i="36"/>
  <c r="W184" i="36" s="1"/>
  <c r="M197" i="36"/>
  <c r="U197" i="36" s="1"/>
  <c r="AD467" i="36" s="1"/>
  <c r="M201" i="36"/>
  <c r="U201" i="36" s="1"/>
  <c r="M205" i="36"/>
  <c r="U205" i="36" s="1"/>
  <c r="AD503" i="36" s="1"/>
  <c r="M209" i="36"/>
  <c r="E215" i="36"/>
  <c r="E219" i="36"/>
  <c r="E223" i="36"/>
  <c r="F215" i="36"/>
  <c r="F219" i="36"/>
  <c r="U219" i="36" s="1"/>
  <c r="AD563" i="36" s="1"/>
  <c r="F223" i="36"/>
  <c r="G215" i="36"/>
  <c r="W215" i="36" s="1"/>
  <c r="AD553" i="36" s="1"/>
  <c r="G219" i="36"/>
  <c r="G223" i="36"/>
  <c r="W223" i="36" s="1"/>
  <c r="AD589" i="36" s="1"/>
  <c r="L215" i="36"/>
  <c r="L219" i="36"/>
  <c r="L223" i="36"/>
  <c r="P19" i="24"/>
  <c r="P18" i="24"/>
  <c r="P17" i="24"/>
  <c r="P16" i="24"/>
  <c r="P15" i="24"/>
  <c r="P14" i="24"/>
  <c r="P13" i="24"/>
  <c r="O5" i="23"/>
  <c r="O6" i="23"/>
  <c r="O7" i="23"/>
  <c r="O8" i="23"/>
  <c r="O9" i="23"/>
  <c r="O10" i="23"/>
  <c r="O11" i="23"/>
  <c r="O12" i="23"/>
  <c r="O13" i="23"/>
  <c r="O14" i="23"/>
  <c r="O15" i="23"/>
  <c r="O16" i="23"/>
  <c r="O17" i="23"/>
  <c r="O18" i="23"/>
  <c r="O19" i="23"/>
  <c r="O20" i="23"/>
  <c r="O21" i="23"/>
  <c r="O22" i="23"/>
  <c r="O23" i="23"/>
  <c r="O24" i="23"/>
  <c r="O25" i="23"/>
  <c r="O26" i="23"/>
  <c r="O27" i="23"/>
  <c r="O28" i="23"/>
  <c r="O29" i="23"/>
  <c r="O30" i="23"/>
  <c r="O31" i="23"/>
  <c r="O32" i="23"/>
  <c r="O33" i="23"/>
  <c r="O34" i="23"/>
  <c r="O35" i="23"/>
  <c r="O36" i="23"/>
  <c r="O37" i="23"/>
  <c r="O38" i="23"/>
  <c r="O39" i="23"/>
  <c r="O40" i="23"/>
  <c r="O41" i="23"/>
  <c r="O42" i="23"/>
  <c r="O43" i="23"/>
  <c r="O44" i="23"/>
  <c r="O45" i="23"/>
  <c r="O46" i="23"/>
  <c r="O47" i="23"/>
  <c r="O48" i="23"/>
  <c r="O49" i="23"/>
  <c r="O50" i="23"/>
  <c r="O51" i="23"/>
  <c r="O52" i="23"/>
  <c r="O53" i="23"/>
  <c r="O54" i="23"/>
  <c r="O55" i="23"/>
  <c r="O56" i="23"/>
  <c r="O57" i="23"/>
  <c r="O58" i="23"/>
  <c r="O59" i="23"/>
  <c r="O60" i="23"/>
  <c r="O4" i="23"/>
  <c r="N19" i="5"/>
  <c r="N18" i="5"/>
  <c r="N17" i="5"/>
  <c r="N16" i="5"/>
  <c r="N15" i="5"/>
  <c r="N14" i="5"/>
  <c r="N13" i="5"/>
  <c r="N12" i="5"/>
  <c r="N11" i="5"/>
  <c r="N10" i="5"/>
  <c r="N9" i="5"/>
  <c r="N8" i="5"/>
  <c r="N7" i="5"/>
  <c r="N6" i="5"/>
  <c r="N5" i="5"/>
  <c r="J19" i="24"/>
  <c r="O19" i="24"/>
  <c r="G4" i="32"/>
  <c r="W164" i="36" l="1"/>
  <c r="AD319" i="36" s="1"/>
  <c r="T197" i="36"/>
  <c r="AD466" i="36" s="1"/>
  <c r="U124" i="36"/>
  <c r="AD137" i="36" s="1"/>
  <c r="X214" i="36"/>
  <c r="AD548" i="36" s="1"/>
  <c r="T205" i="36"/>
  <c r="AD502" i="36" s="1"/>
  <c r="T132" i="36"/>
  <c r="AD172" i="36" s="1"/>
  <c r="Y150" i="36"/>
  <c r="AD261" i="36" s="1"/>
  <c r="U149" i="36"/>
  <c r="AD251" i="36" s="1"/>
  <c r="Y205" i="36"/>
  <c r="AD507" i="36" s="1"/>
  <c r="Y122" i="36"/>
  <c r="AD129" i="36" s="1"/>
  <c r="U222" i="36"/>
  <c r="AD581" i="36" s="1"/>
  <c r="U127" i="36"/>
  <c r="AD155" i="36" s="1"/>
  <c r="U184" i="36"/>
  <c r="T189" i="36"/>
  <c r="AD430" i="36" s="1"/>
  <c r="W178" i="36"/>
  <c r="AD379" i="36" s="1"/>
  <c r="W205" i="36"/>
  <c r="AD505" i="36" s="1"/>
  <c r="T204" i="36"/>
  <c r="AD496" i="36" s="1"/>
  <c r="Y157" i="36"/>
  <c r="AD291" i="36" s="1"/>
  <c r="T206" i="36"/>
  <c r="AD508" i="36" s="1"/>
  <c r="W154" i="36"/>
  <c r="AD271" i="36" s="1"/>
  <c r="U167" i="36"/>
  <c r="AD335" i="36" s="1"/>
  <c r="X172" i="36"/>
  <c r="AD356" i="36" s="1"/>
  <c r="Y213" i="36"/>
  <c r="AD543" i="36" s="1"/>
  <c r="Y184" i="36"/>
  <c r="U198" i="36"/>
  <c r="AD473" i="36" s="1"/>
  <c r="X164" i="36"/>
  <c r="AD320" i="36" s="1"/>
  <c r="T188" i="36"/>
  <c r="AD424" i="36" s="1"/>
  <c r="X216" i="36"/>
  <c r="Y170" i="36"/>
  <c r="AD345" i="36" s="1"/>
  <c r="X189" i="36"/>
  <c r="AD434" i="36" s="1"/>
  <c r="W198" i="36"/>
  <c r="AD475" i="36" s="1"/>
  <c r="W167" i="36"/>
  <c r="AD337" i="36" s="1"/>
  <c r="X141" i="36"/>
  <c r="AD218" i="36" s="1"/>
  <c r="T170" i="36"/>
  <c r="AD340" i="36" s="1"/>
  <c r="X163" i="36"/>
  <c r="AD314" i="36" s="1"/>
  <c r="U152" i="36"/>
  <c r="U166" i="36"/>
  <c r="AD329" i="36" s="1"/>
  <c r="U163" i="36"/>
  <c r="AD311" i="36" s="1"/>
  <c r="X148" i="36"/>
  <c r="AD248" i="36" s="1"/>
  <c r="X124" i="36"/>
  <c r="AD140" i="36" s="1"/>
  <c r="Y136" i="36"/>
  <c r="Y207" i="36"/>
  <c r="AD519" i="36" s="1"/>
  <c r="T214" i="36"/>
  <c r="AD544" i="36" s="1"/>
  <c r="Y174" i="36"/>
  <c r="AD369" i="36" s="1"/>
  <c r="W125" i="36"/>
  <c r="AD145" i="36" s="1"/>
  <c r="X222" i="36"/>
  <c r="AD584" i="36" s="1"/>
  <c r="Y203" i="36"/>
  <c r="AD495" i="36" s="1"/>
  <c r="T211" i="36"/>
  <c r="AD526" i="36" s="1"/>
  <c r="U150" i="36"/>
  <c r="AD257" i="36" s="1"/>
  <c r="Y180" i="36"/>
  <c r="AD393" i="36" s="1"/>
  <c r="U221" i="36"/>
  <c r="AD575" i="36" s="1"/>
  <c r="Y159" i="36"/>
  <c r="AD303" i="36" s="1"/>
  <c r="W126" i="36"/>
  <c r="AD151" i="36" s="1"/>
  <c r="X132" i="36"/>
  <c r="AD176" i="36" s="1"/>
  <c r="T220" i="36"/>
  <c r="AD568" i="36" s="1"/>
  <c r="U189" i="36"/>
  <c r="AD431" i="36" s="1"/>
  <c r="U202" i="36"/>
  <c r="AD485" i="36" s="1"/>
  <c r="W163" i="36"/>
  <c r="AD313" i="36" s="1"/>
  <c r="X195" i="36"/>
  <c r="AD458" i="36" s="1"/>
  <c r="T175" i="36"/>
  <c r="AD370" i="36" s="1"/>
  <c r="T162" i="36"/>
  <c r="AD304" i="36" s="1"/>
  <c r="T198" i="36"/>
  <c r="AD472" i="36" s="1"/>
  <c r="Y163" i="36"/>
  <c r="AD315" i="36" s="1"/>
  <c r="X130" i="36"/>
  <c r="AD164" i="36" s="1"/>
  <c r="Y210" i="36"/>
  <c r="AD525" i="36" s="1"/>
  <c r="T140" i="36"/>
  <c r="Y148" i="36"/>
  <c r="AD249" i="36" s="1"/>
  <c r="U143" i="36"/>
  <c r="AD227" i="36" s="1"/>
  <c r="T224" i="36"/>
  <c r="Y128" i="36"/>
  <c r="W156" i="36"/>
  <c r="AD283" i="36" s="1"/>
  <c r="X210" i="36"/>
  <c r="AD524" i="36" s="1"/>
  <c r="W180" i="36"/>
  <c r="AD391" i="36" s="1"/>
  <c r="T166" i="36"/>
  <c r="AD328" i="36" s="1"/>
  <c r="U131" i="36"/>
  <c r="AD167" i="36" s="1"/>
  <c r="T126" i="36"/>
  <c r="AD148" i="36" s="1"/>
  <c r="Y152" i="36"/>
  <c r="T133" i="36"/>
  <c r="AD178" i="36" s="1"/>
  <c r="T129" i="36"/>
  <c r="T202" i="36"/>
  <c r="AD484" i="36" s="1"/>
  <c r="W133" i="36"/>
  <c r="AD181" i="36" s="1"/>
  <c r="X198" i="36"/>
  <c r="AD476" i="36" s="1"/>
  <c r="T128" i="36"/>
  <c r="X199" i="36"/>
  <c r="AD482" i="36" s="1"/>
  <c r="U207" i="36"/>
  <c r="AD515" i="36" s="1"/>
  <c r="X203" i="36"/>
  <c r="AD494" i="36" s="1"/>
  <c r="X173" i="36"/>
  <c r="AD362" i="36" s="1"/>
  <c r="U223" i="36"/>
  <c r="AD587" i="36" s="1"/>
  <c r="U147" i="36"/>
  <c r="AD239" i="36" s="1"/>
  <c r="T173" i="36"/>
  <c r="AD358" i="36" s="1"/>
  <c r="W207" i="36"/>
  <c r="AD517" i="36" s="1"/>
  <c r="T153" i="36"/>
  <c r="W219" i="36"/>
  <c r="AD565" i="36" s="1"/>
  <c r="T199" i="36"/>
  <c r="AD478" i="36" s="1"/>
  <c r="T180" i="36"/>
  <c r="AD388" i="36" s="1"/>
  <c r="U199" i="36"/>
  <c r="AD479" i="36" s="1"/>
  <c r="W145" i="36"/>
  <c r="U173" i="36"/>
  <c r="AD359" i="36" s="1"/>
  <c r="W141" i="36"/>
  <c r="AD217" i="36" s="1"/>
  <c r="U215" i="36"/>
  <c r="AD551" i="36" s="1"/>
  <c r="X177" i="36"/>
  <c r="T177" i="36"/>
  <c r="X157" i="36"/>
  <c r="AD290" i="36" s="1"/>
  <c r="U214" i="36"/>
  <c r="AD545" i="36" s="1"/>
  <c r="T149" i="36"/>
  <c r="AD250" i="36" s="1"/>
  <c r="T191" i="36"/>
  <c r="AD442" i="36" s="1"/>
  <c r="W137" i="36"/>
  <c r="U209" i="36"/>
  <c r="W155" i="36"/>
  <c r="AD277" i="36" s="1"/>
  <c r="Y168" i="36"/>
  <c r="T195" i="36"/>
  <c r="AD454" i="36" s="1"/>
  <c r="Y176" i="36"/>
  <c r="U165" i="36"/>
  <c r="AD323" i="36" s="1"/>
  <c r="U191" i="36"/>
  <c r="AD443" i="36" s="1"/>
  <c r="U208" i="36"/>
  <c r="AT225" i="35"/>
  <c r="AT255" i="35"/>
  <c r="AT234" i="35"/>
  <c r="AT99" i="35"/>
  <c r="AI219" i="35"/>
  <c r="AT128" i="35"/>
  <c r="AT198" i="35"/>
  <c r="AT45" i="35"/>
  <c r="AT116" i="35"/>
  <c r="AI268" i="35"/>
  <c r="AT120" i="35"/>
  <c r="AT211" i="35"/>
  <c r="AT227" i="35"/>
  <c r="AI194" i="35"/>
  <c r="AI102" i="35"/>
  <c r="AT65" i="35"/>
  <c r="AI77" i="35"/>
  <c r="AT122" i="35"/>
  <c r="AT190" i="35"/>
  <c r="AI230" i="35"/>
  <c r="AT213" i="35"/>
  <c r="AT20" i="35"/>
  <c r="AT202" i="35"/>
  <c r="AI28" i="35"/>
  <c r="AT281" i="35"/>
  <c r="AI142" i="35"/>
  <c r="AI152" i="35"/>
  <c r="AI243" i="35"/>
  <c r="AT270" i="35"/>
  <c r="AT253" i="35"/>
  <c r="AI225" i="35"/>
  <c r="AI254" i="35"/>
  <c r="AI78" i="35"/>
  <c r="AI112" i="35"/>
  <c r="AT174" i="35"/>
  <c r="AT185" i="35"/>
  <c r="AI178" i="35"/>
  <c r="AI84" i="35"/>
  <c r="AT187" i="35"/>
  <c r="X275" i="35"/>
  <c r="AT218" i="35"/>
  <c r="AT142" i="35"/>
  <c r="AT160" i="35"/>
  <c r="AI68" i="35"/>
  <c r="X124" i="35"/>
  <c r="X221" i="35"/>
  <c r="AI17" i="35"/>
  <c r="X212" i="35"/>
  <c r="X79" i="35"/>
  <c r="AI8" i="35"/>
  <c r="AI75" i="35"/>
  <c r="AI207" i="35"/>
  <c r="AT26" i="35"/>
  <c r="X201" i="35"/>
  <c r="AI284" i="35"/>
  <c r="AI81" i="35"/>
  <c r="AI153" i="35"/>
  <c r="AT37" i="35"/>
  <c r="AT186" i="35"/>
  <c r="AT126" i="35"/>
  <c r="X240" i="35"/>
  <c r="X179" i="35"/>
  <c r="X25" i="35"/>
  <c r="AI282" i="35"/>
  <c r="AI40" i="35"/>
  <c r="X227" i="35"/>
  <c r="X180" i="35"/>
  <c r="X125" i="35"/>
  <c r="X80" i="35"/>
  <c r="AI86" i="35"/>
  <c r="AI150" i="35"/>
  <c r="AI240" i="35"/>
  <c r="AI168" i="35"/>
  <c r="AI50" i="35"/>
  <c r="X5" i="35"/>
  <c r="AI208" i="35"/>
  <c r="AT70" i="35"/>
  <c r="AI114" i="35"/>
  <c r="X211" i="35"/>
  <c r="X237" i="35"/>
  <c r="AI206" i="35"/>
  <c r="AT10" i="35"/>
  <c r="X128" i="35"/>
  <c r="AI246" i="35"/>
  <c r="AI53" i="35"/>
  <c r="X9" i="35"/>
  <c r="X282" i="35"/>
  <c r="AT191" i="35"/>
  <c r="X169" i="35"/>
  <c r="AT135" i="35"/>
  <c r="AI216" i="35"/>
  <c r="X217" i="35"/>
  <c r="X102" i="35"/>
  <c r="AT86" i="35"/>
  <c r="X69" i="35"/>
  <c r="AI170" i="35"/>
  <c r="X68" i="35"/>
  <c r="X174" i="35"/>
  <c r="M140" i="35"/>
  <c r="AI161" i="35"/>
  <c r="AT151" i="35"/>
  <c r="M85" i="35"/>
  <c r="X279" i="35"/>
  <c r="M63" i="35"/>
  <c r="M48" i="35"/>
  <c r="M177" i="35"/>
  <c r="AT222" i="35"/>
  <c r="AT97" i="35"/>
  <c r="M211" i="35"/>
  <c r="M175" i="35"/>
  <c r="AI256" i="35"/>
  <c r="M222" i="35"/>
  <c r="M191" i="35"/>
  <c r="AT161" i="35"/>
  <c r="AI128" i="35"/>
  <c r="AT95" i="35"/>
  <c r="AI242" i="35"/>
  <c r="AI181" i="35"/>
  <c r="M213" i="35"/>
  <c r="X84" i="35"/>
  <c r="X106" i="35"/>
  <c r="M136" i="35"/>
  <c r="AT132" i="35"/>
  <c r="AT196" i="35"/>
  <c r="AT271" i="35"/>
  <c r="AT241" i="35"/>
  <c r="M125" i="35"/>
  <c r="AI275" i="35"/>
  <c r="X155" i="35"/>
  <c r="X113" i="35"/>
  <c r="AT262" i="35"/>
  <c r="M66" i="35"/>
  <c r="AI263" i="35"/>
  <c r="AT83" i="35"/>
  <c r="AI261" i="35"/>
  <c r="X52" i="35"/>
  <c r="X261" i="35"/>
  <c r="M212" i="35"/>
  <c r="AT252" i="35"/>
  <c r="AT237" i="35"/>
  <c r="X264" i="35"/>
  <c r="M263" i="35"/>
  <c r="AT129" i="35"/>
  <c r="X259" i="35"/>
  <c r="AT217" i="35"/>
  <c r="AT277" i="35"/>
  <c r="X230" i="35"/>
  <c r="AI248" i="35"/>
  <c r="AT123" i="35"/>
  <c r="M214" i="35"/>
  <c r="X248" i="35"/>
  <c r="AI65" i="35"/>
  <c r="M198" i="35"/>
  <c r="M254" i="35"/>
  <c r="AT127" i="35"/>
  <c r="AT140" i="35"/>
  <c r="AT169" i="35"/>
  <c r="AI213" i="35"/>
  <c r="AT141" i="35"/>
  <c r="M150" i="35"/>
  <c r="AT248" i="35"/>
  <c r="X178" i="35"/>
  <c r="X93" i="35"/>
  <c r="AT101" i="35"/>
  <c r="AT131" i="35"/>
  <c r="AT207" i="35"/>
  <c r="AT69" i="35"/>
  <c r="M65" i="35"/>
  <c r="X83" i="35"/>
  <c r="AT93" i="35"/>
  <c r="M101" i="35"/>
  <c r="M68" i="35"/>
  <c r="AI253" i="35"/>
  <c r="X38" i="35"/>
  <c r="M155" i="35"/>
  <c r="AI124" i="35"/>
  <c r="X116" i="35"/>
  <c r="M83" i="35"/>
  <c r="X122" i="35"/>
  <c r="AT280" i="35"/>
  <c r="AT232" i="35"/>
  <c r="AT247" i="35"/>
  <c r="AT245" i="35"/>
  <c r="AT107" i="35"/>
  <c r="M92" i="35"/>
  <c r="AT11" i="35"/>
  <c r="M31" i="35"/>
  <c r="AI197" i="35"/>
  <c r="AI135" i="35"/>
  <c r="M281" i="35"/>
  <c r="AI177" i="35"/>
  <c r="AI29" i="35"/>
  <c r="AI222" i="35"/>
  <c r="AT260" i="35"/>
  <c r="AT205" i="35"/>
  <c r="AI203" i="35"/>
  <c r="M141" i="35"/>
  <c r="X105" i="35"/>
  <c r="AI252" i="35"/>
  <c r="AI51" i="35"/>
  <c r="X119" i="35"/>
  <c r="M225" i="35"/>
  <c r="AI188" i="35"/>
  <c r="M200" i="35"/>
  <c r="M122" i="35"/>
  <c r="AT139" i="35"/>
  <c r="M111" i="35"/>
  <c r="M162" i="35"/>
  <c r="AT71" i="35"/>
  <c r="AI238" i="35"/>
  <c r="X115" i="35"/>
  <c r="M137" i="35"/>
  <c r="X207" i="35"/>
  <c r="X239" i="35"/>
  <c r="AI103" i="35"/>
  <c r="M159" i="35"/>
  <c r="M202" i="35"/>
  <c r="AT199" i="35"/>
  <c r="AT278" i="35"/>
  <c r="M179" i="35"/>
  <c r="AT148" i="35"/>
  <c r="AI278" i="35"/>
  <c r="AI176" i="35"/>
  <c r="AI141" i="35"/>
  <c r="AT46" i="35"/>
  <c r="X272" i="35"/>
  <c r="AT63" i="35"/>
  <c r="Y126" i="36"/>
  <c r="AD153" i="36" s="1"/>
  <c r="X182" i="36"/>
  <c r="AD404" i="36" s="1"/>
  <c r="U137" i="36"/>
  <c r="M54" i="35"/>
  <c r="AT220" i="35"/>
  <c r="X235" i="35"/>
  <c r="M169" i="35"/>
  <c r="M168" i="35"/>
  <c r="AI145" i="35"/>
  <c r="X185" i="35"/>
  <c r="M149" i="35"/>
  <c r="B154" i="35"/>
  <c r="X250" i="35"/>
  <c r="X167" i="36"/>
  <c r="AD338" i="36" s="1"/>
  <c r="Y192" i="36"/>
  <c r="X123" i="36"/>
  <c r="AD134" i="36" s="1"/>
  <c r="Y169" i="36"/>
  <c r="X77" i="35"/>
  <c r="X194" i="35"/>
  <c r="B232" i="35"/>
  <c r="AT79" i="35"/>
  <c r="AI236" i="35"/>
  <c r="AT110" i="35"/>
  <c r="M89" i="35"/>
  <c r="X236" i="35"/>
  <c r="AT254" i="35"/>
  <c r="AI90" i="35"/>
  <c r="M114" i="35"/>
  <c r="AT133" i="35"/>
  <c r="M80" i="35"/>
  <c r="M112" i="35"/>
  <c r="M241" i="35"/>
  <c r="B223" i="35"/>
  <c r="AT263" i="35"/>
  <c r="M221" i="35"/>
  <c r="X225" i="35"/>
  <c r="B114" i="35"/>
  <c r="AI104" i="35"/>
  <c r="AT274" i="35"/>
  <c r="B108" i="35"/>
  <c r="X194" i="36"/>
  <c r="AD452" i="36" s="1"/>
  <c r="X109" i="35"/>
  <c r="U141" i="36"/>
  <c r="AD215" i="36" s="1"/>
  <c r="U144" i="36"/>
  <c r="AT236" i="35"/>
  <c r="X234" i="35"/>
  <c r="AT121" i="35"/>
  <c r="AI83" i="35"/>
  <c r="AT106" i="35"/>
  <c r="AT214" i="35"/>
  <c r="AI260" i="35"/>
  <c r="X181" i="35"/>
  <c r="M194" i="35"/>
  <c r="M157" i="35"/>
  <c r="X171" i="35"/>
  <c r="AI185" i="35"/>
  <c r="X265" i="35"/>
  <c r="B148" i="35"/>
  <c r="Y140" i="36"/>
  <c r="AD213" i="36" s="1"/>
  <c r="B272" i="35"/>
  <c r="U182" i="36"/>
  <c r="AD401" i="36" s="1"/>
  <c r="X133" i="36"/>
  <c r="AD182" i="36" s="1"/>
  <c r="AI281" i="35"/>
  <c r="M279" i="35"/>
  <c r="X98" i="35"/>
  <c r="AI199" i="35"/>
  <c r="AI151" i="35"/>
  <c r="X269" i="35"/>
  <c r="W186" i="36"/>
  <c r="AD415" i="36" s="1"/>
  <c r="U194" i="36"/>
  <c r="AD449" i="36" s="1"/>
  <c r="U204" i="36"/>
  <c r="AD497" i="36" s="1"/>
  <c r="X212" i="36"/>
  <c r="AD536" i="36" s="1"/>
  <c r="W194" i="36"/>
  <c r="AD451" i="36" s="1"/>
  <c r="Y208" i="36"/>
  <c r="Y182" i="36"/>
  <c r="AD405" i="36" s="1"/>
  <c r="X131" i="36"/>
  <c r="AD170" i="36" s="1"/>
  <c r="U157" i="36"/>
  <c r="AD287" i="36" s="1"/>
  <c r="AT200" i="35"/>
  <c r="X118" i="35"/>
  <c r="AI280" i="35"/>
  <c r="AI109" i="35"/>
  <c r="M26" i="35"/>
  <c r="AT146" i="35"/>
  <c r="AI228" i="35"/>
  <c r="M268" i="35"/>
  <c r="X94" i="35"/>
  <c r="M100" i="35"/>
  <c r="B268" i="35"/>
  <c r="AA255" i="35"/>
  <c r="AA283" i="35"/>
  <c r="AA268" i="35"/>
  <c r="AA267" i="35"/>
  <c r="AA282" i="35"/>
  <c r="AA254" i="35"/>
  <c r="AA265" i="35"/>
  <c r="AA281" i="35"/>
  <c r="AA253" i="35"/>
  <c r="AA264" i="35"/>
  <c r="AA252" i="35"/>
  <c r="AA251" i="35"/>
  <c r="AA263" i="35"/>
  <c r="AA262" i="35"/>
  <c r="AA250" i="35"/>
  <c r="AA276" i="35"/>
  <c r="AA261" i="35"/>
  <c r="AA260" i="35"/>
  <c r="AA274" i="35"/>
  <c r="AA259" i="35"/>
  <c r="AA273" i="35"/>
  <c r="AA270" i="35"/>
  <c r="AA272" i="35"/>
  <c r="AA257" i="35"/>
  <c r="AA246" i="35"/>
  <c r="AA256" i="35"/>
  <c r="X201" i="36"/>
  <c r="AL219" i="35"/>
  <c r="AL212" i="35"/>
  <c r="AL218" i="35"/>
  <c r="AL215" i="35"/>
  <c r="Y177" i="36"/>
  <c r="Y194" i="36"/>
  <c r="AD453" i="36" s="1"/>
  <c r="X154" i="36"/>
  <c r="AD272" i="36" s="1"/>
  <c r="W168" i="36"/>
  <c r="X138" i="35"/>
  <c r="B87" i="35"/>
  <c r="AT201" i="35"/>
  <c r="M219" i="35"/>
  <c r="AT189" i="35"/>
  <c r="M145" i="35"/>
  <c r="AT55" i="35"/>
  <c r="AT267" i="35"/>
  <c r="X97" i="35"/>
  <c r="AI82" i="35"/>
  <c r="X132" i="35"/>
  <c r="X48" i="35"/>
  <c r="AI265" i="35"/>
  <c r="AI214" i="35"/>
  <c r="M190" i="35"/>
  <c r="X59" i="35"/>
  <c r="B118" i="35"/>
  <c r="M228" i="35"/>
  <c r="X134" i="35"/>
  <c r="AT172" i="35"/>
  <c r="M60" i="35"/>
  <c r="AT113" i="35"/>
  <c r="AT264" i="35"/>
  <c r="P152" i="35"/>
  <c r="P133" i="35"/>
  <c r="P150" i="35"/>
  <c r="P132" i="35"/>
  <c r="P131" i="35"/>
  <c r="P148" i="35"/>
  <c r="P129" i="35"/>
  <c r="P145" i="35"/>
  <c r="P128" i="35"/>
  <c r="P143" i="35"/>
  <c r="P127" i="35"/>
  <c r="P126" i="35"/>
  <c r="P141" i="35"/>
  <c r="P162" i="35"/>
  <c r="P140" i="35"/>
  <c r="P139" i="35"/>
  <c r="P159" i="35"/>
  <c r="P136" i="35"/>
  <c r="P135" i="35"/>
  <c r="T141" i="36"/>
  <c r="X129" i="36"/>
  <c r="M84" i="35"/>
  <c r="B274" i="35"/>
  <c r="M107" i="35"/>
  <c r="AI169" i="35"/>
  <c r="X86" i="35"/>
  <c r="B228" i="35"/>
  <c r="T145" i="36"/>
  <c r="T172" i="36"/>
  <c r="AD352" i="36" s="1"/>
  <c r="T194" i="36"/>
  <c r="AD448" i="36" s="1"/>
  <c r="T196" i="36"/>
  <c r="AD460" i="36" s="1"/>
  <c r="M105" i="35"/>
  <c r="B186" i="35"/>
  <c r="E256" i="35"/>
  <c r="E251" i="35"/>
  <c r="Y175" i="36"/>
  <c r="AD375" i="36" s="1"/>
  <c r="W179" i="36"/>
  <c r="AD385" i="36" s="1"/>
  <c r="W169" i="36"/>
  <c r="X196" i="36"/>
  <c r="AD464" i="36" s="1"/>
  <c r="X159" i="36"/>
  <c r="AD302" i="36" s="1"/>
  <c r="W122" i="36"/>
  <c r="AD127" i="36" s="1"/>
  <c r="AT145" i="35"/>
  <c r="AT182" i="35"/>
  <c r="X214" i="35"/>
  <c r="X165" i="35"/>
  <c r="AT149" i="35"/>
  <c r="AI155" i="35"/>
  <c r="AI279" i="35"/>
  <c r="AI271" i="35"/>
  <c r="M262" i="35"/>
  <c r="M272" i="35"/>
  <c r="AT73" i="35"/>
  <c r="B78" i="35"/>
  <c r="W130" i="36"/>
  <c r="AD163" i="36" s="1"/>
  <c r="U130" i="36"/>
  <c r="AD161" i="36" s="1"/>
  <c r="W190" i="36"/>
  <c r="AD439" i="36" s="1"/>
  <c r="AI233" i="35"/>
  <c r="AI204" i="35"/>
  <c r="AI202" i="35"/>
  <c r="AT259" i="35"/>
  <c r="X72" i="35"/>
  <c r="X216" i="35"/>
  <c r="X163" i="35"/>
  <c r="B198" i="35"/>
  <c r="T127" i="36"/>
  <c r="AD154" i="36" s="1"/>
  <c r="U126" i="36"/>
  <c r="AD149" i="36" s="1"/>
  <c r="Y220" i="36"/>
  <c r="AD573" i="36" s="1"/>
  <c r="X224" i="36"/>
  <c r="U138" i="36"/>
  <c r="AD197" i="36" s="1"/>
  <c r="U122" i="36"/>
  <c r="AD125" i="36" s="1"/>
  <c r="AI46" i="35"/>
  <c r="M185" i="35"/>
  <c r="B175" i="35"/>
  <c r="B266" i="35"/>
  <c r="AT179" i="35"/>
  <c r="X152" i="35"/>
  <c r="X243" i="35"/>
  <c r="X244" i="35"/>
  <c r="B201" i="35"/>
  <c r="M187" i="35"/>
  <c r="M171" i="35"/>
  <c r="B48" i="35"/>
  <c r="M260" i="35"/>
  <c r="AI217" i="35"/>
  <c r="X204" i="36"/>
  <c r="AD500" i="36" s="1"/>
  <c r="AI175" i="35"/>
  <c r="AI59" i="35"/>
  <c r="T146" i="36"/>
  <c r="AD232" i="36" s="1"/>
  <c r="U162" i="36"/>
  <c r="AD305" i="36" s="1"/>
  <c r="AT67" i="35"/>
  <c r="X197" i="36"/>
  <c r="AD470" i="36" s="1"/>
  <c r="X82" i="35"/>
  <c r="B160" i="35"/>
  <c r="AI117" i="35"/>
  <c r="B276" i="35"/>
  <c r="AT152" i="35"/>
  <c r="X190" i="35"/>
  <c r="AT239" i="35"/>
  <c r="B145" i="35"/>
  <c r="AT219" i="35"/>
  <c r="AI107" i="35"/>
  <c r="M116" i="35"/>
  <c r="M132" i="35"/>
  <c r="AI210" i="35"/>
  <c r="M73" i="35"/>
  <c r="B137" i="35"/>
  <c r="X246" i="35"/>
  <c r="B202" i="35"/>
  <c r="Y190" i="36"/>
  <c r="AD441" i="36" s="1"/>
  <c r="U180" i="36"/>
  <c r="AD389" i="36" s="1"/>
  <c r="W224" i="36"/>
  <c r="AI250" i="35"/>
  <c r="X223" i="36"/>
  <c r="AD590" i="36" s="1"/>
  <c r="X166" i="36"/>
  <c r="AD332" i="36" s="1"/>
  <c r="W200" i="36"/>
  <c r="W147" i="36"/>
  <c r="AD241" i="36" s="1"/>
  <c r="AT204" i="35"/>
  <c r="X193" i="35"/>
  <c r="X188" i="35"/>
  <c r="X255" i="35"/>
  <c r="B161" i="35"/>
  <c r="M251" i="35"/>
  <c r="Y162" i="36"/>
  <c r="AD309" i="36" s="1"/>
  <c r="Y147" i="36"/>
  <c r="AD243" i="36" s="1"/>
  <c r="W183" i="36"/>
  <c r="AD409" i="36" s="1"/>
  <c r="X89" i="35"/>
  <c r="AI227" i="35"/>
  <c r="B178" i="35"/>
  <c r="AI186" i="35"/>
  <c r="M227" i="35"/>
  <c r="B69" i="35"/>
  <c r="AI143" i="35"/>
  <c r="W221" i="36"/>
  <c r="AD577" i="36" s="1"/>
  <c r="X215" i="36"/>
  <c r="AD554" i="36" s="1"/>
  <c r="Y197" i="36"/>
  <c r="AD471" i="36" s="1"/>
  <c r="U171" i="36"/>
  <c r="AD347" i="36" s="1"/>
  <c r="U212" i="36"/>
  <c r="AD533" i="36" s="1"/>
  <c r="Y181" i="36"/>
  <c r="AD399" i="36" s="1"/>
  <c r="T160" i="36"/>
  <c r="U159" i="36"/>
  <c r="AD299" i="36" s="1"/>
  <c r="AI116" i="35"/>
  <c r="B89" i="35"/>
  <c r="M153" i="35"/>
  <c r="AI165" i="35"/>
  <c r="B281" i="35"/>
  <c r="X50" i="35"/>
  <c r="M135" i="35"/>
  <c r="B102" i="35"/>
  <c r="AT96" i="35"/>
  <c r="AT235" i="35"/>
  <c r="X146" i="35"/>
  <c r="X270" i="35"/>
  <c r="X223" i="35"/>
  <c r="M156" i="35"/>
  <c r="X90" i="35"/>
  <c r="M226" i="35"/>
  <c r="AT136" i="35"/>
  <c r="T209" i="36"/>
  <c r="W175" i="36"/>
  <c r="AD373" i="36" s="1"/>
  <c r="X128" i="36"/>
  <c r="W196" i="36"/>
  <c r="AD463" i="36" s="1"/>
  <c r="AT231" i="35"/>
  <c r="M86" i="35"/>
  <c r="M210" i="35"/>
  <c r="X87" i="35"/>
  <c r="X62" i="35"/>
  <c r="M49" i="35"/>
  <c r="M143" i="35"/>
  <c r="M77" i="35"/>
  <c r="AT209" i="35"/>
  <c r="B182" i="35"/>
  <c r="AT74" i="35"/>
  <c r="B269" i="35"/>
  <c r="AI223" i="35"/>
  <c r="X205" i="36"/>
  <c r="AD506" i="36" s="1"/>
  <c r="Y165" i="36"/>
  <c r="AD327" i="36" s="1"/>
  <c r="T176" i="36"/>
  <c r="AT283" i="35"/>
  <c r="M128" i="35"/>
  <c r="AI259" i="35"/>
  <c r="T216" i="36"/>
  <c r="W134" i="36"/>
  <c r="AD187" i="36" s="1"/>
  <c r="W193" i="36"/>
  <c r="U133" i="36"/>
  <c r="AD179" i="36" s="1"/>
  <c r="AT76" i="35"/>
  <c r="B192" i="35"/>
  <c r="AT243" i="35"/>
  <c r="X241" i="35"/>
  <c r="AI172" i="35"/>
  <c r="M166" i="35"/>
  <c r="M174" i="35"/>
  <c r="AI262" i="35"/>
  <c r="X127" i="35"/>
  <c r="AT180" i="35"/>
  <c r="X142" i="35"/>
  <c r="T159" i="36"/>
  <c r="AD298" i="36" s="1"/>
  <c r="AI156" i="35"/>
  <c r="X195" i="35"/>
  <c r="T183" i="36"/>
  <c r="AD406" i="36" s="1"/>
  <c r="V154" i="36"/>
  <c r="X193" i="36"/>
  <c r="W187" i="36"/>
  <c r="AD421" i="36" s="1"/>
  <c r="T207" i="36"/>
  <c r="AD514" i="36" s="1"/>
  <c r="W159" i="36"/>
  <c r="AD301" i="36" s="1"/>
  <c r="T157" i="36"/>
  <c r="AD286" i="36" s="1"/>
  <c r="AI113" i="35"/>
  <c r="AI277" i="35"/>
  <c r="M235" i="35"/>
  <c r="AT272" i="35"/>
  <c r="AI149" i="35"/>
  <c r="B199" i="35"/>
  <c r="AI196" i="35"/>
  <c r="AI132" i="35"/>
  <c r="AT228" i="35"/>
  <c r="AI274" i="35"/>
  <c r="AT100" i="35"/>
  <c r="AI270" i="35"/>
  <c r="M58" i="35"/>
  <c r="M93" i="35"/>
  <c r="AI171" i="35"/>
  <c r="AI127" i="35"/>
  <c r="X76" i="35"/>
  <c r="AT54" i="35"/>
  <c r="M183" i="35"/>
  <c r="X160" i="35"/>
  <c r="X151" i="35"/>
  <c r="AI60" i="35"/>
  <c r="AI187" i="35"/>
  <c r="AI266" i="35"/>
  <c r="AT53" i="35"/>
  <c r="M113" i="35"/>
  <c r="X228" i="35"/>
  <c r="AI139" i="35"/>
  <c r="X66" i="35"/>
  <c r="X260" i="35"/>
  <c r="AI245" i="35"/>
  <c r="B273" i="35"/>
  <c r="AI98" i="35"/>
  <c r="AI93" i="35"/>
  <c r="X130" i="35"/>
  <c r="AT77" i="35"/>
  <c r="AT208" i="35"/>
  <c r="M106" i="35"/>
  <c r="B149" i="35"/>
  <c r="AI63" i="35"/>
  <c r="AT75" i="35"/>
  <c r="AI212" i="35"/>
  <c r="M134" i="35"/>
  <c r="AT268" i="35"/>
  <c r="AI118" i="35"/>
  <c r="AI192" i="35"/>
  <c r="AT85" i="35"/>
  <c r="M178" i="35"/>
  <c r="B179" i="35"/>
  <c r="M133" i="35"/>
  <c r="AI211" i="35"/>
  <c r="X156" i="35"/>
  <c r="AT134" i="35"/>
  <c r="X200" i="35"/>
  <c r="X111" i="35"/>
  <c r="AI140" i="35"/>
  <c r="AI226" i="35"/>
  <c r="AT258" i="35"/>
  <c r="M81" i="35"/>
  <c r="AT176" i="35"/>
  <c r="V159" i="36"/>
  <c r="X263" i="35"/>
  <c r="AI163" i="35"/>
  <c r="M172" i="35"/>
  <c r="X268" i="35"/>
  <c r="B217" i="35"/>
  <c r="B231" i="35"/>
  <c r="B248" i="35"/>
  <c r="AT155" i="35"/>
  <c r="W204" i="36"/>
  <c r="AD499" i="36" s="1"/>
  <c r="W199" i="36"/>
  <c r="AD481" i="36" s="1"/>
  <c r="U176" i="36"/>
  <c r="V148" i="36"/>
  <c r="AD246" i="36" s="1"/>
  <c r="U211" i="36"/>
  <c r="AD527" i="36" s="1"/>
  <c r="U216" i="36"/>
  <c r="V164" i="36"/>
  <c r="AD318" i="36" s="1"/>
  <c r="T169" i="36"/>
  <c r="Y160" i="36"/>
  <c r="T168" i="36"/>
  <c r="X122" i="36"/>
  <c r="AD128" i="36" s="1"/>
  <c r="U129" i="36"/>
  <c r="X281" i="35"/>
  <c r="B239" i="35"/>
  <c r="B181" i="35"/>
  <c r="B62" i="35"/>
  <c r="M20" i="35"/>
  <c r="AT87" i="35"/>
  <c r="M205" i="35"/>
  <c r="Y200" i="36"/>
  <c r="V144" i="36"/>
  <c r="Y191" i="36"/>
  <c r="AD447" i="36" s="1"/>
  <c r="W142" i="36"/>
  <c r="AD223" i="36" s="1"/>
  <c r="U158" i="36"/>
  <c r="AD293" i="36" s="1"/>
  <c r="V160" i="36"/>
  <c r="T178" i="36"/>
  <c r="AD376" i="36" s="1"/>
  <c r="V168" i="36"/>
  <c r="W136" i="36"/>
  <c r="V129" i="36"/>
  <c r="X81" i="35"/>
  <c r="AI201" i="35"/>
  <c r="AT156" i="35"/>
  <c r="AI189" i="35"/>
  <c r="B163" i="35"/>
  <c r="AI120" i="35"/>
  <c r="B279" i="35"/>
  <c r="AI276" i="35"/>
  <c r="B221" i="35"/>
  <c r="X209" i="35"/>
  <c r="AI56" i="35"/>
  <c r="M59" i="35"/>
  <c r="AI23" i="35"/>
  <c r="AT167" i="35"/>
  <c r="M245" i="35"/>
  <c r="B180" i="35"/>
  <c r="AI198" i="35"/>
  <c r="AI272" i="35"/>
  <c r="AT165" i="35"/>
  <c r="M98" i="35"/>
  <c r="B219" i="35"/>
  <c r="M173" i="35"/>
  <c r="AI251" i="35"/>
  <c r="M129" i="35"/>
  <c r="AI247" i="35"/>
  <c r="AT94" i="35"/>
  <c r="X191" i="35"/>
  <c r="AI180" i="35"/>
  <c r="AI267" i="35"/>
  <c r="M97" i="35"/>
  <c r="B75" i="35"/>
  <c r="X61" i="35"/>
  <c r="M276" i="35"/>
  <c r="AT138" i="35"/>
  <c r="AT173" i="35"/>
  <c r="X51" i="35"/>
  <c r="M233" i="35"/>
  <c r="AT143" i="35"/>
  <c r="B208" i="35"/>
  <c r="M215" i="35"/>
  <c r="M266" i="35"/>
  <c r="V178" i="36"/>
  <c r="AD378" i="36" s="1"/>
  <c r="AT34" i="35"/>
  <c r="Y216" i="36"/>
  <c r="U153" i="36"/>
  <c r="T181" i="36"/>
  <c r="AD394" i="36" s="1"/>
  <c r="Y154" i="36"/>
  <c r="AD273" i="36" s="1"/>
  <c r="W152" i="36"/>
  <c r="Y133" i="36"/>
  <c r="AD183" i="36" s="1"/>
  <c r="AI229" i="35"/>
  <c r="AT150" i="35"/>
  <c r="AI182" i="35"/>
  <c r="AI232" i="35"/>
  <c r="Y149" i="36"/>
  <c r="AD255" i="36" s="1"/>
  <c r="V181" i="36"/>
  <c r="AD396" i="36" s="1"/>
  <c r="X191" i="36"/>
  <c r="AD446" i="36" s="1"/>
  <c r="Y158" i="36"/>
  <c r="AD297" i="36" s="1"/>
  <c r="X152" i="36"/>
  <c r="X208" i="36"/>
  <c r="U187" i="36"/>
  <c r="AD419" i="36" s="1"/>
  <c r="U168" i="36"/>
  <c r="T136" i="36"/>
  <c r="AI73" i="35"/>
  <c r="AI241" i="35"/>
  <c r="M239" i="35"/>
  <c r="AT276" i="35"/>
  <c r="AI269" i="35"/>
  <c r="B203" i="35"/>
  <c r="AI200" i="35"/>
  <c r="M118" i="35"/>
  <c r="M139" i="35"/>
  <c r="AT82" i="35"/>
  <c r="AI115" i="35"/>
  <c r="X167" i="35"/>
  <c r="AI79" i="35"/>
  <c r="M138" i="35"/>
  <c r="AI123" i="35"/>
  <c r="B259" i="35"/>
  <c r="X182" i="35"/>
  <c r="AT50" i="35"/>
  <c r="X196" i="35"/>
  <c r="B249" i="35"/>
  <c r="AI220" i="35"/>
  <c r="M57" i="35"/>
  <c r="X101" i="35"/>
  <c r="M74" i="35"/>
  <c r="AT104" i="35"/>
  <c r="M117" i="35"/>
  <c r="X131" i="35"/>
  <c r="AT249" i="35"/>
  <c r="M193" i="35"/>
  <c r="AI105" i="35"/>
  <c r="M201" i="35"/>
  <c r="B143" i="35"/>
  <c r="X266" i="35"/>
  <c r="AT103" i="35"/>
  <c r="M109" i="35"/>
  <c r="X170" i="35"/>
  <c r="M87" i="35"/>
  <c r="M82" i="35"/>
  <c r="M248" i="35"/>
  <c r="AI138" i="35"/>
  <c r="B243" i="35"/>
  <c r="AI160" i="35"/>
  <c r="M158" i="35"/>
  <c r="B127" i="35"/>
  <c r="M99" i="35"/>
  <c r="B91" i="35"/>
  <c r="M206" i="35"/>
  <c r="AT109" i="35"/>
  <c r="B56" i="35"/>
  <c r="AI158" i="35"/>
  <c r="B66" i="35"/>
  <c r="AI119" i="35"/>
  <c r="X222" i="35"/>
  <c r="AT130" i="35"/>
  <c r="AI148" i="35"/>
  <c r="X271" i="35"/>
  <c r="M208" i="35"/>
  <c r="X141" i="35"/>
  <c r="M237" i="35"/>
  <c r="X91" i="35"/>
  <c r="AI134" i="35"/>
  <c r="M110" i="35"/>
  <c r="AI218" i="35"/>
  <c r="B92" i="35"/>
  <c r="M127" i="35"/>
  <c r="M255" i="35"/>
  <c r="AT216" i="35"/>
  <c r="B229" i="35"/>
  <c r="AI183" i="35"/>
  <c r="AT195" i="35"/>
  <c r="V208" i="36"/>
  <c r="M70" i="35"/>
  <c r="AT275" i="35"/>
  <c r="V224" i="36"/>
  <c r="M258" i="35"/>
  <c r="X262" i="35"/>
  <c r="M209" i="35"/>
  <c r="X56" i="35"/>
  <c r="AT144" i="35"/>
  <c r="M216" i="35"/>
  <c r="AT114" i="35"/>
  <c r="B189" i="35"/>
  <c r="U192" i="36"/>
  <c r="T200" i="36"/>
  <c r="V192" i="36"/>
  <c r="U196" i="36"/>
  <c r="AD461" i="36" s="1"/>
  <c r="U148" i="36"/>
  <c r="AD245" i="36" s="1"/>
  <c r="Y137" i="36"/>
  <c r="M243" i="35"/>
  <c r="B283" i="35"/>
  <c r="M278" i="35"/>
  <c r="AT162" i="35"/>
  <c r="AT230" i="35"/>
  <c r="AT181" i="35"/>
  <c r="AT91" i="35"/>
  <c r="AI195" i="35"/>
  <c r="AI96" i="35"/>
  <c r="AI191" i="35"/>
  <c r="M104" i="35"/>
  <c r="AT210" i="35"/>
  <c r="M249" i="35"/>
  <c r="AT105" i="35"/>
  <c r="X96" i="35"/>
  <c r="M217" i="35"/>
  <c r="X189" i="35"/>
  <c r="AT184" i="35"/>
  <c r="M197" i="35"/>
  <c r="B263" i="35"/>
  <c r="M256" i="35"/>
  <c r="B155" i="35"/>
  <c r="AT183" i="35"/>
  <c r="B77" i="35"/>
  <c r="M269" i="35"/>
  <c r="M188" i="35"/>
  <c r="X210" i="35"/>
  <c r="B262" i="35"/>
  <c r="X183" i="36"/>
  <c r="AD410" i="36" s="1"/>
  <c r="U178" i="36"/>
  <c r="AD377" i="36" s="1"/>
  <c r="V136" i="36"/>
  <c r="B95" i="35"/>
  <c r="AI239" i="35"/>
  <c r="M224" i="35"/>
  <c r="X55" i="35"/>
  <c r="M154" i="35"/>
  <c r="AI126" i="35"/>
  <c r="M229" i="35"/>
  <c r="M148" i="35"/>
  <c r="U220" i="36"/>
  <c r="AD569" i="36" s="1"/>
  <c r="T186" i="36"/>
  <c r="AD412" i="36" s="1"/>
  <c r="X147" i="36"/>
  <c r="AD242" i="36" s="1"/>
  <c r="Y183" i="36"/>
  <c r="AD411" i="36" s="1"/>
  <c r="T203" i="36"/>
  <c r="AD490" i="36" s="1"/>
  <c r="Y173" i="36"/>
  <c r="AD363" i="36" s="1"/>
  <c r="X136" i="36"/>
  <c r="Y129" i="36"/>
  <c r="B84" i="35"/>
  <c r="AT240" i="35"/>
  <c r="X198" i="35"/>
  <c r="M151" i="35"/>
  <c r="AT119" i="35"/>
  <c r="M238" i="35"/>
  <c r="B211" i="35"/>
  <c r="AT242" i="35"/>
  <c r="B29" i="35"/>
  <c r="AT221" i="35"/>
  <c r="X85" i="35"/>
  <c r="B55" i="35"/>
  <c r="B176" i="35"/>
  <c r="AI235" i="35"/>
  <c r="AI136" i="35"/>
  <c r="X137" i="35"/>
  <c r="AI283" i="35"/>
  <c r="M184" i="35"/>
  <c r="AT170" i="35"/>
  <c r="AT206" i="35"/>
  <c r="X136" i="35"/>
  <c r="B53" i="35"/>
  <c r="M257" i="35"/>
  <c r="X149" i="35"/>
  <c r="AT224" i="35"/>
  <c r="M277" i="35"/>
  <c r="B93" i="35"/>
  <c r="M280" i="35"/>
  <c r="AI174" i="35"/>
  <c r="M161" i="35"/>
  <c r="M230" i="35"/>
  <c r="B117" i="35"/>
  <c r="M189" i="35"/>
  <c r="B194" i="35"/>
  <c r="X188" i="36"/>
  <c r="AD428" i="36" s="1"/>
  <c r="W220" i="36"/>
  <c r="AD571" i="36" s="1"/>
  <c r="V186" i="36"/>
  <c r="AD414" i="36" s="1"/>
  <c r="U203" i="36"/>
  <c r="AD491" i="36" s="1"/>
  <c r="X162" i="36"/>
  <c r="AD308" i="36" s="1"/>
  <c r="M163" i="35"/>
  <c r="AI193" i="35"/>
  <c r="M231" i="35"/>
  <c r="AI164" i="35"/>
  <c r="M259" i="35"/>
  <c r="B171" i="35"/>
  <c r="B28" i="35"/>
  <c r="AT171" i="35"/>
  <c r="B146" i="35"/>
  <c r="AI159" i="35"/>
  <c r="AI122" i="35"/>
  <c r="AI231" i="35"/>
  <c r="AT266" i="35"/>
  <c r="X92" i="35"/>
  <c r="AT250" i="35"/>
  <c r="AT246" i="35"/>
  <c r="AI55" i="35"/>
  <c r="B144" i="35"/>
  <c r="X229" i="35"/>
  <c r="AI45" i="35"/>
  <c r="M182" i="35"/>
  <c r="X251" i="35"/>
  <c r="M232" i="35"/>
  <c r="AT102" i="35"/>
  <c r="AI144" i="35"/>
  <c r="B212" i="35"/>
  <c r="AI129" i="35"/>
  <c r="M247" i="35"/>
  <c r="AT52" i="35"/>
  <c r="AT154" i="35"/>
  <c r="AT92" i="35"/>
  <c r="V172" i="36"/>
  <c r="AD354" i="36" s="1"/>
  <c r="X186" i="36"/>
  <c r="AD416" i="36" s="1"/>
  <c r="X176" i="36"/>
  <c r="T182" i="36"/>
  <c r="AD400" i="36" s="1"/>
  <c r="AT164" i="35"/>
  <c r="M283" i="35"/>
  <c r="X158" i="35"/>
  <c r="M271" i="35"/>
  <c r="AI244" i="35"/>
  <c r="X117" i="35"/>
  <c r="B251" i="35"/>
  <c r="AT282" i="35"/>
  <c r="AT261" i="35"/>
  <c r="AT229" i="35"/>
  <c r="B135" i="35"/>
  <c r="X177" i="35"/>
  <c r="AI162" i="35"/>
  <c r="AI61" i="35"/>
  <c r="M264" i="35"/>
  <c r="AT226" i="35"/>
  <c r="B50" i="35"/>
  <c r="AT166" i="35"/>
  <c r="AI95" i="35"/>
  <c r="B104" i="35"/>
  <c r="X204" i="35"/>
  <c r="B58" i="35"/>
  <c r="M274" i="35"/>
  <c r="M142" i="35"/>
  <c r="B133" i="35"/>
  <c r="AI166" i="35"/>
  <c r="M240" i="35"/>
  <c r="M270" i="35"/>
  <c r="X67" i="35"/>
  <c r="B197" i="35"/>
  <c r="AI264" i="35"/>
  <c r="B252" i="35"/>
  <c r="AI209" i="35"/>
  <c r="X46" i="35"/>
  <c r="AT194" i="35"/>
  <c r="B216" i="35"/>
  <c r="T219" i="36"/>
  <c r="AD562" i="36" s="1"/>
  <c r="U177" i="36"/>
  <c r="W191" i="36"/>
  <c r="AD445" i="36" s="1"/>
  <c r="V176" i="36"/>
  <c r="U169" i="36"/>
  <c r="X160" i="36"/>
  <c r="X137" i="36"/>
  <c r="V157" i="36"/>
  <c r="AT124" i="35"/>
  <c r="X238" i="35"/>
  <c r="AI273" i="35"/>
  <c r="AT279" i="35"/>
  <c r="X197" i="35"/>
  <c r="B247" i="35"/>
  <c r="X224" i="35"/>
  <c r="X205" i="35"/>
  <c r="M51" i="35"/>
  <c r="AT269" i="35"/>
  <c r="AT175" i="35"/>
  <c r="X257" i="35"/>
  <c r="AI70" i="35"/>
  <c r="M144" i="35"/>
  <c r="B54" i="35"/>
  <c r="B90" i="35"/>
  <c r="X164" i="35"/>
  <c r="B138" i="35"/>
  <c r="B173" i="35"/>
  <c r="AI130" i="35"/>
  <c r="M124" i="35"/>
  <c r="X147" i="35"/>
  <c r="X60" i="35"/>
  <c r="AT88" i="35"/>
  <c r="X99" i="35"/>
  <c r="B73" i="35"/>
  <c r="AI184" i="35"/>
  <c r="B81" i="35"/>
  <c r="B110" i="35"/>
  <c r="AI57" i="35"/>
  <c r="T223" i="36"/>
  <c r="AD586" i="36" s="1"/>
  <c r="T215" i="36"/>
  <c r="AD550" i="36" s="1"/>
  <c r="Y199" i="36"/>
  <c r="AD483" i="36" s="1"/>
  <c r="Y142" i="36"/>
  <c r="AD225" i="36" s="1"/>
  <c r="V169" i="36"/>
  <c r="W160" i="36"/>
  <c r="U185" i="36"/>
  <c r="T138" i="36"/>
  <c r="W157" i="36"/>
  <c r="AD289" i="36" s="1"/>
  <c r="X162" i="35"/>
  <c r="X278" i="35"/>
  <c r="B156" i="35"/>
  <c r="M282" i="35"/>
  <c r="AT118" i="35"/>
  <c r="X258" i="35"/>
  <c r="B207" i="35"/>
  <c r="AI88" i="35"/>
  <c r="B187" i="35"/>
  <c r="M50" i="35"/>
  <c r="AT215" i="35"/>
  <c r="AI101" i="35"/>
  <c r="B125" i="35"/>
  <c r="B94" i="35"/>
  <c r="X252" i="35"/>
  <c r="B130" i="35"/>
  <c r="X168" i="35"/>
  <c r="B46" i="35"/>
  <c r="X73" i="35"/>
  <c r="AI215" i="35"/>
  <c r="X95" i="35"/>
  <c r="X219" i="35"/>
  <c r="AT137" i="35"/>
  <c r="M67" i="35"/>
  <c r="M91" i="35"/>
  <c r="X166" i="35"/>
  <c r="AI97" i="35"/>
  <c r="V216" i="36"/>
  <c r="T139" i="36"/>
  <c r="T158" i="36"/>
  <c r="AD292" i="36" s="1"/>
  <c r="AT244" i="35"/>
  <c r="AI157" i="35"/>
  <c r="AT159" i="35"/>
  <c r="X144" i="35"/>
  <c r="M265" i="35"/>
  <c r="AI71" i="35"/>
  <c r="AI110" i="35"/>
  <c r="X71" i="35"/>
  <c r="X172" i="35"/>
  <c r="T147" i="36"/>
  <c r="AD238" i="36" s="1"/>
  <c r="B68" i="35"/>
  <c r="X199" i="35"/>
  <c r="X192" i="35"/>
  <c r="X135" i="35"/>
  <c r="M69" i="35"/>
  <c r="B277" i="35"/>
  <c r="M131" i="35"/>
  <c r="AI249" i="35"/>
  <c r="AT273" i="35"/>
  <c r="V200" i="36"/>
  <c r="Y172" i="36"/>
  <c r="AD357" i="36" s="1"/>
  <c r="X181" i="36"/>
  <c r="AD398" i="36" s="1"/>
  <c r="U181" i="36"/>
  <c r="AD395" i="36" s="1"/>
  <c r="X158" i="36"/>
  <c r="AD296" i="36" s="1"/>
  <c r="W208" i="36"/>
  <c r="U193" i="36"/>
  <c r="V173" i="36"/>
  <c r="AD360" i="36" s="1"/>
  <c r="U224" i="36"/>
  <c r="X138" i="36"/>
  <c r="AD200" i="36" s="1"/>
  <c r="B120" i="35"/>
  <c r="AT192" i="35"/>
  <c r="AT163" i="35"/>
  <c r="X121" i="35"/>
  <c r="X157" i="35"/>
  <c r="B112" i="35"/>
  <c r="AT158" i="35"/>
  <c r="M90" i="35"/>
  <c r="AI74" i="35"/>
  <c r="AI62" i="35"/>
  <c r="AT58" i="35"/>
  <c r="X103" i="35"/>
  <c r="B205" i="35"/>
  <c r="AI91" i="35"/>
  <c r="X159" i="35"/>
  <c r="X283" i="35"/>
  <c r="AI67" i="35"/>
  <c r="B264" i="35"/>
  <c r="B218" i="35"/>
  <c r="B253" i="35"/>
  <c r="M55" i="35"/>
  <c r="M164" i="35"/>
  <c r="X187" i="35"/>
  <c r="X100" i="35"/>
  <c r="B151" i="35"/>
  <c r="AT212" i="35"/>
  <c r="AT117" i="35"/>
  <c r="X178" i="36"/>
  <c r="AD380" i="36" s="1"/>
  <c r="V193" i="36"/>
  <c r="T187" i="36"/>
  <c r="AD418" i="36" s="1"/>
  <c r="B159" i="35"/>
  <c r="X277" i="35"/>
  <c r="AT111" i="35"/>
  <c r="X213" i="35"/>
  <c r="AT16" i="35"/>
  <c r="B267" i="35"/>
  <c r="B255" i="35"/>
  <c r="B170" i="35"/>
  <c r="AI87" i="35"/>
  <c r="B166" i="35"/>
  <c r="X153" i="35"/>
  <c r="AI255" i="35"/>
  <c r="X232" i="35"/>
  <c r="X203" i="35"/>
  <c r="AT98" i="35"/>
  <c r="X175" i="35"/>
  <c r="B97" i="35"/>
  <c r="B63" i="35"/>
  <c r="AT257" i="35"/>
  <c r="B241" i="35"/>
  <c r="M180" i="35"/>
  <c r="V212" i="36"/>
  <c r="AD534" i="36" s="1"/>
  <c r="V187" i="36"/>
  <c r="AD420" i="36" s="1"/>
  <c r="X242" i="35"/>
  <c r="M61" i="35"/>
  <c r="B245" i="35"/>
  <c r="B74" i="35"/>
  <c r="AI85" i="35"/>
  <c r="AI54" i="35"/>
  <c r="B238" i="35"/>
  <c r="B153" i="35"/>
  <c r="X206" i="35"/>
  <c r="B150" i="35"/>
  <c r="B122" i="35"/>
  <c r="M146" i="35"/>
  <c r="AT157" i="35"/>
  <c r="AT153" i="35"/>
  <c r="W165" i="36"/>
  <c r="AD325" i="36" s="1"/>
  <c r="W188" i="36"/>
  <c r="AD427" i="36" s="1"/>
  <c r="T212" i="36"/>
  <c r="AD532" i="36" s="1"/>
  <c r="U164" i="36"/>
  <c r="AD317" i="36" s="1"/>
  <c r="T144" i="36"/>
  <c r="W176" i="36"/>
  <c r="Y193" i="36"/>
  <c r="Y187" i="36"/>
  <c r="AD423" i="36" s="1"/>
  <c r="AT284" i="35"/>
  <c r="X202" i="35"/>
  <c r="B240" i="35"/>
  <c r="AI237" i="35"/>
  <c r="B119" i="35"/>
  <c r="AT48" i="35"/>
  <c r="M170" i="35"/>
  <c r="AT108" i="35"/>
  <c r="AI234" i="35"/>
  <c r="B59" i="35"/>
  <c r="AI146" i="35"/>
  <c r="AI125" i="35"/>
  <c r="B278" i="35"/>
  <c r="AI173" i="35"/>
  <c r="AT193" i="35"/>
  <c r="U179" i="36"/>
  <c r="AD383" i="36" s="1"/>
  <c r="Y155" i="36"/>
  <c r="AD279" i="36" s="1"/>
  <c r="W151" i="36"/>
  <c r="AD265" i="36" s="1"/>
  <c r="V203" i="36"/>
  <c r="AD492" i="36" s="1"/>
  <c r="T208" i="36"/>
  <c r="X207" i="36"/>
  <c r="AD518" i="36" s="1"/>
  <c r="T122" i="36"/>
  <c r="AD124" i="36" s="1"/>
  <c r="B124" i="35"/>
  <c r="X154" i="35"/>
  <c r="AT203" i="35"/>
  <c r="X161" i="35"/>
  <c r="X49" i="35"/>
  <c r="AI52" i="35"/>
  <c r="AT33" i="35"/>
  <c r="M94" i="35"/>
  <c r="AT188" i="35"/>
  <c r="AT125" i="35"/>
  <c r="AI221" i="35"/>
  <c r="B254" i="35"/>
  <c r="AI131" i="35"/>
  <c r="B210" i="35"/>
  <c r="B206" i="35"/>
  <c r="X233" i="35"/>
  <c r="B105" i="35"/>
  <c r="M103" i="35"/>
  <c r="B169" i="35"/>
  <c r="AI100" i="35"/>
  <c r="M88" i="35"/>
  <c r="AI147" i="35"/>
  <c r="AI106" i="35"/>
  <c r="M252" i="35"/>
  <c r="AT89" i="35"/>
  <c r="AI179" i="35"/>
  <c r="M284" i="35"/>
  <c r="X267" i="35"/>
  <c r="X220" i="35"/>
  <c r="AI205" i="35"/>
  <c r="AT177" i="35"/>
  <c r="B193" i="35"/>
  <c r="B191" i="35"/>
  <c r="M267" i="35"/>
  <c r="AI133" i="35"/>
  <c r="B168" i="35"/>
  <c r="B270" i="35"/>
  <c r="AT168" i="35"/>
  <c r="M220" i="35"/>
  <c r="AT197" i="35"/>
  <c r="AT233" i="35"/>
  <c r="AT115" i="35"/>
  <c r="T18" i="30"/>
  <c r="U21" i="30"/>
  <c r="U18" i="30"/>
  <c r="U15" i="30"/>
  <c r="W8" i="27"/>
  <c r="W11" i="27"/>
  <c r="W10" i="27"/>
  <c r="W12" i="27"/>
  <c r="W14" i="27"/>
  <c r="W15" i="27"/>
  <c r="W16" i="27"/>
  <c r="W17" i="27"/>
  <c r="W18" i="27"/>
  <c r="W19" i="27"/>
  <c r="W20" i="27"/>
  <c r="W21" i="27"/>
  <c r="W22" i="27"/>
  <c r="G273" i="32"/>
  <c r="V67" i="33"/>
  <c r="U67" i="33"/>
  <c r="T67" i="33"/>
  <c r="S67" i="33"/>
  <c r="R67" i="33"/>
  <c r="V66" i="33"/>
  <c r="U66" i="33" s="1"/>
  <c r="V65" i="33"/>
  <c r="U65" i="33"/>
  <c r="T65" i="33"/>
  <c r="S65" i="33"/>
  <c r="R65" i="33"/>
  <c r="V64" i="33"/>
  <c r="U64" i="33" s="1"/>
  <c r="S64" i="33"/>
  <c r="R64" i="33"/>
  <c r="V63" i="33"/>
  <c r="U63" i="33" s="1"/>
  <c r="F77" i="33" s="1"/>
  <c r="T63" i="33"/>
  <c r="S63" i="33"/>
  <c r="R63" i="33"/>
  <c r="V62" i="33"/>
  <c r="R62" i="33" s="1"/>
  <c r="U62" i="33"/>
  <c r="T62" i="33"/>
  <c r="S62" i="33"/>
  <c r="V61" i="33"/>
  <c r="R61" i="33" s="1"/>
  <c r="U61" i="33"/>
  <c r="T61" i="33"/>
  <c r="S61" i="33"/>
  <c r="V60" i="33"/>
  <c r="R60" i="33" s="1"/>
  <c r="U60" i="33"/>
  <c r="T60" i="33"/>
  <c r="S60" i="33"/>
  <c r="V59" i="33"/>
  <c r="S59" i="33" s="1"/>
  <c r="U59" i="33"/>
  <c r="T59" i="33"/>
  <c r="V56" i="33"/>
  <c r="S56" i="33" s="1"/>
  <c r="U56" i="33"/>
  <c r="T56" i="33"/>
  <c r="V55" i="33"/>
  <c r="U55" i="33"/>
  <c r="T55" i="33"/>
  <c r="S55" i="33"/>
  <c r="R55" i="33"/>
  <c r="V54" i="33"/>
  <c r="U54" i="33"/>
  <c r="T54" i="33"/>
  <c r="S54" i="33"/>
  <c r="R54" i="33"/>
  <c r="V53" i="33"/>
  <c r="S53" i="33" s="1"/>
  <c r="U53" i="33"/>
  <c r="T53" i="33"/>
  <c r="R53" i="33"/>
  <c r="V52" i="33"/>
  <c r="U52" i="33" s="1"/>
  <c r="T52" i="33"/>
  <c r="S52" i="33"/>
  <c r="R52" i="33"/>
  <c r="V51" i="33"/>
  <c r="U51" i="33" s="1"/>
  <c r="R51" i="33"/>
  <c r="V50" i="33"/>
  <c r="U50" i="33" s="1"/>
  <c r="V47" i="33"/>
  <c r="U47" i="33" s="1"/>
  <c r="Q47" i="33"/>
  <c r="Q49" i="33"/>
  <c r="R49" i="33"/>
  <c r="S49" i="33"/>
  <c r="T49" i="33"/>
  <c r="U49" i="33"/>
  <c r="V49" i="33"/>
  <c r="Q50" i="33"/>
  <c r="Q51" i="33"/>
  <c r="Q52" i="33"/>
  <c r="Q53" i="33"/>
  <c r="Q54" i="33"/>
  <c r="Q55" i="33"/>
  <c r="Q56" i="33"/>
  <c r="Q59" i="33"/>
  <c r="Q60" i="33"/>
  <c r="Q61" i="33"/>
  <c r="Q62" i="33"/>
  <c r="Q63" i="33"/>
  <c r="Q67" i="33"/>
  <c r="U48" i="33"/>
  <c r="T48" i="33"/>
  <c r="S48" i="33"/>
  <c r="R48" i="33"/>
  <c r="V48" i="33"/>
  <c r="Q48" i="33"/>
  <c r="F46" i="30"/>
  <c r="F19" i="30"/>
  <c r="U29" i="30"/>
  <c r="R29" i="30" s="1"/>
  <c r="T29" i="30"/>
  <c r="S29" i="30"/>
  <c r="U28" i="30"/>
  <c r="S28" i="30" s="1"/>
  <c r="T28" i="30"/>
  <c r="U27" i="30"/>
  <c r="T27" i="30" s="1"/>
  <c r="U26" i="30"/>
  <c r="S26" i="30" s="1"/>
  <c r="T26" i="30"/>
  <c r="R26" i="30"/>
  <c r="Q26" i="30"/>
  <c r="U25" i="30"/>
  <c r="T25" i="30"/>
  <c r="S25" i="30"/>
  <c r="R25" i="30"/>
  <c r="Q25" i="30"/>
  <c r="U24" i="30"/>
  <c r="R24" i="30" s="1"/>
  <c r="T24" i="30"/>
  <c r="S24" i="30"/>
  <c r="T21" i="30"/>
  <c r="S21" i="30"/>
  <c r="R21" i="30"/>
  <c r="Q21" i="30"/>
  <c r="T20" i="30"/>
  <c r="S20" i="30"/>
  <c r="R20" i="30"/>
  <c r="Q20" i="30"/>
  <c r="T19" i="30"/>
  <c r="S19" i="30"/>
  <c r="R19" i="30"/>
  <c r="Q19" i="30"/>
  <c r="S18" i="30"/>
  <c r="R18" i="30"/>
  <c r="Q18" i="30"/>
  <c r="T17" i="30"/>
  <c r="S17" i="30"/>
  <c r="R17" i="30"/>
  <c r="Q17" i="30"/>
  <c r="T16" i="30"/>
  <c r="S16" i="30"/>
  <c r="R16" i="30"/>
  <c r="Q16" i="30"/>
  <c r="P24" i="30"/>
  <c r="P25" i="30"/>
  <c r="P26" i="30"/>
  <c r="P27" i="30"/>
  <c r="P28" i="30"/>
  <c r="P29" i="30"/>
  <c r="T15" i="30"/>
  <c r="S15" i="30"/>
  <c r="R15" i="30"/>
  <c r="Q15" i="30"/>
  <c r="P18" i="30"/>
  <c r="U20" i="30"/>
  <c r="U19" i="30"/>
  <c r="U17" i="30"/>
  <c r="U16" i="30"/>
  <c r="V23" i="27"/>
  <c r="U23" i="27"/>
  <c r="T23" i="27"/>
  <c r="S23" i="27"/>
  <c r="V22" i="27"/>
  <c r="U22" i="27"/>
  <c r="T22" i="27"/>
  <c r="S22" i="27"/>
  <c r="V21" i="27"/>
  <c r="U21" i="27"/>
  <c r="T21" i="27"/>
  <c r="S21" i="27"/>
  <c r="V20" i="27"/>
  <c r="U20" i="27"/>
  <c r="T20" i="27"/>
  <c r="S20" i="27"/>
  <c r="V19" i="27"/>
  <c r="U19" i="27"/>
  <c r="T19" i="27"/>
  <c r="S19" i="27"/>
  <c r="V18" i="27"/>
  <c r="U18" i="27"/>
  <c r="T18" i="27"/>
  <c r="S18" i="27"/>
  <c r="V17" i="27"/>
  <c r="U17" i="27"/>
  <c r="T17" i="27"/>
  <c r="S17" i="27"/>
  <c r="V16" i="27"/>
  <c r="U16" i="27"/>
  <c r="T16" i="27"/>
  <c r="S16" i="27"/>
  <c r="V15" i="27"/>
  <c r="U15" i="27"/>
  <c r="T15" i="27"/>
  <c r="S15" i="27"/>
  <c r="V14" i="27"/>
  <c r="U14" i="27"/>
  <c r="T14" i="27"/>
  <c r="S14" i="27"/>
  <c r="V13" i="27"/>
  <c r="U13" i="27"/>
  <c r="T13" i="27"/>
  <c r="S13" i="27"/>
  <c r="V12" i="27"/>
  <c r="U12" i="27"/>
  <c r="T12" i="27"/>
  <c r="S12" i="27"/>
  <c r="V11" i="27"/>
  <c r="U11" i="27"/>
  <c r="T11" i="27"/>
  <c r="S11" i="27"/>
  <c r="V10" i="27"/>
  <c r="U10" i="27"/>
  <c r="T10" i="27"/>
  <c r="S10" i="27"/>
  <c r="V9" i="27"/>
  <c r="U9" i="27"/>
  <c r="T9" i="27"/>
  <c r="S9" i="27"/>
  <c r="V8" i="27"/>
  <c r="U8" i="27"/>
  <c r="T8" i="27"/>
  <c r="S8" i="27"/>
  <c r="V7" i="27"/>
  <c r="U7" i="27"/>
  <c r="T7" i="27"/>
  <c r="S7" i="27"/>
  <c r="W23" i="27"/>
  <c r="W13" i="27"/>
  <c r="W9" i="27"/>
  <c r="W7" i="27"/>
  <c r="H14" i="27"/>
  <c r="H222" i="33"/>
  <c r="H221" i="33"/>
  <c r="H220" i="33"/>
  <c r="H219" i="33"/>
  <c r="H218" i="33"/>
  <c r="H217" i="33"/>
  <c r="H216" i="33"/>
  <c r="H215" i="33"/>
  <c r="H214" i="33"/>
  <c r="H213" i="33"/>
  <c r="H212" i="33"/>
  <c r="H211" i="33"/>
  <c r="H210" i="33"/>
  <c r="H209" i="33"/>
  <c r="H208" i="33"/>
  <c r="H207" i="33"/>
  <c r="H206" i="33"/>
  <c r="H205" i="33"/>
  <c r="H204" i="33"/>
  <c r="H203" i="33"/>
  <c r="H202" i="33"/>
  <c r="H201" i="33"/>
  <c r="H200" i="33"/>
  <c r="H199" i="33"/>
  <c r="H198" i="33"/>
  <c r="H197" i="33"/>
  <c r="H196" i="33"/>
  <c r="H195" i="33"/>
  <c r="H194" i="33"/>
  <c r="H193" i="33"/>
  <c r="H192" i="33"/>
  <c r="H191" i="33"/>
  <c r="H190" i="33"/>
  <c r="H189" i="33"/>
  <c r="H188" i="33"/>
  <c r="H187" i="33"/>
  <c r="H186" i="33"/>
  <c r="H185" i="33"/>
  <c r="H184" i="33"/>
  <c r="H183" i="33"/>
  <c r="H182" i="33"/>
  <c r="H181" i="33"/>
  <c r="H180" i="33"/>
  <c r="H179" i="33"/>
  <c r="H178" i="33"/>
  <c r="H177" i="33"/>
  <c r="H176" i="33"/>
  <c r="H175" i="33"/>
  <c r="H174" i="33"/>
  <c r="H173" i="33"/>
  <c r="H172" i="33"/>
  <c r="H171" i="33"/>
  <c r="H170" i="33"/>
  <c r="H169" i="33"/>
  <c r="H168" i="33"/>
  <c r="H167" i="33"/>
  <c r="H166" i="33"/>
  <c r="H165" i="33"/>
  <c r="H164" i="33"/>
  <c r="H163" i="33"/>
  <c r="H162" i="33"/>
  <c r="H161" i="33"/>
  <c r="H160" i="33"/>
  <c r="H159" i="33"/>
  <c r="H158" i="33"/>
  <c r="H157" i="33"/>
  <c r="H156" i="33"/>
  <c r="H154" i="33"/>
  <c r="H153" i="33"/>
  <c r="H152" i="33"/>
  <c r="H151" i="33"/>
  <c r="H150" i="33"/>
  <c r="C150" i="33"/>
  <c r="H149" i="33"/>
  <c r="C149" i="33"/>
  <c r="H148" i="33"/>
  <c r="C148" i="33"/>
  <c r="H147" i="33"/>
  <c r="C147" i="33"/>
  <c r="H146" i="33"/>
  <c r="C146" i="33"/>
  <c r="H145" i="33"/>
  <c r="C145" i="33"/>
  <c r="H144" i="33"/>
  <c r="C144" i="33"/>
  <c r="H143" i="33"/>
  <c r="C143" i="33"/>
  <c r="H142" i="33"/>
  <c r="C142" i="33"/>
  <c r="H141" i="33"/>
  <c r="C141" i="33"/>
  <c r="H140" i="33"/>
  <c r="C140" i="33"/>
  <c r="H139" i="33"/>
  <c r="C139" i="33"/>
  <c r="H138" i="33"/>
  <c r="C138" i="33"/>
  <c r="H137" i="33"/>
  <c r="C137" i="33"/>
  <c r="H136" i="33"/>
  <c r="C136" i="33"/>
  <c r="H135" i="33"/>
  <c r="C135" i="33"/>
  <c r="H134" i="33"/>
  <c r="C134" i="33"/>
  <c r="H133" i="33"/>
  <c r="C133" i="33"/>
  <c r="H132" i="33"/>
  <c r="C132" i="33"/>
  <c r="H131" i="33"/>
  <c r="C131" i="33"/>
  <c r="H130" i="33"/>
  <c r="C130" i="33"/>
  <c r="H129" i="33"/>
  <c r="C129" i="33"/>
  <c r="H128" i="33"/>
  <c r="C128" i="33"/>
  <c r="H127" i="33"/>
  <c r="C127" i="33"/>
  <c r="H126" i="33"/>
  <c r="C126" i="33"/>
  <c r="H125" i="33"/>
  <c r="C125" i="33"/>
  <c r="H124" i="33"/>
  <c r="C124" i="33"/>
  <c r="H123" i="33"/>
  <c r="D123" i="33"/>
  <c r="C123" i="33"/>
  <c r="H122" i="33"/>
  <c r="D122" i="33"/>
  <c r="C122" i="33"/>
  <c r="H121" i="33"/>
  <c r="D121" i="33"/>
  <c r="C121" i="33"/>
  <c r="H120" i="33"/>
  <c r="D120" i="33"/>
  <c r="C120" i="33"/>
  <c r="H119" i="33"/>
  <c r="D119" i="33"/>
  <c r="C119" i="33"/>
  <c r="H118" i="33"/>
  <c r="D118" i="33"/>
  <c r="C118" i="33"/>
  <c r="H117" i="33"/>
  <c r="D117" i="33"/>
  <c r="C117" i="33"/>
  <c r="H116" i="33"/>
  <c r="D116" i="33"/>
  <c r="C116" i="33"/>
  <c r="H115" i="33"/>
  <c r="D115" i="33"/>
  <c r="C115" i="33"/>
  <c r="H114" i="33"/>
  <c r="C114" i="33"/>
  <c r="H113" i="33"/>
  <c r="C113" i="33"/>
  <c r="H112" i="33"/>
  <c r="C112" i="33"/>
  <c r="H111" i="33"/>
  <c r="C111" i="33"/>
  <c r="H110" i="33"/>
  <c r="C110" i="33"/>
  <c r="H109" i="33"/>
  <c r="C109" i="33"/>
  <c r="H108" i="33"/>
  <c r="C108" i="33"/>
  <c r="H107" i="33"/>
  <c r="C107" i="33"/>
  <c r="H106" i="33"/>
  <c r="C106" i="33"/>
  <c r="H105" i="33"/>
  <c r="C105" i="33"/>
  <c r="H104" i="33"/>
  <c r="C104" i="33"/>
  <c r="H103" i="33"/>
  <c r="C103" i="33"/>
  <c r="H102" i="33"/>
  <c r="C102" i="33"/>
  <c r="H101" i="33"/>
  <c r="C101" i="33"/>
  <c r="H100" i="33"/>
  <c r="C100" i="33"/>
  <c r="H99" i="33"/>
  <c r="C99" i="33"/>
  <c r="H98" i="33"/>
  <c r="C98" i="33"/>
  <c r="H97" i="33"/>
  <c r="C97" i="33"/>
  <c r="H93" i="33"/>
  <c r="V88" i="33"/>
  <c r="U88" i="33"/>
  <c r="T88" i="33"/>
  <c r="S88" i="33"/>
  <c r="R88" i="33"/>
  <c r="Q88" i="33"/>
  <c r="P88" i="33"/>
  <c r="O88" i="33"/>
  <c r="N88" i="33"/>
  <c r="M88" i="33"/>
  <c r="L88" i="33"/>
  <c r="K88" i="33"/>
  <c r="V87" i="33"/>
  <c r="U87" i="33"/>
  <c r="T87" i="33"/>
  <c r="S87" i="33"/>
  <c r="R87" i="33"/>
  <c r="Q87" i="33"/>
  <c r="P87" i="33"/>
  <c r="O87" i="33"/>
  <c r="N87" i="33"/>
  <c r="M87" i="33"/>
  <c r="L87" i="33"/>
  <c r="K87" i="33"/>
  <c r="V86" i="33"/>
  <c r="U86" i="33"/>
  <c r="T86" i="33"/>
  <c r="S86" i="33"/>
  <c r="R86" i="33"/>
  <c r="Q86" i="33"/>
  <c r="P86" i="33"/>
  <c r="O86" i="33"/>
  <c r="N86" i="33"/>
  <c r="M86" i="33"/>
  <c r="L86" i="33"/>
  <c r="K86" i="33"/>
  <c r="V85" i="33"/>
  <c r="U85" i="33"/>
  <c r="T85" i="33"/>
  <c r="S85" i="33"/>
  <c r="R85" i="33"/>
  <c r="Q85" i="33"/>
  <c r="P85" i="33"/>
  <c r="O85" i="33"/>
  <c r="N85" i="33"/>
  <c r="M85" i="33"/>
  <c r="L85" i="33"/>
  <c r="K85" i="33"/>
  <c r="V84" i="33"/>
  <c r="U84" i="33"/>
  <c r="T84" i="33"/>
  <c r="S84" i="33"/>
  <c r="R84" i="33"/>
  <c r="Q84" i="33"/>
  <c r="P84" i="33"/>
  <c r="O84" i="33"/>
  <c r="N84" i="33"/>
  <c r="M84" i="33"/>
  <c r="L84" i="33"/>
  <c r="K84" i="33"/>
  <c r="H84" i="33"/>
  <c r="K83" i="33"/>
  <c r="H83" i="33"/>
  <c r="V82" i="33"/>
  <c r="U82" i="33"/>
  <c r="T82" i="33"/>
  <c r="S82" i="33"/>
  <c r="R82" i="33"/>
  <c r="Q82" i="33"/>
  <c r="P82" i="33"/>
  <c r="O82" i="33"/>
  <c r="N82" i="33"/>
  <c r="M82" i="33"/>
  <c r="L82" i="33"/>
  <c r="K82" i="33"/>
  <c r="H82" i="33"/>
  <c r="V81" i="33"/>
  <c r="U81" i="33"/>
  <c r="T81" i="33"/>
  <c r="S81" i="33"/>
  <c r="R81" i="33"/>
  <c r="Q81" i="33"/>
  <c r="P81" i="33"/>
  <c r="O81" i="33"/>
  <c r="N81" i="33"/>
  <c r="M81" i="33"/>
  <c r="L81" i="33"/>
  <c r="K81" i="33"/>
  <c r="H81" i="33"/>
  <c r="V80" i="33"/>
  <c r="U80" i="33"/>
  <c r="T80" i="33"/>
  <c r="S80" i="33"/>
  <c r="R80" i="33"/>
  <c r="Q80" i="33"/>
  <c r="P80" i="33"/>
  <c r="O80" i="33"/>
  <c r="N80" i="33"/>
  <c r="M80" i="33"/>
  <c r="L80" i="33"/>
  <c r="K80" i="33"/>
  <c r="H80" i="33"/>
  <c r="V79" i="33"/>
  <c r="U79" i="33"/>
  <c r="T79" i="33"/>
  <c r="S79" i="33"/>
  <c r="R79" i="33"/>
  <c r="Q79" i="33"/>
  <c r="P79" i="33"/>
  <c r="O79" i="33"/>
  <c r="N79" i="33"/>
  <c r="M79" i="33"/>
  <c r="L79" i="33"/>
  <c r="K79" i="33"/>
  <c r="H155" i="33" s="1"/>
  <c r="H79" i="33"/>
  <c r="V78" i="33"/>
  <c r="U78" i="33"/>
  <c r="T78" i="33"/>
  <c r="S78" i="33"/>
  <c r="R78" i="33"/>
  <c r="Q78" i="33"/>
  <c r="P78" i="33"/>
  <c r="O78" i="33"/>
  <c r="N78" i="33"/>
  <c r="M78" i="33"/>
  <c r="L78" i="33"/>
  <c r="K78" i="33"/>
  <c r="H78" i="33"/>
  <c r="E78" i="33"/>
  <c r="F234" i="32" s="1"/>
  <c r="V77" i="33"/>
  <c r="U77" i="33"/>
  <c r="T77" i="33"/>
  <c r="S77" i="33"/>
  <c r="R77" i="33"/>
  <c r="Q77" i="33"/>
  <c r="P77" i="33"/>
  <c r="O77" i="33"/>
  <c r="N77" i="33"/>
  <c r="M77" i="33"/>
  <c r="L77" i="33"/>
  <c r="K77" i="33"/>
  <c r="H77" i="33"/>
  <c r="V76" i="33"/>
  <c r="U76" i="33"/>
  <c r="T76" i="33"/>
  <c r="S76" i="33"/>
  <c r="R76" i="33"/>
  <c r="Q76" i="33"/>
  <c r="P76" i="33"/>
  <c r="O76" i="33"/>
  <c r="N76" i="33"/>
  <c r="M76" i="33"/>
  <c r="L76" i="33"/>
  <c r="K76" i="33"/>
  <c r="H76" i="33"/>
  <c r="K75" i="33"/>
  <c r="H75" i="33"/>
  <c r="V74" i="33"/>
  <c r="U74" i="33"/>
  <c r="T74" i="33"/>
  <c r="S74" i="33"/>
  <c r="R74" i="33"/>
  <c r="Q74" i="33"/>
  <c r="P74" i="33"/>
  <c r="O74" i="33"/>
  <c r="N74" i="33"/>
  <c r="M74" i="33"/>
  <c r="L74" i="33"/>
  <c r="K74" i="33"/>
  <c r="H74" i="33"/>
  <c r="V73" i="33"/>
  <c r="U73" i="33"/>
  <c r="T73" i="33"/>
  <c r="S73" i="33"/>
  <c r="R73" i="33"/>
  <c r="Q73" i="33"/>
  <c r="P73" i="33"/>
  <c r="O73" i="33"/>
  <c r="N73" i="33"/>
  <c r="M73" i="33"/>
  <c r="L73" i="33"/>
  <c r="K73" i="33"/>
  <c r="H73" i="33"/>
  <c r="V72" i="33"/>
  <c r="U72" i="33"/>
  <c r="T72" i="33"/>
  <c r="S72" i="33"/>
  <c r="R72" i="33"/>
  <c r="Q72" i="33"/>
  <c r="P72" i="33"/>
  <c r="O72" i="33"/>
  <c r="N72" i="33"/>
  <c r="M72" i="33"/>
  <c r="L72" i="33"/>
  <c r="H72" i="33"/>
  <c r="F72" i="33" s="1"/>
  <c r="G231" i="32" s="1"/>
  <c r="H71" i="33"/>
  <c r="H70" i="33"/>
  <c r="H69" i="33"/>
  <c r="H68" i="33"/>
  <c r="O67" i="33"/>
  <c r="K67" i="33"/>
  <c r="H67" i="33"/>
  <c r="N66" i="33"/>
  <c r="K66" i="33"/>
  <c r="H86" i="33" s="1"/>
  <c r="H66" i="33"/>
  <c r="Z65" i="33"/>
  <c r="H65" i="33"/>
  <c r="Z64" i="33"/>
  <c r="H64" i="33"/>
  <c r="F78" i="33"/>
  <c r="G234" i="32" s="1"/>
  <c r="P63" i="33"/>
  <c r="E72" i="33" s="1"/>
  <c r="F231" i="32" s="1"/>
  <c r="O63" i="33"/>
  <c r="F38" i="33" s="1"/>
  <c r="F37" i="33" s="1"/>
  <c r="G190" i="32" s="1"/>
  <c r="N63" i="33"/>
  <c r="M63" i="33"/>
  <c r="L63" i="33"/>
  <c r="H63" i="33"/>
  <c r="E63" i="33"/>
  <c r="N62" i="33"/>
  <c r="M62" i="33"/>
  <c r="L62" i="33"/>
  <c r="H62" i="33"/>
  <c r="N61" i="33"/>
  <c r="M61" i="33"/>
  <c r="L61" i="33"/>
  <c r="H61" i="33"/>
  <c r="N60" i="33"/>
  <c r="M60" i="33"/>
  <c r="L60" i="33"/>
  <c r="H60" i="33"/>
  <c r="Z59" i="33"/>
  <c r="N59" i="33"/>
  <c r="M59" i="33"/>
  <c r="L59" i="33"/>
  <c r="H59" i="33"/>
  <c r="V58" i="33"/>
  <c r="U58" i="33"/>
  <c r="T58" i="33"/>
  <c r="S58" i="33"/>
  <c r="R58" i="33"/>
  <c r="Q58" i="33"/>
  <c r="P58" i="33"/>
  <c r="O58" i="33"/>
  <c r="N58" i="33"/>
  <c r="M58" i="33"/>
  <c r="L58" i="33"/>
  <c r="H58" i="33"/>
  <c r="O57" i="33"/>
  <c r="N57" i="33"/>
  <c r="M57" i="33"/>
  <c r="L57" i="33"/>
  <c r="H57" i="33"/>
  <c r="Z56" i="33"/>
  <c r="H56" i="33"/>
  <c r="Z55" i="33"/>
  <c r="N55" i="33"/>
  <c r="M55" i="33"/>
  <c r="L55" i="33"/>
  <c r="H55" i="33"/>
  <c r="N54" i="33"/>
  <c r="M54" i="33"/>
  <c r="L54" i="33"/>
  <c r="H54" i="33"/>
  <c r="Z53" i="33"/>
  <c r="N53" i="33"/>
  <c r="M53" i="33"/>
  <c r="L53" i="33"/>
  <c r="H53" i="33"/>
  <c r="Z52" i="33"/>
  <c r="N52" i="33"/>
  <c r="M52" i="33"/>
  <c r="L52" i="33"/>
  <c r="H52" i="33"/>
  <c r="Z51" i="33"/>
  <c r="N51" i="33"/>
  <c r="M51" i="33"/>
  <c r="L51" i="33"/>
  <c r="H51" i="33"/>
  <c r="N50" i="33"/>
  <c r="M50" i="33"/>
  <c r="L50" i="33"/>
  <c r="H50" i="33"/>
  <c r="O49" i="33"/>
  <c r="N49" i="33"/>
  <c r="M49" i="33"/>
  <c r="L49" i="33"/>
  <c r="H49" i="33"/>
  <c r="Z48" i="33"/>
  <c r="Y48" i="33"/>
  <c r="Y49" i="33" s="1"/>
  <c r="N48" i="33"/>
  <c r="M48" i="33"/>
  <c r="L48" i="33"/>
  <c r="H48" i="33"/>
  <c r="P47" i="33"/>
  <c r="O47" i="33"/>
  <c r="N47" i="33"/>
  <c r="M47" i="33"/>
  <c r="L47" i="33"/>
  <c r="H47" i="33"/>
  <c r="H46" i="33"/>
  <c r="H45" i="33"/>
  <c r="H44" i="33"/>
  <c r="H43" i="33"/>
  <c r="H42" i="33"/>
  <c r="E42" i="33" s="1"/>
  <c r="F195" i="32" s="1"/>
  <c r="H41" i="33"/>
  <c r="H40" i="33"/>
  <c r="H39" i="33"/>
  <c r="H38" i="33"/>
  <c r="E38" i="33"/>
  <c r="H37" i="33"/>
  <c r="H36" i="33"/>
  <c r="F36" i="33"/>
  <c r="G189" i="32" s="1"/>
  <c r="E36" i="33"/>
  <c r="F189" i="32" s="1"/>
  <c r="H35" i="33"/>
  <c r="H34" i="33"/>
  <c r="H33" i="33"/>
  <c r="F33" i="33"/>
  <c r="G186" i="32" s="1"/>
  <c r="H32" i="33"/>
  <c r="H31" i="33"/>
  <c r="H30" i="33"/>
  <c r="H29" i="33"/>
  <c r="H28" i="33"/>
  <c r="H27" i="33"/>
  <c r="H26" i="33"/>
  <c r="H25" i="33"/>
  <c r="H24" i="33"/>
  <c r="H23" i="33"/>
  <c r="H22" i="33"/>
  <c r="H21" i="33"/>
  <c r="H20" i="33"/>
  <c r="H19" i="33"/>
  <c r="H18" i="33"/>
  <c r="H17" i="33"/>
  <c r="H16" i="33"/>
  <c r="H15" i="33"/>
  <c r="U14" i="33"/>
  <c r="T14" i="33"/>
  <c r="S14" i="33"/>
  <c r="R14" i="33"/>
  <c r="Q14" i="33"/>
  <c r="P14" i="33"/>
  <c r="O14" i="33"/>
  <c r="N14" i="33"/>
  <c r="P67" i="33" s="1"/>
  <c r="M14" i="33"/>
  <c r="L14" i="33"/>
  <c r="N67" i="33" s="1"/>
  <c r="H14" i="33"/>
  <c r="U13" i="33"/>
  <c r="T13" i="33"/>
  <c r="S13" i="33"/>
  <c r="R13" i="33"/>
  <c r="Q13" i="33"/>
  <c r="P13" i="33"/>
  <c r="O13" i="33"/>
  <c r="Q66" i="33" s="1"/>
  <c r="N13" i="33"/>
  <c r="P66" i="33" s="1"/>
  <c r="M13" i="33"/>
  <c r="O66" i="33" s="1"/>
  <c r="L13" i="33"/>
  <c r="H13" i="33"/>
  <c r="Q12" i="33"/>
  <c r="R12" i="33" s="1"/>
  <c r="S12" i="33" s="1"/>
  <c r="T12" i="33" s="1"/>
  <c r="U12" i="33" s="1"/>
  <c r="P12" i="33"/>
  <c r="H12" i="33"/>
  <c r="H11" i="33"/>
  <c r="H10" i="33"/>
  <c r="H9" i="33"/>
  <c r="H8" i="33"/>
  <c r="H7" i="33"/>
  <c r="H6" i="33"/>
  <c r="H5" i="33"/>
  <c r="H4" i="33"/>
  <c r="M52" i="31"/>
  <c r="M48" i="31"/>
  <c r="M47" i="31"/>
  <c r="M46" i="31"/>
  <c r="M45" i="31"/>
  <c r="M44" i="31"/>
  <c r="M43" i="31"/>
  <c r="M42" i="31"/>
  <c r="M41" i="31"/>
  <c r="M40" i="31"/>
  <c r="M39" i="31"/>
  <c r="M38" i="31"/>
  <c r="M37" i="31"/>
  <c r="M36" i="31"/>
  <c r="M35" i="31"/>
  <c r="M34" i="31"/>
  <c r="M33" i="31"/>
  <c r="M32" i="31"/>
  <c r="M31" i="31"/>
  <c r="M30" i="31"/>
  <c r="M29" i="31"/>
  <c r="M28" i="31"/>
  <c r="M27" i="31"/>
  <c r="M26" i="31"/>
  <c r="M25" i="31"/>
  <c r="M24" i="31"/>
  <c r="M23" i="31"/>
  <c r="M22" i="31"/>
  <c r="M21" i="31"/>
  <c r="M20" i="31"/>
  <c r="M19" i="31"/>
  <c r="M18" i="31"/>
  <c r="M17" i="31"/>
  <c r="M16" i="31"/>
  <c r="M15" i="31"/>
  <c r="M14" i="31"/>
  <c r="M13" i="31"/>
  <c r="M12" i="31"/>
  <c r="M11" i="31"/>
  <c r="M10" i="31"/>
  <c r="M9" i="31"/>
  <c r="M8" i="31"/>
  <c r="M7" i="31"/>
  <c r="M6" i="31"/>
  <c r="M5" i="31"/>
  <c r="M4" i="31"/>
  <c r="R66" i="33" l="1"/>
  <c r="S66" i="33"/>
  <c r="T66" i="33"/>
  <c r="T64" i="33"/>
  <c r="R59" i="33"/>
  <c r="R56" i="33"/>
  <c r="S51" i="33"/>
  <c r="T51" i="33"/>
  <c r="R50" i="33"/>
  <c r="S50" i="33"/>
  <c r="T50" i="33"/>
  <c r="R47" i="33"/>
  <c r="S47" i="33"/>
  <c r="T47" i="33"/>
  <c r="E64" i="33"/>
  <c r="F225" i="32" s="1"/>
  <c r="F73" i="33"/>
  <c r="E76" i="33"/>
  <c r="F233" i="32" s="1"/>
  <c r="F64" i="33"/>
  <c r="G225" i="32" s="1"/>
  <c r="F34" i="33"/>
  <c r="G187" i="32" s="1"/>
  <c r="E40" i="33"/>
  <c r="F193" i="32" s="1"/>
  <c r="F8" i="33"/>
  <c r="K234" i="32"/>
  <c r="G191" i="32"/>
  <c r="K231" i="32"/>
  <c r="K189" i="32"/>
  <c r="Q29" i="30"/>
  <c r="Q28" i="30"/>
  <c r="R28" i="30"/>
  <c r="Q27" i="30"/>
  <c r="R27" i="30"/>
  <c r="S27" i="30"/>
  <c r="Q24" i="30"/>
  <c r="E93" i="33"/>
  <c r="F93" i="33"/>
  <c r="F35" i="33"/>
  <c r="G188" i="32" s="1"/>
  <c r="E35" i="33"/>
  <c r="F188" i="32" s="1"/>
  <c r="AA49" i="33" a="1"/>
  <c r="AA49" i="33" s="1"/>
  <c r="AG49" i="33" a="1"/>
  <c r="AG49" i="33" s="1"/>
  <c r="AI49" i="33" a="1"/>
  <c r="AI49" i="33" s="1"/>
  <c r="P49" i="33" s="1"/>
  <c r="AH49" i="33" a="1"/>
  <c r="AH49" i="33" s="1"/>
  <c r="AF49" i="33" a="1"/>
  <c r="AF49" i="33" s="1"/>
  <c r="AE49" i="33" a="1"/>
  <c r="AE49" i="33" s="1"/>
  <c r="AC49" i="33" a="1"/>
  <c r="AC49" i="33" s="1"/>
  <c r="AB49" i="33" a="1"/>
  <c r="AB49" i="33" s="1"/>
  <c r="Y50" i="33"/>
  <c r="AJ49" i="33" a="1"/>
  <c r="AJ49" i="33" s="1"/>
  <c r="AD49" i="33" a="1"/>
  <c r="AD49" i="33" s="1"/>
  <c r="E37" i="33"/>
  <c r="F190" i="32" s="1"/>
  <c r="K190" i="32" s="1"/>
  <c r="F191" i="32"/>
  <c r="AE48" i="33" a="1"/>
  <c r="AE48" i="33" s="1"/>
  <c r="E39" i="33"/>
  <c r="F192" i="32" s="1"/>
  <c r="F39" i="33"/>
  <c r="G192" i="32" s="1"/>
  <c r="F86" i="33"/>
  <c r="E86" i="33"/>
  <c r="F42" i="33"/>
  <c r="G195" i="32" s="1"/>
  <c r="K195" i="32" s="1"/>
  <c r="H92" i="33"/>
  <c r="H91" i="33"/>
  <c r="H96" i="33"/>
  <c r="H95" i="33"/>
  <c r="H94" i="33"/>
  <c r="Z60" i="33"/>
  <c r="F71" i="33"/>
  <c r="E71" i="33"/>
  <c r="E32" i="33"/>
  <c r="F66" i="33"/>
  <c r="G226" i="32" s="1"/>
  <c r="E66" i="33"/>
  <c r="F226" i="32" s="1"/>
  <c r="H85" i="33"/>
  <c r="F32" i="33"/>
  <c r="E33" i="33"/>
  <c r="F186" i="32" s="1"/>
  <c r="K186" i="32" s="1"/>
  <c r="F68" i="33"/>
  <c r="G227" i="32" s="1"/>
  <c r="E68" i="33"/>
  <c r="F227" i="32" s="1"/>
  <c r="F69" i="33"/>
  <c r="G228" i="32" s="1"/>
  <c r="E69" i="33"/>
  <c r="F228" i="32" s="1"/>
  <c r="E34" i="33"/>
  <c r="F187" i="32" s="1"/>
  <c r="F74" i="33"/>
  <c r="G232" i="32" s="1"/>
  <c r="E74" i="33"/>
  <c r="F232" i="32" s="1"/>
  <c r="E77" i="33"/>
  <c r="AH48" i="33" a="1"/>
  <c r="AH48" i="33" s="1"/>
  <c r="AF48" i="33" a="1"/>
  <c r="AF48" i="33" s="1"/>
  <c r="AB48" i="33" a="1"/>
  <c r="AB48" i="33" s="1"/>
  <c r="AA48" i="33" a="1"/>
  <c r="AA48" i="33" s="1"/>
  <c r="AC48" i="33" a="1"/>
  <c r="AC48" i="33" s="1"/>
  <c r="AD48" i="33" a="1"/>
  <c r="AD48" i="33" s="1"/>
  <c r="H88" i="33"/>
  <c r="H90" i="33"/>
  <c r="H87" i="33"/>
  <c r="F63" i="33"/>
  <c r="AG48" i="33" a="1"/>
  <c r="AG48" i="33" s="1"/>
  <c r="F75" i="33"/>
  <c r="E75" i="33"/>
  <c r="AI48" i="33" a="1"/>
  <c r="AI48" i="33" s="1"/>
  <c r="F76" i="33"/>
  <c r="G233" i="32" s="1"/>
  <c r="AJ48" i="33" a="1"/>
  <c r="AJ48" i="33" s="1"/>
  <c r="F62" i="33"/>
  <c r="E62" i="33"/>
  <c r="H89" i="33"/>
  <c r="E73" i="33"/>
  <c r="K187" i="32" l="1"/>
  <c r="K233" i="32"/>
  <c r="K225" i="32"/>
  <c r="F224" i="32"/>
  <c r="F41" i="33"/>
  <c r="G194" i="32" s="1"/>
  <c r="E41" i="33"/>
  <c r="F194" i="32" s="1"/>
  <c r="E67" i="33"/>
  <c r="E65" i="33"/>
  <c r="F65" i="33"/>
  <c r="F40" i="33"/>
  <c r="G193" i="32" s="1"/>
  <c r="K193" i="32" s="1"/>
  <c r="F67" i="33"/>
  <c r="K191" i="32"/>
  <c r="K188" i="32"/>
  <c r="K228" i="32"/>
  <c r="G29" i="32"/>
  <c r="G35" i="32"/>
  <c r="F85" i="33"/>
  <c r="E85" i="33"/>
  <c r="F29" i="32"/>
  <c r="K29" i="32" s="1"/>
  <c r="F35" i="32"/>
  <c r="Z61" i="33"/>
  <c r="F89" i="33"/>
  <c r="E89" i="33"/>
  <c r="F31" i="33"/>
  <c r="G184" i="32" s="1"/>
  <c r="G185" i="32"/>
  <c r="E61" i="33"/>
  <c r="F223" i="32"/>
  <c r="K192" i="32"/>
  <c r="G224" i="32"/>
  <c r="F61" i="33"/>
  <c r="G223" i="32" s="1"/>
  <c r="O48" i="33"/>
  <c r="F94" i="33"/>
  <c r="E94" i="33"/>
  <c r="F95" i="33"/>
  <c r="E95" i="33"/>
  <c r="F96" i="33"/>
  <c r="E96" i="33"/>
  <c r="K226" i="32"/>
  <c r="E92" i="33"/>
  <c r="F92" i="33"/>
  <c r="E87" i="33"/>
  <c r="F87" i="33"/>
  <c r="K227" i="32"/>
  <c r="E31" i="33"/>
  <c r="F184" i="32" s="1"/>
  <c r="F185" i="32"/>
  <c r="F90" i="33"/>
  <c r="E90" i="33"/>
  <c r="F230" i="32"/>
  <c r="E70" i="33"/>
  <c r="F229" i="32" s="1"/>
  <c r="F88" i="33"/>
  <c r="E88" i="33"/>
  <c r="F70" i="33"/>
  <c r="G229" i="32" s="1"/>
  <c r="G230" i="32"/>
  <c r="G42" i="32"/>
  <c r="G48" i="32"/>
  <c r="AA50" i="33" a="1"/>
  <c r="AA50" i="33" s="1"/>
  <c r="AI50" i="33" a="1"/>
  <c r="AI50" i="33" s="1"/>
  <c r="P50" i="33" s="1"/>
  <c r="AH50" i="33" a="1"/>
  <c r="AH50" i="33" s="1"/>
  <c r="AG50" i="33" a="1"/>
  <c r="AG50" i="33" s="1"/>
  <c r="AE50" i="33" a="1"/>
  <c r="AE50" i="33" s="1"/>
  <c r="AC50" i="33" a="1"/>
  <c r="AC50" i="33" s="1"/>
  <c r="AB50" i="33" a="1"/>
  <c r="AB50" i="33" s="1"/>
  <c r="Y51" i="33"/>
  <c r="AJ50" i="33" a="1"/>
  <c r="AJ50" i="33" s="1"/>
  <c r="AF50" i="33" a="1"/>
  <c r="AF50" i="33" s="1"/>
  <c r="O50" i="33" s="1"/>
  <c r="AD50" i="33" a="1"/>
  <c r="AD50" i="33" s="1"/>
  <c r="F42" i="32"/>
  <c r="F48" i="32"/>
  <c r="P48" i="33"/>
  <c r="K232" i="32"/>
  <c r="K224" i="32" l="1"/>
  <c r="K194" i="32"/>
  <c r="K42" i="32"/>
  <c r="K48" i="32"/>
  <c r="F134" i="33"/>
  <c r="E134" i="33"/>
  <c r="F107" i="33"/>
  <c r="F143" i="33"/>
  <c r="E143" i="33"/>
  <c r="F116" i="33"/>
  <c r="F115" i="33" s="1"/>
  <c r="G64" i="32" s="1"/>
  <c r="F98" i="33"/>
  <c r="E116" i="33"/>
  <c r="E115" i="33" s="1"/>
  <c r="F64" i="32" s="1"/>
  <c r="E107" i="33"/>
  <c r="E125" i="33"/>
  <c r="E98" i="33"/>
  <c r="F125" i="33"/>
  <c r="K223" i="32"/>
  <c r="G38" i="32"/>
  <c r="G32" i="32"/>
  <c r="F31" i="32"/>
  <c r="F37" i="32"/>
  <c r="E6" i="33"/>
  <c r="F15" i="33"/>
  <c r="G18" i="32" s="1"/>
  <c r="F6" i="33"/>
  <c r="F24" i="33"/>
  <c r="G24" i="32" s="1"/>
  <c r="E15" i="33"/>
  <c r="F18" i="32" s="1"/>
  <c r="E24" i="33"/>
  <c r="F24" i="32" s="1"/>
  <c r="G31" i="32"/>
  <c r="G37" i="32"/>
  <c r="K185" i="32"/>
  <c r="K184" i="32"/>
  <c r="F39" i="32"/>
  <c r="F33" i="32"/>
  <c r="G49" i="32"/>
  <c r="G43" i="32"/>
  <c r="F32" i="32"/>
  <c r="F38" i="32"/>
  <c r="K229" i="32"/>
  <c r="K230" i="32"/>
  <c r="G39" i="32"/>
  <c r="G33" i="32"/>
  <c r="G36" i="32"/>
  <c r="G30" i="32"/>
  <c r="F108" i="33"/>
  <c r="E126" i="33"/>
  <c r="F99" i="33"/>
  <c r="G54" i="32" s="1"/>
  <c r="E99" i="33"/>
  <c r="F54" i="32" s="1"/>
  <c r="F144" i="33"/>
  <c r="G90" i="32" s="1"/>
  <c r="F117" i="33"/>
  <c r="E108" i="33"/>
  <c r="F135" i="33"/>
  <c r="G84" i="32" s="1"/>
  <c r="E135" i="33"/>
  <c r="F84" i="32" s="1"/>
  <c r="E144" i="33"/>
  <c r="F90" i="32" s="1"/>
  <c r="F126" i="33"/>
  <c r="E117" i="33"/>
  <c r="F36" i="32"/>
  <c r="F30" i="32"/>
  <c r="G41" i="32"/>
  <c r="F91" i="33"/>
  <c r="G47" i="32"/>
  <c r="E91" i="33"/>
  <c r="F47" i="32"/>
  <c r="F41" i="32"/>
  <c r="K35" i="32"/>
  <c r="E14" i="33"/>
  <c r="F14" i="33"/>
  <c r="E5" i="33"/>
  <c r="E23" i="33"/>
  <c r="F5" i="33"/>
  <c r="F23" i="33"/>
  <c r="F51" i="32"/>
  <c r="F45" i="32"/>
  <c r="G45" i="32"/>
  <c r="G51" i="32"/>
  <c r="F28" i="32"/>
  <c r="F34" i="32"/>
  <c r="Y52" i="33"/>
  <c r="AJ51" i="33" a="1"/>
  <c r="AJ51" i="33" s="1"/>
  <c r="AG51" i="33" a="1"/>
  <c r="AG51" i="33" s="1"/>
  <c r="AF51" i="33" a="1"/>
  <c r="AF51" i="33" s="1"/>
  <c r="AC51" i="33" a="1"/>
  <c r="AC51" i="33" s="1"/>
  <c r="AH51" i="33" a="1"/>
  <c r="AH51" i="33" s="1"/>
  <c r="AB51" i="33" a="1"/>
  <c r="AB51" i="33" s="1"/>
  <c r="AA51" i="33" a="1"/>
  <c r="AA51" i="33" s="1"/>
  <c r="AI51" i="33" a="1"/>
  <c r="AI51" i="33" s="1"/>
  <c r="AD51" i="33" a="1"/>
  <c r="AD51" i="33" s="1"/>
  <c r="AE51" i="33" a="1"/>
  <c r="AE51" i="33" s="1"/>
  <c r="F50" i="32"/>
  <c r="F44" i="32"/>
  <c r="G28" i="32"/>
  <c r="G34" i="32"/>
  <c r="G50" i="32"/>
  <c r="G44" i="32"/>
  <c r="F49" i="32"/>
  <c r="F43" i="32"/>
  <c r="K43" i="32" s="1"/>
  <c r="K90" i="32" l="1"/>
  <c r="K18" i="32"/>
  <c r="K31" i="32"/>
  <c r="K41" i="32"/>
  <c r="K49" i="32"/>
  <c r="K54" i="32"/>
  <c r="K32" i="32"/>
  <c r="K51" i="32"/>
  <c r="F29" i="33"/>
  <c r="E29" i="33"/>
  <c r="E20" i="33"/>
  <c r="F11" i="33"/>
  <c r="E11" i="33"/>
  <c r="F20" i="33"/>
  <c r="G12" i="32"/>
  <c r="G6" i="32"/>
  <c r="K44" i="32"/>
  <c r="K47" i="32"/>
  <c r="F26" i="33"/>
  <c r="G25" i="32" s="1"/>
  <c r="E8" i="33"/>
  <c r="F17" i="33"/>
  <c r="G19" i="32" s="1"/>
  <c r="E17" i="33"/>
  <c r="F19" i="32" s="1"/>
  <c r="E26" i="33"/>
  <c r="F25" i="32" s="1"/>
  <c r="K50" i="32"/>
  <c r="F40" i="32"/>
  <c r="F46" i="32"/>
  <c r="F9" i="33"/>
  <c r="F18" i="33"/>
  <c r="F27" i="33"/>
  <c r="E27" i="33"/>
  <c r="E18" i="33"/>
  <c r="E9" i="33"/>
  <c r="F12" i="32"/>
  <c r="F6" i="32"/>
  <c r="E16" i="33"/>
  <c r="F16" i="33"/>
  <c r="F7" i="33"/>
  <c r="E7" i="33"/>
  <c r="E25" i="33"/>
  <c r="F25" i="33"/>
  <c r="F28" i="33"/>
  <c r="G26" i="32" s="1"/>
  <c r="E28" i="33"/>
  <c r="F26" i="32" s="1"/>
  <c r="F19" i="33"/>
  <c r="G20" i="32" s="1"/>
  <c r="E19" i="33"/>
  <c r="F20" i="32" s="1"/>
  <c r="E10" i="33"/>
  <c r="F10" i="33"/>
  <c r="K33" i="32"/>
  <c r="K37" i="32"/>
  <c r="F17" i="32"/>
  <c r="E13" i="33"/>
  <c r="F16" i="32" s="1"/>
  <c r="K39" i="32"/>
  <c r="O51" i="33"/>
  <c r="F127" i="33"/>
  <c r="E127" i="33"/>
  <c r="F100" i="33"/>
  <c r="F145" i="33"/>
  <c r="F136" i="33"/>
  <c r="E136" i="33"/>
  <c r="F118" i="33"/>
  <c r="F109" i="33"/>
  <c r="E109" i="33"/>
  <c r="E145" i="33"/>
  <c r="E100" i="33"/>
  <c r="E118" i="33"/>
  <c r="G78" i="32"/>
  <c r="G72" i="32"/>
  <c r="G71" i="32"/>
  <c r="F124" i="33"/>
  <c r="G77" i="32"/>
  <c r="E21" i="33"/>
  <c r="F21" i="32" s="1"/>
  <c r="F30" i="33"/>
  <c r="G27" i="32" s="1"/>
  <c r="E30" i="33"/>
  <c r="F27" i="32" s="1"/>
  <c r="F12" i="33"/>
  <c r="E12" i="33"/>
  <c r="F21" i="33"/>
  <c r="G21" i="32" s="1"/>
  <c r="P51" i="33"/>
  <c r="K30" i="32"/>
  <c r="K36" i="32"/>
  <c r="AH52" i="33" a="1"/>
  <c r="AH52" i="33" s="1"/>
  <c r="AD52" i="33" a="1"/>
  <c r="AD52" i="33" s="1"/>
  <c r="AC52" i="33" a="1"/>
  <c r="AC52" i="33" s="1"/>
  <c r="Y53" i="33"/>
  <c r="AI52" i="33" a="1"/>
  <c r="AI52" i="33" s="1"/>
  <c r="AJ52" i="33" a="1"/>
  <c r="AJ52" i="33" s="1"/>
  <c r="AB52" i="33" a="1"/>
  <c r="AB52" i="33" s="1"/>
  <c r="AF52" i="33" a="1"/>
  <c r="AF52" i="33" s="1"/>
  <c r="O52" i="33" s="1"/>
  <c r="AG52" i="33" a="1"/>
  <c r="AG52" i="33" s="1"/>
  <c r="AE52" i="33" a="1"/>
  <c r="AE52" i="33" s="1"/>
  <c r="AA52" i="33" a="1"/>
  <c r="AA52" i="33" s="1"/>
  <c r="K34" i="32"/>
  <c r="E97" i="33"/>
  <c r="F52" i="32" s="1"/>
  <c r="F53" i="32"/>
  <c r="K28" i="32"/>
  <c r="K84" i="32"/>
  <c r="F71" i="32"/>
  <c r="E124" i="33"/>
  <c r="F77" i="32"/>
  <c r="G40" i="32"/>
  <c r="G46" i="32"/>
  <c r="E106" i="33"/>
  <c r="F58" i="32" s="1"/>
  <c r="F59" i="32"/>
  <c r="K64" i="32"/>
  <c r="K38" i="32"/>
  <c r="K45" i="32"/>
  <c r="F141" i="33"/>
  <c r="G87" i="32" s="1"/>
  <c r="E141" i="33"/>
  <c r="F87" i="32" s="1"/>
  <c r="F114" i="33"/>
  <c r="G63" i="32" s="1"/>
  <c r="F150" i="33"/>
  <c r="G93" i="32" s="1"/>
  <c r="E150" i="33"/>
  <c r="F93" i="32" s="1"/>
  <c r="F123" i="33"/>
  <c r="G69" i="32" s="1"/>
  <c r="E123" i="33"/>
  <c r="F69" i="32" s="1"/>
  <c r="E105" i="33"/>
  <c r="F57" i="32" s="1"/>
  <c r="E132" i="33"/>
  <c r="F132" i="33"/>
  <c r="F105" i="33"/>
  <c r="G57" i="32" s="1"/>
  <c r="E114" i="33"/>
  <c r="F63" i="32" s="1"/>
  <c r="F97" i="33"/>
  <c r="G52" i="32" s="1"/>
  <c r="G53" i="32"/>
  <c r="G23" i="32"/>
  <c r="F22" i="33"/>
  <c r="G22" i="32" s="1"/>
  <c r="E142" i="33"/>
  <c r="F88" i="32" s="1"/>
  <c r="F89" i="32"/>
  <c r="G11" i="32"/>
  <c r="F4" i="33"/>
  <c r="G5" i="32"/>
  <c r="F142" i="33"/>
  <c r="G88" i="32" s="1"/>
  <c r="G89" i="32"/>
  <c r="E22" i="33"/>
  <c r="F22" i="32" s="1"/>
  <c r="F23" i="32"/>
  <c r="G59" i="32"/>
  <c r="F106" i="33"/>
  <c r="G58" i="32" s="1"/>
  <c r="F5" i="32"/>
  <c r="F11" i="32"/>
  <c r="E4" i="33"/>
  <c r="E133" i="33"/>
  <c r="F82" i="32" s="1"/>
  <c r="F83" i="32"/>
  <c r="G17" i="32"/>
  <c r="F13" i="33"/>
  <c r="G16" i="32" s="1"/>
  <c r="F78" i="32"/>
  <c r="F72" i="32"/>
  <c r="K72" i="32" s="1"/>
  <c r="K24" i="32"/>
  <c r="F133" i="33"/>
  <c r="G82" i="32" s="1"/>
  <c r="G83" i="32"/>
  <c r="K78" i="32" l="1"/>
  <c r="K25" i="32"/>
  <c r="K89" i="32"/>
  <c r="K77" i="32"/>
  <c r="K71" i="32"/>
  <c r="K20" i="32"/>
  <c r="K93" i="32"/>
  <c r="K83" i="32"/>
  <c r="K21" i="32"/>
  <c r="K87" i="32"/>
  <c r="K88" i="32"/>
  <c r="K23" i="32"/>
  <c r="K22" i="32"/>
  <c r="K63" i="32"/>
  <c r="K27" i="32"/>
  <c r="G15" i="32"/>
  <c r="G9" i="32"/>
  <c r="F81" i="32"/>
  <c r="F75" i="32"/>
  <c r="K57" i="32"/>
  <c r="G76" i="32"/>
  <c r="G70" i="32"/>
  <c r="K69" i="32"/>
  <c r="K46" i="32"/>
  <c r="F76" i="32"/>
  <c r="F70" i="32"/>
  <c r="K40" i="32"/>
  <c r="F4" i="32"/>
  <c r="F10" i="32"/>
  <c r="K82" i="32"/>
  <c r="K11" i="32"/>
  <c r="K16" i="32"/>
  <c r="K5" i="32"/>
  <c r="K17" i="32"/>
  <c r="K19" i="32"/>
  <c r="F7" i="32"/>
  <c r="F13" i="32"/>
  <c r="G13" i="32"/>
  <c r="G7" i="32"/>
  <c r="G8" i="32"/>
  <c r="G14" i="32"/>
  <c r="F8" i="32"/>
  <c r="F14" i="32"/>
  <c r="K52" i="32"/>
  <c r="P52" i="33"/>
  <c r="K59" i="32"/>
  <c r="AD53" i="33" a="1"/>
  <c r="AD53" i="33" s="1"/>
  <c r="Y54" i="33"/>
  <c r="AJ53" i="33" a="1"/>
  <c r="AJ53" i="33" s="1"/>
  <c r="AI53" i="33" a="1"/>
  <c r="AI53" i="33" s="1"/>
  <c r="AH53" i="33" a="1"/>
  <c r="AH53" i="33" s="1"/>
  <c r="AF53" i="33" a="1"/>
  <c r="AF53" i="33" s="1"/>
  <c r="AC53" i="33" a="1"/>
  <c r="AC53" i="33" s="1"/>
  <c r="AA53" i="33" a="1"/>
  <c r="AA53" i="33" s="1"/>
  <c r="AG53" i="33" a="1"/>
  <c r="AG53" i="33" s="1"/>
  <c r="AE53" i="33" a="1"/>
  <c r="AE53" i="33" s="1"/>
  <c r="AB53" i="33" a="1"/>
  <c r="AB53" i="33" s="1"/>
  <c r="K26" i="32"/>
  <c r="K58" i="32"/>
  <c r="K53" i="32"/>
  <c r="G10" i="32"/>
  <c r="G81" i="32"/>
  <c r="G75" i="32"/>
  <c r="K6" i="32"/>
  <c r="F15" i="32"/>
  <c r="F9" i="32"/>
  <c r="K12" i="32"/>
  <c r="K14" i="32" l="1"/>
  <c r="K70" i="32"/>
  <c r="K76" i="32"/>
  <c r="K75" i="32"/>
  <c r="K8" i="32"/>
  <c r="K81" i="32"/>
  <c r="AJ54" i="33" a="1"/>
  <c r="AJ54" i="33" s="1"/>
  <c r="AI54" i="33" a="1"/>
  <c r="AI54" i="33" s="1"/>
  <c r="AF54" i="33" a="1"/>
  <c r="AF54" i="33" s="1"/>
  <c r="O54" i="33" s="1"/>
  <c r="AB54" i="33" a="1"/>
  <c r="AB54" i="33" s="1"/>
  <c r="AH54" i="33" a="1"/>
  <c r="AH54" i="33" s="1"/>
  <c r="AG54" i="33" a="1"/>
  <c r="AG54" i="33" s="1"/>
  <c r="AE54" i="33" a="1"/>
  <c r="AE54" i="33" s="1"/>
  <c r="AC54" i="33" a="1"/>
  <c r="AC54" i="33" s="1"/>
  <c r="AA54" i="33" a="1"/>
  <c r="AA54" i="33" s="1"/>
  <c r="Y55" i="33"/>
  <c r="AD54" i="33" a="1"/>
  <c r="AD54" i="33" s="1"/>
  <c r="O53" i="33"/>
  <c r="K13" i="32"/>
  <c r="M5" i="32"/>
  <c r="N5" i="32" s="1"/>
  <c r="P53" i="33"/>
  <c r="M6" i="32"/>
  <c r="N6" i="32" s="1"/>
  <c r="K7" i="32"/>
  <c r="K9" i="32"/>
  <c r="K10" i="32"/>
  <c r="K15" i="32"/>
  <c r="K4" i="32"/>
  <c r="F152" i="33" l="1"/>
  <c r="E152" i="33"/>
  <c r="Y56" i="33"/>
  <c r="AI55" i="33" a="1"/>
  <c r="AI55" i="33" s="1"/>
  <c r="AG55" i="33" a="1"/>
  <c r="AG55" i="33" s="1"/>
  <c r="AF55" i="33" a="1"/>
  <c r="AF55" i="33" s="1"/>
  <c r="O55" i="33" s="1"/>
  <c r="AE55" i="33" a="1"/>
  <c r="AE55" i="33" s="1"/>
  <c r="AB55" i="33" a="1"/>
  <c r="AB55" i="33" s="1"/>
  <c r="AJ55" i="33" a="1"/>
  <c r="AJ55" i="33" s="1"/>
  <c r="AH55" i="33" a="1"/>
  <c r="AH55" i="33" s="1"/>
  <c r="AD55" i="33" a="1"/>
  <c r="AD55" i="33" s="1"/>
  <c r="AC55" i="33" a="1"/>
  <c r="AC55" i="33" s="1"/>
  <c r="AA55" i="33" a="1"/>
  <c r="AA55" i="33" s="1"/>
  <c r="P54" i="33"/>
  <c r="M7" i="32"/>
  <c r="N7" i="32" s="1"/>
  <c r="M9" i="32"/>
  <c r="N9" i="32" s="1"/>
  <c r="F161" i="33"/>
  <c r="E161" i="33"/>
  <c r="M8" i="32"/>
  <c r="N8" i="32" s="1"/>
  <c r="E153" i="33"/>
  <c r="F153" i="33"/>
  <c r="M4" i="32"/>
  <c r="N4" i="32" s="1"/>
  <c r="F158" i="33" l="1"/>
  <c r="E158" i="33"/>
  <c r="G143" i="32"/>
  <c r="G167" i="32"/>
  <c r="G155" i="32"/>
  <c r="G161" i="32"/>
  <c r="F160" i="33"/>
  <c r="G179" i="32"/>
  <c r="G149" i="32"/>
  <c r="G173" i="32"/>
  <c r="G137" i="32"/>
  <c r="F155" i="33"/>
  <c r="E155" i="33"/>
  <c r="E154" i="33"/>
  <c r="F154" i="33"/>
  <c r="F157" i="33"/>
  <c r="E157" i="33"/>
  <c r="F162" i="33"/>
  <c r="E162" i="33"/>
  <c r="F159" i="33"/>
  <c r="E159" i="33"/>
  <c r="F120" i="32"/>
  <c r="F114" i="32"/>
  <c r="F96" i="32"/>
  <c r="F108" i="32"/>
  <c r="F126" i="32"/>
  <c r="F102" i="32"/>
  <c r="F132" i="32"/>
  <c r="F44" i="33"/>
  <c r="E44" i="33"/>
  <c r="P55" i="33"/>
  <c r="E160" i="33"/>
  <c r="F155" i="32"/>
  <c r="F173" i="32"/>
  <c r="F179" i="32"/>
  <c r="F161" i="32"/>
  <c r="K161" i="32" s="1"/>
  <c r="F143" i="32"/>
  <c r="K143" i="32" s="1"/>
  <c r="F137" i="32"/>
  <c r="F149" i="32"/>
  <c r="F167" i="32"/>
  <c r="K167" i="32" s="1"/>
  <c r="Y57" i="33"/>
  <c r="AF56" i="33" a="1"/>
  <c r="AF56" i="33" s="1"/>
  <c r="AI56" i="33" a="1"/>
  <c r="AI56" i="33" s="1"/>
  <c r="P56" i="33" s="1"/>
  <c r="AA56" i="33" a="1"/>
  <c r="AA56" i="33" s="1"/>
  <c r="AJ56" i="33" a="1"/>
  <c r="AJ56" i="33" s="1"/>
  <c r="AE56" i="33" a="1"/>
  <c r="AE56" i="33" s="1"/>
  <c r="AH56" i="33" a="1"/>
  <c r="AH56" i="33" s="1"/>
  <c r="AC56" i="33" a="1"/>
  <c r="AC56" i="33" s="1"/>
  <c r="AD56" i="33" a="1"/>
  <c r="AD56" i="33" s="1"/>
  <c r="AG56" i="33" a="1"/>
  <c r="AG56" i="33" s="1"/>
  <c r="AB56" i="33" a="1"/>
  <c r="AB56" i="33" s="1"/>
  <c r="G126" i="32"/>
  <c r="G102" i="32"/>
  <c r="G120" i="32"/>
  <c r="G96" i="32"/>
  <c r="G108" i="32"/>
  <c r="G132" i="32"/>
  <c r="G114" i="32"/>
  <c r="E151" i="33"/>
  <c r="F113" i="32"/>
  <c r="F131" i="32"/>
  <c r="F119" i="32"/>
  <c r="F95" i="32"/>
  <c r="F125" i="32"/>
  <c r="F107" i="32"/>
  <c r="F101" i="32"/>
  <c r="F156" i="33"/>
  <c r="E156" i="33"/>
  <c r="G125" i="32"/>
  <c r="G101" i="32"/>
  <c r="F151" i="33"/>
  <c r="G113" i="32"/>
  <c r="G95" i="32"/>
  <c r="G107" i="32"/>
  <c r="G119" i="32"/>
  <c r="G131" i="32"/>
  <c r="K155" i="32" l="1"/>
  <c r="K149" i="32"/>
  <c r="K173" i="32"/>
  <c r="K179" i="32"/>
  <c r="K137" i="32"/>
  <c r="K120" i="32"/>
  <c r="S16" i="32"/>
  <c r="S7" i="32"/>
  <c r="G129" i="32"/>
  <c r="G123" i="32"/>
  <c r="G99" i="32"/>
  <c r="G111" i="32"/>
  <c r="G117" i="32"/>
  <c r="G105" i="32"/>
  <c r="G135" i="32"/>
  <c r="E165" i="33"/>
  <c r="F165" i="33"/>
  <c r="K101" i="32"/>
  <c r="W7" i="32"/>
  <c r="F144" i="32"/>
  <c r="F162" i="32"/>
  <c r="F168" i="32"/>
  <c r="F150" i="32"/>
  <c r="F180" i="32"/>
  <c r="F174" i="32"/>
  <c r="F138" i="32"/>
  <c r="F156" i="32"/>
  <c r="G144" i="32"/>
  <c r="G162" i="32"/>
  <c r="G150" i="32"/>
  <c r="G180" i="32"/>
  <c r="G174" i="32"/>
  <c r="G156" i="32"/>
  <c r="G138" i="32"/>
  <c r="G168" i="32"/>
  <c r="X7" i="32"/>
  <c r="E166" i="33"/>
  <c r="F166" i="33"/>
  <c r="E168" i="33"/>
  <c r="F168" i="33"/>
  <c r="K125" i="32"/>
  <c r="K95" i="32"/>
  <c r="R7" i="32"/>
  <c r="T7" i="32" s="1"/>
  <c r="F163" i="33"/>
  <c r="E163" i="33"/>
  <c r="K119" i="32"/>
  <c r="F167" i="33"/>
  <c r="E167" i="33"/>
  <c r="G130" i="32"/>
  <c r="G112" i="32"/>
  <c r="G94" i="32"/>
  <c r="G124" i="32"/>
  <c r="G106" i="32"/>
  <c r="G100" i="32"/>
  <c r="G118" i="32"/>
  <c r="F54" i="33"/>
  <c r="E54" i="33"/>
  <c r="G97" i="32"/>
  <c r="G115" i="32"/>
  <c r="G133" i="32"/>
  <c r="G109" i="32"/>
  <c r="G127" i="32"/>
  <c r="G103" i="32"/>
  <c r="G121" i="32"/>
  <c r="F103" i="32"/>
  <c r="F133" i="32"/>
  <c r="F97" i="32"/>
  <c r="F109" i="32"/>
  <c r="F127" i="32"/>
  <c r="F115" i="32"/>
  <c r="F121" i="32"/>
  <c r="F105" i="32"/>
  <c r="F123" i="32"/>
  <c r="K123" i="32" s="1"/>
  <c r="F99" i="32"/>
  <c r="F129" i="32"/>
  <c r="F111" i="32"/>
  <c r="F117" i="32"/>
  <c r="F135" i="32"/>
  <c r="K135" i="32" s="1"/>
  <c r="F116" i="32"/>
  <c r="F134" i="32"/>
  <c r="F110" i="32"/>
  <c r="F98" i="32"/>
  <c r="F128" i="32"/>
  <c r="F122" i="32"/>
  <c r="K122" i="32" s="1"/>
  <c r="F104" i="32"/>
  <c r="O56" i="33"/>
  <c r="AC57" i="33" a="1"/>
  <c r="AC57" i="33" s="1"/>
  <c r="AA57" i="33" a="1"/>
  <c r="AA57" i="33" s="1"/>
  <c r="AJ57" i="33" a="1"/>
  <c r="AJ57" i="33" s="1"/>
  <c r="AF57" i="33" a="1"/>
  <c r="AF57" i="33" s="1"/>
  <c r="AI57" i="33" a="1"/>
  <c r="AI57" i="33" s="1"/>
  <c r="P57" i="33" s="1"/>
  <c r="AH57" i="33" a="1"/>
  <c r="AH57" i="33" s="1"/>
  <c r="AG57" i="33" a="1"/>
  <c r="AG57" i="33" s="1"/>
  <c r="AE57" i="33" a="1"/>
  <c r="AE57" i="33" s="1"/>
  <c r="AD57" i="33" a="1"/>
  <c r="AD57" i="33" s="1"/>
  <c r="AB57" i="33" a="1"/>
  <c r="AB57" i="33" s="1"/>
  <c r="Y58" i="33"/>
  <c r="K107" i="32"/>
  <c r="R16" i="32"/>
  <c r="T16" i="32" s="1"/>
  <c r="K113" i="32"/>
  <c r="F172" i="32"/>
  <c r="F148" i="32"/>
  <c r="F136" i="32"/>
  <c r="F160" i="32"/>
  <c r="K160" i="32" s="1"/>
  <c r="F178" i="32"/>
  <c r="F142" i="32"/>
  <c r="K142" i="32" s="1"/>
  <c r="F154" i="32"/>
  <c r="F166" i="32"/>
  <c r="K166" i="32" s="1"/>
  <c r="E45" i="33"/>
  <c r="F198" i="32" s="1"/>
  <c r="F45" i="33"/>
  <c r="G198" i="32" s="1"/>
  <c r="F43" i="33"/>
  <c r="G196" i="32" s="1"/>
  <c r="G197" i="32"/>
  <c r="F46" i="33"/>
  <c r="G199" i="32" s="1"/>
  <c r="E46" i="33"/>
  <c r="F199" i="32" s="1"/>
  <c r="G104" i="32"/>
  <c r="G134" i="32"/>
  <c r="G98" i="32"/>
  <c r="G128" i="32"/>
  <c r="G110" i="32"/>
  <c r="G122" i="32"/>
  <c r="G116" i="32"/>
  <c r="F47" i="33"/>
  <c r="G200" i="32" s="1"/>
  <c r="E47" i="33"/>
  <c r="F200" i="32" s="1"/>
  <c r="F49" i="33"/>
  <c r="G202" i="32" s="1"/>
  <c r="E49" i="33"/>
  <c r="F202" i="32" s="1"/>
  <c r="E164" i="33"/>
  <c r="F164" i="33"/>
  <c r="K131" i="32"/>
  <c r="F106" i="32"/>
  <c r="F94" i="32"/>
  <c r="F112" i="32"/>
  <c r="F124" i="32"/>
  <c r="F100" i="32"/>
  <c r="F118" i="32"/>
  <c r="F130" i="32"/>
  <c r="F50" i="33"/>
  <c r="G203" i="32" s="1"/>
  <c r="E50" i="33"/>
  <c r="F203" i="32" s="1"/>
  <c r="E43" i="33"/>
  <c r="F196" i="32" s="1"/>
  <c r="F197" i="32"/>
  <c r="E48" i="33"/>
  <c r="F201" i="32" s="1"/>
  <c r="F48" i="33"/>
  <c r="G201" i="32" s="1"/>
  <c r="E51" i="33"/>
  <c r="F204" i="32" s="1"/>
  <c r="F51" i="33"/>
  <c r="G204" i="32" s="1"/>
  <c r="G178" i="32"/>
  <c r="G154" i="32"/>
  <c r="G172" i="32"/>
  <c r="G160" i="32"/>
  <c r="G142" i="32"/>
  <c r="G166" i="32"/>
  <c r="G148" i="32"/>
  <c r="G136" i="32"/>
  <c r="K132" i="32"/>
  <c r="K102" i="32"/>
  <c r="K126" i="32"/>
  <c r="K108" i="32"/>
  <c r="K96" i="32"/>
  <c r="K114" i="32"/>
  <c r="K200" i="32" l="1"/>
  <c r="R8" i="32"/>
  <c r="X8" i="32"/>
  <c r="K128" i="32"/>
  <c r="K129" i="32"/>
  <c r="S8" i="32"/>
  <c r="K130" i="32"/>
  <c r="K199" i="32"/>
  <c r="K201" i="32"/>
  <c r="K204" i="32"/>
  <c r="K198" i="32"/>
  <c r="K196" i="32"/>
  <c r="K178" i="32"/>
  <c r="K124" i="32"/>
  <c r="K203" i="32"/>
  <c r="K197" i="32"/>
  <c r="K154" i="32"/>
  <c r="X15" i="32"/>
  <c r="T8" i="32"/>
  <c r="K112" i="32"/>
  <c r="W15" i="32"/>
  <c r="K162" i="32"/>
  <c r="K156" i="32"/>
  <c r="K144" i="32"/>
  <c r="G207" i="32"/>
  <c r="G216" i="32"/>
  <c r="Y7" i="32"/>
  <c r="K104" i="32"/>
  <c r="X6" i="32"/>
  <c r="S15" i="32"/>
  <c r="K134" i="32"/>
  <c r="K116" i="32"/>
  <c r="K150" i="32"/>
  <c r="K94" i="32"/>
  <c r="R6" i="32"/>
  <c r="K106" i="32"/>
  <c r="R15" i="32"/>
  <c r="K117" i="32"/>
  <c r="W8" i="32"/>
  <c r="Y8" i="32" s="1"/>
  <c r="F145" i="32"/>
  <c r="F175" i="32"/>
  <c r="F151" i="32"/>
  <c r="F163" i="32"/>
  <c r="F139" i="32"/>
  <c r="K139" i="32" s="1"/>
  <c r="F157" i="32"/>
  <c r="F169" i="32"/>
  <c r="F181" i="32"/>
  <c r="K99" i="32"/>
  <c r="K98" i="32"/>
  <c r="K138" i="32"/>
  <c r="K110" i="32"/>
  <c r="K180" i="32"/>
  <c r="S6" i="32"/>
  <c r="K168" i="32"/>
  <c r="K136" i="32"/>
  <c r="K148" i="32"/>
  <c r="K111" i="32"/>
  <c r="G181" i="32"/>
  <c r="G157" i="32"/>
  <c r="G175" i="32"/>
  <c r="G151" i="32"/>
  <c r="G163" i="32"/>
  <c r="G145" i="32"/>
  <c r="G139" i="32"/>
  <c r="G169" i="32"/>
  <c r="K172" i="32"/>
  <c r="K202" i="32"/>
  <c r="K100" i="32"/>
  <c r="W6" i="32"/>
  <c r="F207" i="32"/>
  <c r="F216" i="32"/>
  <c r="K118" i="32"/>
  <c r="K121" i="32"/>
  <c r="F53" i="33"/>
  <c r="E53" i="33"/>
  <c r="AI58" i="33" a="1"/>
  <c r="AI58" i="33" s="1"/>
  <c r="AH58" i="33" a="1"/>
  <c r="AH58" i="33" s="1"/>
  <c r="Y59" i="33"/>
  <c r="AD58" i="33" a="1"/>
  <c r="AD58" i="33" s="1"/>
  <c r="AA58" i="33" a="1"/>
  <c r="AA58" i="33" s="1"/>
  <c r="AJ58" i="33" a="1"/>
  <c r="AJ58" i="33" s="1"/>
  <c r="AG58" i="33" a="1"/>
  <c r="AG58" i="33" s="1"/>
  <c r="AF58" i="33" a="1"/>
  <c r="AF58" i="33" s="1"/>
  <c r="AE58" i="33" a="1"/>
  <c r="AE58" i="33" s="1"/>
  <c r="AB58" i="33" a="1"/>
  <c r="AB58" i="33" s="1"/>
  <c r="AC58" i="33" a="1"/>
  <c r="AC58" i="33" s="1"/>
  <c r="K115" i="32"/>
  <c r="K127" i="32"/>
  <c r="K174" i="32"/>
  <c r="K105" i="32"/>
  <c r="K109" i="32"/>
  <c r="G153" i="32"/>
  <c r="G171" i="32"/>
  <c r="G165" i="32"/>
  <c r="G183" i="32"/>
  <c r="X20" i="32" s="1"/>
  <c r="G141" i="32"/>
  <c r="S11" i="32" s="1"/>
  <c r="G147" i="32"/>
  <c r="G177" i="32"/>
  <c r="S20" i="32" s="1"/>
  <c r="G159" i="32"/>
  <c r="K97" i="32"/>
  <c r="F147" i="32"/>
  <c r="F165" i="32"/>
  <c r="K165" i="32" s="1"/>
  <c r="F183" i="32"/>
  <c r="F141" i="32"/>
  <c r="F171" i="32"/>
  <c r="F177" i="32"/>
  <c r="F159" i="32"/>
  <c r="F153" i="32"/>
  <c r="V57" i="33"/>
  <c r="T57" i="33"/>
  <c r="S57" i="33"/>
  <c r="Q57" i="33"/>
  <c r="R57" i="33"/>
  <c r="U57" i="33"/>
  <c r="K133" i="32"/>
  <c r="G146" i="32"/>
  <c r="G176" i="32"/>
  <c r="G140" i="32"/>
  <c r="G158" i="32"/>
  <c r="G182" i="32"/>
  <c r="G170" i="32"/>
  <c r="G164" i="32"/>
  <c r="G152" i="32"/>
  <c r="K103" i="32"/>
  <c r="F176" i="32"/>
  <c r="K176" i="32" s="1"/>
  <c r="F182" i="32"/>
  <c r="K182" i="32" s="1"/>
  <c r="F140" i="32"/>
  <c r="K140" i="32" s="1"/>
  <c r="F164" i="32"/>
  <c r="F146" i="32"/>
  <c r="F158" i="32"/>
  <c r="F170" i="32"/>
  <c r="F152" i="32"/>
  <c r="Y15" i="32" l="1"/>
  <c r="K164" i="32"/>
  <c r="K147" i="32"/>
  <c r="R20" i="32"/>
  <c r="T20" i="32" s="1"/>
  <c r="K171" i="32"/>
  <c r="K158" i="32"/>
  <c r="K141" i="32"/>
  <c r="K146" i="32"/>
  <c r="K183" i="32"/>
  <c r="T6" i="32"/>
  <c r="K153" i="32"/>
  <c r="X11" i="32"/>
  <c r="K163" i="32"/>
  <c r="Y6" i="32"/>
  <c r="K151" i="32"/>
  <c r="T15" i="32"/>
  <c r="E52" i="33"/>
  <c r="F215" i="32"/>
  <c r="F206" i="32"/>
  <c r="F56" i="33"/>
  <c r="E56" i="33"/>
  <c r="G206" i="32"/>
  <c r="F52" i="33"/>
  <c r="G215" i="32"/>
  <c r="F59" i="33"/>
  <c r="E59" i="33"/>
  <c r="Y60" i="33"/>
  <c r="AG59" i="33" a="1"/>
  <c r="AG59" i="33" s="1"/>
  <c r="AF59" i="33" a="1"/>
  <c r="AF59" i="33" s="1"/>
  <c r="O59" i="33" s="1"/>
  <c r="AB59" i="33" a="1"/>
  <c r="AB59" i="33" s="1"/>
  <c r="AJ59" i="33" a="1"/>
  <c r="AJ59" i="33" s="1"/>
  <c r="P59" i="33" s="1"/>
  <c r="AH59" i="33" a="1"/>
  <c r="AH59" i="33" s="1"/>
  <c r="AE59" i="33" a="1"/>
  <c r="AE59" i="33" s="1"/>
  <c r="AD59" i="33" a="1"/>
  <c r="AD59" i="33" s="1"/>
  <c r="AC59" i="33" a="1"/>
  <c r="AC59" i="33" s="1"/>
  <c r="AA59" i="33" a="1"/>
  <c r="AA59" i="33" s="1"/>
  <c r="AI59" i="33" a="1"/>
  <c r="AI59" i="33" s="1"/>
  <c r="E55" i="33"/>
  <c r="F55" i="33"/>
  <c r="E57" i="33"/>
  <c r="F57" i="33"/>
  <c r="E60" i="33"/>
  <c r="F60" i="33"/>
  <c r="K216" i="32"/>
  <c r="W11" i="32"/>
  <c r="R11" i="32"/>
  <c r="T11" i="32" s="1"/>
  <c r="K207" i="32"/>
  <c r="K181" i="32"/>
  <c r="E58" i="33"/>
  <c r="F58" i="33"/>
  <c r="K169" i="32"/>
  <c r="K157" i="32"/>
  <c r="K152" i="32"/>
  <c r="K159" i="32"/>
  <c r="K170" i="32"/>
  <c r="K177" i="32"/>
  <c r="K175" i="32"/>
  <c r="K145" i="32"/>
  <c r="W20" i="32"/>
  <c r="Y20" i="32" s="1"/>
  <c r="Y11" i="32" l="1"/>
  <c r="K215" i="32"/>
  <c r="G208" i="32"/>
  <c r="G217" i="32"/>
  <c r="F171" i="33"/>
  <c r="G243" i="32" s="1"/>
  <c r="E180" i="33"/>
  <c r="F252" i="32" s="1"/>
  <c r="E171" i="33"/>
  <c r="F243" i="32" s="1"/>
  <c r="F180" i="33"/>
  <c r="G252" i="32" s="1"/>
  <c r="F170" i="33"/>
  <c r="F179" i="33"/>
  <c r="E170" i="33"/>
  <c r="E179" i="33"/>
  <c r="Y61" i="33"/>
  <c r="AF60" i="33" a="1"/>
  <c r="AF60" i="33" s="1"/>
  <c r="AD60" i="33" a="1"/>
  <c r="AD60" i="33" s="1"/>
  <c r="AA60" i="33" a="1"/>
  <c r="AA60" i="33" s="1"/>
  <c r="AJ60" i="33" a="1"/>
  <c r="AJ60" i="33" s="1"/>
  <c r="P60" i="33" s="1"/>
  <c r="AG60" i="33" a="1"/>
  <c r="AG60" i="33" s="1"/>
  <c r="AB60" i="33" a="1"/>
  <c r="AB60" i="33" s="1"/>
  <c r="AH60" i="33" a="1"/>
  <c r="AH60" i="33" s="1"/>
  <c r="AC60" i="33" a="1"/>
  <c r="AC60" i="33" s="1"/>
  <c r="AE60" i="33" a="1"/>
  <c r="AE60" i="33" s="1"/>
  <c r="AI60" i="33" a="1"/>
  <c r="AI60" i="33" s="1"/>
  <c r="F212" i="32"/>
  <c r="F221" i="32"/>
  <c r="F211" i="32"/>
  <c r="F220" i="32"/>
  <c r="G220" i="32"/>
  <c r="G211" i="32"/>
  <c r="G212" i="32"/>
  <c r="G221" i="32"/>
  <c r="G214" i="32"/>
  <c r="G205" i="32"/>
  <c r="F218" i="32"/>
  <c r="F209" i="32"/>
  <c r="G209" i="32"/>
  <c r="G218" i="32"/>
  <c r="G213" i="32"/>
  <c r="G222" i="32"/>
  <c r="K206" i="32"/>
  <c r="F213" i="32"/>
  <c r="K213" i="32" s="1"/>
  <c r="F222" i="32"/>
  <c r="F217" i="32"/>
  <c r="K217" i="32" s="1"/>
  <c r="F208" i="32"/>
  <c r="K208" i="32" s="1"/>
  <c r="G219" i="32"/>
  <c r="G210" i="32"/>
  <c r="F214" i="32"/>
  <c r="K214" i="32" s="1"/>
  <c r="F205" i="32"/>
  <c r="K205" i="32" s="1"/>
  <c r="F210" i="32"/>
  <c r="F219" i="32"/>
  <c r="K210" i="32" l="1"/>
  <c r="K243" i="32"/>
  <c r="K222" i="32"/>
  <c r="K219" i="32"/>
  <c r="K209" i="32"/>
  <c r="K220" i="32"/>
  <c r="K212" i="32"/>
  <c r="O60" i="33"/>
  <c r="Y62" i="33"/>
  <c r="AB61" i="33" a="1"/>
  <c r="AB61" i="33" s="1"/>
  <c r="AJ61" i="33" a="1"/>
  <c r="AJ61" i="33" s="1"/>
  <c r="AF61" i="33" a="1"/>
  <c r="AF61" i="33" s="1"/>
  <c r="AI61" i="33" a="1"/>
  <c r="AI61" i="33" s="1"/>
  <c r="AH61" i="33" a="1"/>
  <c r="AH61" i="33" s="1"/>
  <c r="AG61" i="33" a="1"/>
  <c r="AG61" i="33" s="1"/>
  <c r="AE61" i="33" a="1"/>
  <c r="AE61" i="33" s="1"/>
  <c r="AC61" i="33" a="1"/>
  <c r="AC61" i="33" s="1"/>
  <c r="AD61" i="33" a="1"/>
  <c r="AD61" i="33" s="1"/>
  <c r="AA61" i="33" a="1"/>
  <c r="AA61" i="33" s="1"/>
  <c r="F169" i="33"/>
  <c r="G241" i="32" s="1"/>
  <c r="G242" i="32"/>
  <c r="E178" i="33"/>
  <c r="F250" i="32" s="1"/>
  <c r="F251" i="32"/>
  <c r="F178" i="33"/>
  <c r="G250" i="32" s="1"/>
  <c r="G251" i="32"/>
  <c r="K218" i="32"/>
  <c r="K252" i="32"/>
  <c r="E181" i="33"/>
  <c r="F253" i="32" s="1"/>
  <c r="E172" i="33"/>
  <c r="F244" i="32" s="1"/>
  <c r="F181" i="33"/>
  <c r="G253" i="32" s="1"/>
  <c r="F172" i="33"/>
  <c r="G244" i="32" s="1"/>
  <c r="F189" i="33"/>
  <c r="G261" i="32" s="1"/>
  <c r="F198" i="33"/>
  <c r="G270" i="32" s="1"/>
  <c r="E189" i="33"/>
  <c r="F261" i="32" s="1"/>
  <c r="F207" i="33"/>
  <c r="G279" i="32" s="1"/>
  <c r="E198" i="33"/>
  <c r="F270" i="32" s="1"/>
  <c r="E207" i="33"/>
  <c r="F279" i="32" s="1"/>
  <c r="F173" i="33"/>
  <c r="G245" i="32" s="1"/>
  <c r="E182" i="33"/>
  <c r="F254" i="32" s="1"/>
  <c r="F182" i="33"/>
  <c r="G254" i="32" s="1"/>
  <c r="E173" i="33"/>
  <c r="F245" i="32" s="1"/>
  <c r="E169" i="33"/>
  <c r="F241" i="32" s="1"/>
  <c r="F242" i="32"/>
  <c r="F183" i="33"/>
  <c r="G255" i="32" s="1"/>
  <c r="E174" i="33"/>
  <c r="F246" i="32" s="1"/>
  <c r="F174" i="33"/>
  <c r="G246" i="32" s="1"/>
  <c r="E183" i="33"/>
  <c r="F255" i="32" s="1"/>
  <c r="F176" i="33"/>
  <c r="G248" i="32" s="1"/>
  <c r="F185" i="33"/>
  <c r="G257" i="32" s="1"/>
  <c r="E185" i="33"/>
  <c r="F257" i="32" s="1"/>
  <c r="E176" i="33"/>
  <c r="F248" i="32" s="1"/>
  <c r="F177" i="33"/>
  <c r="G249" i="32" s="1"/>
  <c r="F186" i="33"/>
  <c r="G258" i="32" s="1"/>
  <c r="E186" i="33"/>
  <c r="F258" i="32" s="1"/>
  <c r="E177" i="33"/>
  <c r="F249" i="32" s="1"/>
  <c r="F175" i="33"/>
  <c r="G247" i="32" s="1"/>
  <c r="F184" i="33"/>
  <c r="G256" i="32" s="1"/>
  <c r="E175" i="33"/>
  <c r="F247" i="32" s="1"/>
  <c r="E184" i="33"/>
  <c r="F256" i="32" s="1"/>
  <c r="K211" i="32"/>
  <c r="K221" i="32"/>
  <c r="K261" i="32" l="1"/>
  <c r="K253" i="32"/>
  <c r="K279" i="32"/>
  <c r="K244" i="32"/>
  <c r="K246" i="32"/>
  <c r="K257" i="32"/>
  <c r="K255" i="32"/>
  <c r="K249" i="32"/>
  <c r="F211" i="33"/>
  <c r="G283" i="32" s="1"/>
  <c r="E202" i="33"/>
  <c r="F274" i="32" s="1"/>
  <c r="E211" i="33"/>
  <c r="F283" i="32" s="1"/>
  <c r="F193" i="33"/>
  <c r="G265" i="32" s="1"/>
  <c r="E193" i="33"/>
  <c r="F265" i="32" s="1"/>
  <c r="F202" i="33"/>
  <c r="G274" i="32" s="1"/>
  <c r="K251" i="32"/>
  <c r="K250" i="32"/>
  <c r="K245" i="32"/>
  <c r="K258" i="32"/>
  <c r="K248" i="32"/>
  <c r="K242" i="32"/>
  <c r="K241" i="32"/>
  <c r="K254" i="32"/>
  <c r="F190" i="33"/>
  <c r="G262" i="32" s="1"/>
  <c r="F199" i="33"/>
  <c r="G271" i="32" s="1"/>
  <c r="E190" i="33"/>
  <c r="F262" i="32" s="1"/>
  <c r="E199" i="33"/>
  <c r="F271" i="32" s="1"/>
  <c r="E208" i="33"/>
  <c r="F280" i="32" s="1"/>
  <c r="F208" i="33"/>
  <c r="G280" i="32" s="1"/>
  <c r="F191" i="33"/>
  <c r="G263" i="32" s="1"/>
  <c r="E191" i="33"/>
  <c r="F263" i="32" s="1"/>
  <c r="E209" i="33"/>
  <c r="F281" i="32" s="1"/>
  <c r="E200" i="33"/>
  <c r="F272" i="32" s="1"/>
  <c r="F209" i="33"/>
  <c r="G281" i="32" s="1"/>
  <c r="F200" i="33"/>
  <c r="G272" i="32" s="1"/>
  <c r="F201" i="33"/>
  <c r="E192" i="33"/>
  <c r="F264" i="32" s="1"/>
  <c r="E210" i="33"/>
  <c r="F282" i="32" s="1"/>
  <c r="F192" i="33"/>
  <c r="G264" i="32" s="1"/>
  <c r="E201" i="33"/>
  <c r="F273" i="32" s="1"/>
  <c r="F210" i="33"/>
  <c r="G282" i="32" s="1"/>
  <c r="F203" i="33"/>
  <c r="G275" i="32" s="1"/>
  <c r="E194" i="33"/>
  <c r="F266" i="32" s="1"/>
  <c r="F212" i="33"/>
  <c r="G284" i="32" s="1"/>
  <c r="E203" i="33"/>
  <c r="F275" i="32" s="1"/>
  <c r="E212" i="33"/>
  <c r="F284" i="32" s="1"/>
  <c r="F194" i="33"/>
  <c r="G266" i="32" s="1"/>
  <c r="O61" i="33"/>
  <c r="F195" i="33"/>
  <c r="G267" i="32" s="1"/>
  <c r="E195" i="33"/>
  <c r="F267" i="32" s="1"/>
  <c r="E213" i="33"/>
  <c r="F285" i="32" s="1"/>
  <c r="E204" i="33"/>
  <c r="F276" i="32" s="1"/>
  <c r="F213" i="33"/>
  <c r="G285" i="32" s="1"/>
  <c r="F204" i="33"/>
  <c r="G276" i="32" s="1"/>
  <c r="P61" i="33"/>
  <c r="K256" i="32"/>
  <c r="K270" i="32"/>
  <c r="Y64" i="33"/>
  <c r="AJ62" i="33" a="1"/>
  <c r="AJ62" i="33" s="1"/>
  <c r="AI62" i="33" a="1"/>
  <c r="AI62" i="33" s="1"/>
  <c r="AH62" i="33" a="1"/>
  <c r="AH62" i="33" s="1"/>
  <c r="AE62" i="33" a="1"/>
  <c r="AE62" i="33" s="1"/>
  <c r="AA62" i="33" a="1"/>
  <c r="AA62" i="33" s="1"/>
  <c r="AG62" i="33" a="1"/>
  <c r="AG62" i="33" s="1"/>
  <c r="AF62" i="33" a="1"/>
  <c r="AF62" i="33" s="1"/>
  <c r="O62" i="33" s="1"/>
  <c r="AD62" i="33" a="1"/>
  <c r="AD62" i="33" s="1"/>
  <c r="AC62" i="33" a="1"/>
  <c r="AC62" i="33" s="1"/>
  <c r="AB62" i="33" a="1"/>
  <c r="AB62" i="33" s="1"/>
  <c r="Y63" i="33"/>
  <c r="K247" i="32"/>
  <c r="F188" i="33"/>
  <c r="F206" i="33"/>
  <c r="F197" i="33"/>
  <c r="E188" i="33"/>
  <c r="E197" i="33"/>
  <c r="E206" i="33"/>
  <c r="K275" i="32" l="1"/>
  <c r="K265" i="32"/>
  <c r="K262" i="32"/>
  <c r="K283" i="32"/>
  <c r="K280" i="32"/>
  <c r="K274" i="32"/>
  <c r="K264" i="32"/>
  <c r="K263" i="32"/>
  <c r="K266" i="32"/>
  <c r="K282" i="32"/>
  <c r="K281" i="32"/>
  <c r="E215" i="33"/>
  <c r="F215" i="33"/>
  <c r="P62" i="33"/>
  <c r="Y65" i="33"/>
  <c r="AB64" i="33" a="1"/>
  <c r="AB64" i="33" s="1"/>
  <c r="AI64" i="33" a="1"/>
  <c r="AI64" i="33" s="1"/>
  <c r="P64" i="33" s="1"/>
  <c r="AJ64" i="33" a="1"/>
  <c r="AJ64" i="33" s="1"/>
  <c r="AH64" i="33" a="1"/>
  <c r="AH64" i="33" s="1"/>
  <c r="AG64" i="33" a="1"/>
  <c r="AG64" i="33" s="1"/>
  <c r="AF64" i="33" a="1"/>
  <c r="AF64" i="33" s="1"/>
  <c r="O64" i="33" s="1"/>
  <c r="AD64" i="33" a="1"/>
  <c r="AD64" i="33" s="1"/>
  <c r="AC64" i="33" a="1"/>
  <c r="AC64" i="33" s="1"/>
  <c r="AA64" i="33" a="1"/>
  <c r="AA64" i="33" s="1"/>
  <c r="AE64" i="33" a="1"/>
  <c r="AE64" i="33" s="1"/>
  <c r="K271" i="32"/>
  <c r="K285" i="32"/>
  <c r="K272" i="32"/>
  <c r="K276" i="32"/>
  <c r="K267" i="32"/>
  <c r="F278" i="32"/>
  <c r="E205" i="33"/>
  <c r="F277" i="32" s="1"/>
  <c r="E196" i="33"/>
  <c r="F268" i="32" s="1"/>
  <c r="F269" i="32"/>
  <c r="K284" i="32"/>
  <c r="F187" i="33"/>
  <c r="G259" i="32" s="1"/>
  <c r="G260" i="32"/>
  <c r="F196" i="33"/>
  <c r="G268" i="32" s="1"/>
  <c r="G269" i="32"/>
  <c r="E187" i="33"/>
  <c r="F259" i="32" s="1"/>
  <c r="K259" i="32" s="1"/>
  <c r="F260" i="32"/>
  <c r="K260" i="32" s="1"/>
  <c r="F205" i="33"/>
  <c r="G277" i="32" s="1"/>
  <c r="G278" i="32"/>
  <c r="K273" i="32"/>
  <c r="K269" i="32" l="1"/>
  <c r="K277" i="32"/>
  <c r="K278" i="32"/>
  <c r="Q64" i="33"/>
  <c r="AJ65" i="33" a="1"/>
  <c r="AJ65" i="33" s="1"/>
  <c r="AI65" i="33" a="1"/>
  <c r="AI65" i="33" s="1"/>
  <c r="P65" i="33" s="1"/>
  <c r="AH65" i="33" a="1"/>
  <c r="AH65" i="33" s="1"/>
  <c r="AF65" i="33" a="1"/>
  <c r="AF65" i="33" s="1"/>
  <c r="AD65" i="33" a="1"/>
  <c r="AD65" i="33" s="1"/>
  <c r="AG65" i="33" a="1"/>
  <c r="AG65" i="33" s="1"/>
  <c r="AA65" i="33" a="1"/>
  <c r="AA65" i="33" s="1"/>
  <c r="AE65" i="33" a="1"/>
  <c r="AE65" i="33" s="1"/>
  <c r="AB65" i="33" a="1"/>
  <c r="AB65" i="33" s="1"/>
  <c r="AC65" i="33" a="1"/>
  <c r="AC65" i="33" s="1"/>
  <c r="F216" i="33"/>
  <c r="E216" i="33"/>
  <c r="G293" i="32"/>
  <c r="F214" i="33"/>
  <c r="G302" i="32"/>
  <c r="G287" i="32"/>
  <c r="E214" i="33"/>
  <c r="F302" i="32"/>
  <c r="F287" i="32"/>
  <c r="F293" i="32"/>
  <c r="K268" i="32"/>
  <c r="G288" i="32" l="1"/>
  <c r="G294" i="32"/>
  <c r="G303" i="32"/>
  <c r="G286" i="32"/>
  <c r="G301" i="32"/>
  <c r="G292" i="32"/>
  <c r="E222" i="33"/>
  <c r="F222" i="33"/>
  <c r="E220" i="33"/>
  <c r="F220" i="33"/>
  <c r="F221" i="33"/>
  <c r="E221" i="33"/>
  <c r="O65" i="33"/>
  <c r="F81" i="33"/>
  <c r="G237" i="32" s="1"/>
  <c r="E81" i="33"/>
  <c r="F237" i="32" s="1"/>
  <c r="E217" i="33"/>
  <c r="F304" i="32" s="1"/>
  <c r="F217" i="33"/>
  <c r="G304" i="32" s="1"/>
  <c r="F219" i="33"/>
  <c r="G306" i="32" s="1"/>
  <c r="E219" i="33"/>
  <c r="F306" i="32" s="1"/>
  <c r="K293" i="32"/>
  <c r="F288" i="32"/>
  <c r="K288" i="32" s="1"/>
  <c r="F294" i="32"/>
  <c r="K294" i="32" s="1"/>
  <c r="F303" i="32"/>
  <c r="K303" i="32" s="1"/>
  <c r="F218" i="33"/>
  <c r="E218" i="33"/>
  <c r="K287" i="32"/>
  <c r="K302" i="32"/>
  <c r="F292" i="32"/>
  <c r="K292" i="32" s="1"/>
  <c r="F301" i="32"/>
  <c r="F286" i="32"/>
  <c r="K286" i="32" l="1"/>
  <c r="F305" i="32"/>
  <c r="F289" i="32"/>
  <c r="F295" i="32"/>
  <c r="K304" i="32"/>
  <c r="K237" i="32"/>
  <c r="G290" i="32"/>
  <c r="G296" i="32"/>
  <c r="G305" i="32"/>
  <c r="G289" i="32"/>
  <c r="G295" i="32"/>
  <c r="G297" i="32"/>
  <c r="G291" i="32"/>
  <c r="F290" i="32"/>
  <c r="K290" i="32" s="1"/>
  <c r="F296" i="32"/>
  <c r="K296" i="32" s="1"/>
  <c r="K306" i="32"/>
  <c r="Q65" i="33"/>
  <c r="E80" i="33"/>
  <c r="F80" i="33"/>
  <c r="F291" i="32"/>
  <c r="K291" i="32" s="1"/>
  <c r="F297" i="32"/>
  <c r="K301" i="32"/>
  <c r="K297" i="32" l="1"/>
  <c r="F79" i="33"/>
  <c r="G235" i="32" s="1"/>
  <c r="G236" i="32"/>
  <c r="F83" i="33"/>
  <c r="G239" i="32" s="1"/>
  <c r="E83" i="33"/>
  <c r="F239" i="32" s="1"/>
  <c r="F82" i="33"/>
  <c r="G238" i="32" s="1"/>
  <c r="E82" i="33"/>
  <c r="F238" i="32" s="1"/>
  <c r="F84" i="33"/>
  <c r="G240" i="32" s="1"/>
  <c r="E84" i="33"/>
  <c r="F240" i="32" s="1"/>
  <c r="K295" i="32"/>
  <c r="K289" i="32"/>
  <c r="E79" i="33"/>
  <c r="F235" i="32" s="1"/>
  <c r="K235" i="32" s="1"/>
  <c r="F236" i="32"/>
  <c r="K236" i="32" s="1"/>
  <c r="K305" i="32"/>
  <c r="K238" i="32" l="1"/>
  <c r="K239" i="32"/>
  <c r="K240" i="32"/>
  <c r="C150" i="30"/>
  <c r="C149" i="30"/>
  <c r="C148" i="30"/>
  <c r="C147" i="30"/>
  <c r="C146" i="30"/>
  <c r="C145" i="30"/>
  <c r="C144" i="30"/>
  <c r="C143" i="30"/>
  <c r="C142" i="30"/>
  <c r="C141" i="30"/>
  <c r="C140" i="30"/>
  <c r="C139" i="30"/>
  <c r="C138" i="30"/>
  <c r="C137" i="30"/>
  <c r="C136" i="30"/>
  <c r="C135" i="30"/>
  <c r="C134" i="30"/>
  <c r="C133" i="30"/>
  <c r="C132" i="30"/>
  <c r="C131" i="30"/>
  <c r="C130" i="30"/>
  <c r="C129" i="30"/>
  <c r="C128" i="30"/>
  <c r="C127" i="30"/>
  <c r="C126" i="30"/>
  <c r="C125" i="30"/>
  <c r="C124" i="30"/>
  <c r="D123" i="30"/>
  <c r="C123" i="30"/>
  <c r="D122" i="30"/>
  <c r="C122" i="30"/>
  <c r="D121" i="30"/>
  <c r="C121" i="30"/>
  <c r="D120" i="30"/>
  <c r="C120" i="30"/>
  <c r="D119" i="30"/>
  <c r="C119" i="30"/>
  <c r="D118" i="30"/>
  <c r="C118" i="30"/>
  <c r="D117" i="30"/>
  <c r="C117" i="30"/>
  <c r="D116" i="30"/>
  <c r="C116" i="30"/>
  <c r="D115" i="30"/>
  <c r="C115" i="30"/>
  <c r="C114" i="30"/>
  <c r="C113" i="30"/>
  <c r="C112" i="30"/>
  <c r="C111" i="30"/>
  <c r="C110" i="30"/>
  <c r="C109" i="30"/>
  <c r="C108" i="30"/>
  <c r="C107" i="30"/>
  <c r="C106" i="30"/>
  <c r="C105" i="30"/>
  <c r="C104" i="30"/>
  <c r="C103" i="30"/>
  <c r="C102" i="30"/>
  <c r="C101" i="30"/>
  <c r="C100" i="30"/>
  <c r="C99" i="30"/>
  <c r="C98" i="30"/>
  <c r="C97" i="30"/>
  <c r="F96" i="30"/>
  <c r="E96" i="30"/>
  <c r="F95" i="30"/>
  <c r="E93" i="30"/>
  <c r="F92" i="30"/>
  <c r="G53" i="29" s="1"/>
  <c r="E91" i="30"/>
  <c r="F58" i="29" s="1"/>
  <c r="F87" i="30"/>
  <c r="G42" i="29" s="1"/>
  <c r="F86" i="30"/>
  <c r="E86" i="30"/>
  <c r="F47" i="29" s="1"/>
  <c r="F85" i="30"/>
  <c r="E85" i="30"/>
  <c r="AA72" i="30"/>
  <c r="AA71" i="30"/>
  <c r="F71" i="30"/>
  <c r="AA68" i="30"/>
  <c r="AA67" i="30"/>
  <c r="AA66" i="30"/>
  <c r="AA63" i="30"/>
  <c r="AA62" i="30"/>
  <c r="F62" i="30"/>
  <c r="G302" i="29" s="1"/>
  <c r="AA60" i="30"/>
  <c r="AA59" i="30"/>
  <c r="AA58" i="30"/>
  <c r="AB56" i="30" a="1"/>
  <c r="AB56" i="30" s="1"/>
  <c r="Z56" i="30"/>
  <c r="AK55" i="30" a="1"/>
  <c r="AK55" i="30" s="1"/>
  <c r="AJ55" i="30" a="1"/>
  <c r="AJ55" i="30" s="1"/>
  <c r="AI55" i="30" a="1"/>
  <c r="AI55" i="30" s="1"/>
  <c r="AH55" i="30" a="1"/>
  <c r="AH55" i="30" s="1"/>
  <c r="AF55" i="30"/>
  <c r="AG55" i="30" s="1"/>
  <c r="AF55" i="30" a="1"/>
  <c r="AE55" i="30" a="1"/>
  <c r="AE55" i="30" s="1"/>
  <c r="AD55" i="30" a="1"/>
  <c r="AD55" i="30" s="1"/>
  <c r="AC55" i="30"/>
  <c r="AB55" i="30" s="1"/>
  <c r="AC55" i="30" a="1"/>
  <c r="AA55" i="30"/>
  <c r="AB45" i="30"/>
  <c r="AA45" i="30"/>
  <c r="AC44" i="30"/>
  <c r="AB44" i="30"/>
  <c r="AA44" i="30"/>
  <c r="AG43" i="30"/>
  <c r="AH43" i="30" s="1"/>
  <c r="AI43" i="30" s="1"/>
  <c r="AJ43" i="30" s="1"/>
  <c r="AE43" i="30"/>
  <c r="AF43" i="30" s="1"/>
  <c r="AF39" i="30"/>
  <c r="AF45" i="30" s="1"/>
  <c r="AD39" i="30"/>
  <c r="AD45" i="30" s="1"/>
  <c r="AC39" i="30"/>
  <c r="AC45" i="30" s="1"/>
  <c r="AF38" i="30"/>
  <c r="AF44" i="30" s="1"/>
  <c r="AD38" i="30"/>
  <c r="AD44" i="30" s="1"/>
  <c r="AC38" i="30"/>
  <c r="AF37" i="30"/>
  <c r="AG37" i="30" s="1"/>
  <c r="AE37" i="30"/>
  <c r="AJ29" i="30"/>
  <c r="AI29" i="30"/>
  <c r="AH29" i="30"/>
  <c r="E95" i="30" s="1"/>
  <c r="AG29" i="30"/>
  <c r="AF29" i="30"/>
  <c r="AE29" i="30"/>
  <c r="AD29" i="30"/>
  <c r="F93" i="30" s="1"/>
  <c r="AC29" i="30"/>
  <c r="E92" i="30" s="1"/>
  <c r="AB29" i="30"/>
  <c r="F91" i="30" s="1"/>
  <c r="G52" i="29" s="1"/>
  <c r="AA29" i="30"/>
  <c r="F69" i="30"/>
  <c r="G309" i="29" s="1"/>
  <c r="F65" i="30"/>
  <c r="G305" i="29" s="1"/>
  <c r="O29" i="30"/>
  <c r="N29" i="30"/>
  <c r="E71" i="30" s="1"/>
  <c r="M29" i="30"/>
  <c r="AJ28" i="30"/>
  <c r="AI28" i="30"/>
  <c r="AH28" i="30"/>
  <c r="AG28" i="30"/>
  <c r="AF28" i="30"/>
  <c r="AE28" i="30"/>
  <c r="AD28" i="30"/>
  <c r="E87" i="30" s="1"/>
  <c r="AC28" i="30"/>
  <c r="AB28" i="30"/>
  <c r="AA28" i="30"/>
  <c r="AE27" i="30"/>
  <c r="AF27" i="30" s="1"/>
  <c r="AG27" i="30" s="1"/>
  <c r="AH27" i="30" s="1"/>
  <c r="AI27" i="30" s="1"/>
  <c r="AJ27" i="30" s="1"/>
  <c r="O20" i="30"/>
  <c r="N20" i="30"/>
  <c r="P20" i="30" s="1"/>
  <c r="M20" i="30"/>
  <c r="AD16" i="30"/>
  <c r="AC16" i="30"/>
  <c r="AB16" i="30"/>
  <c r="AD15" i="30"/>
  <c r="AC15" i="30"/>
  <c r="AB15" i="30"/>
  <c r="AD14" i="30"/>
  <c r="P8" i="30" s="1"/>
  <c r="AC14" i="30"/>
  <c r="AB14" i="30"/>
  <c r="T14" i="30"/>
  <c r="U14" i="30" s="1"/>
  <c r="Q14" i="30"/>
  <c r="R14" i="30" s="1"/>
  <c r="S14" i="30" s="1"/>
  <c r="P14" i="30"/>
  <c r="AD13" i="30"/>
  <c r="AA13" i="30"/>
  <c r="AE12" i="30"/>
  <c r="Q10" i="30"/>
  <c r="P10" i="30"/>
  <c r="O10" i="30"/>
  <c r="N10" i="30"/>
  <c r="M10" i="30"/>
  <c r="P9" i="30"/>
  <c r="O9" i="30"/>
  <c r="N9" i="30"/>
  <c r="M9" i="30"/>
  <c r="Q8" i="30"/>
  <c r="O8" i="30"/>
  <c r="N8" i="30"/>
  <c r="M8" i="30"/>
  <c r="AD7" i="30"/>
  <c r="M7" i="30"/>
  <c r="L7" i="30"/>
  <c r="AD6" i="30"/>
  <c r="S6" i="30"/>
  <c r="T6" i="30" s="1"/>
  <c r="U6" i="30" s="1"/>
  <c r="Q6" i="30"/>
  <c r="R6" i="30" s="1"/>
  <c r="P6" i="30"/>
  <c r="AD5" i="30"/>
  <c r="G324" i="29"/>
  <c r="F324" i="29"/>
  <c r="K324" i="29" s="1"/>
  <c r="K323" i="29"/>
  <c r="G323" i="29"/>
  <c r="F323" i="29"/>
  <c r="G322" i="29"/>
  <c r="F322" i="29"/>
  <c r="K322" i="29" s="1"/>
  <c r="K321" i="29"/>
  <c r="G321" i="29"/>
  <c r="F321" i="29"/>
  <c r="K320" i="29"/>
  <c r="G320" i="29"/>
  <c r="F320" i="29"/>
  <c r="G319" i="29"/>
  <c r="K319" i="29" s="1"/>
  <c r="F319" i="29"/>
  <c r="G311" i="29"/>
  <c r="F311" i="29"/>
  <c r="K311" i="29" s="1"/>
  <c r="G273" i="29"/>
  <c r="F273" i="29"/>
  <c r="K273" i="29" s="1"/>
  <c r="G272" i="29"/>
  <c r="F272" i="29"/>
  <c r="K272" i="29" s="1"/>
  <c r="G271" i="29"/>
  <c r="F271" i="29"/>
  <c r="K271" i="29" s="1"/>
  <c r="G270" i="29"/>
  <c r="F270" i="29"/>
  <c r="K270" i="29" s="1"/>
  <c r="K269" i="29"/>
  <c r="G269" i="29"/>
  <c r="F269" i="29"/>
  <c r="G268" i="29"/>
  <c r="F268" i="29"/>
  <c r="K268" i="29" s="1"/>
  <c r="K267" i="29"/>
  <c r="G267" i="29"/>
  <c r="F267" i="29"/>
  <c r="G266" i="29"/>
  <c r="F266" i="29"/>
  <c r="K266" i="29" s="1"/>
  <c r="G265" i="29"/>
  <c r="F265" i="29"/>
  <c r="K265" i="29" s="1"/>
  <c r="G264" i="29"/>
  <c r="F264" i="29"/>
  <c r="K264" i="29" s="1"/>
  <c r="G263" i="29"/>
  <c r="F263" i="29"/>
  <c r="K263" i="29" s="1"/>
  <c r="K262" i="29"/>
  <c r="G262" i="29"/>
  <c r="F262" i="29"/>
  <c r="G63" i="29"/>
  <c r="F63" i="29"/>
  <c r="K63" i="29" s="1"/>
  <c r="G62" i="29"/>
  <c r="K62" i="29" s="1"/>
  <c r="F62" i="29"/>
  <c r="G60" i="29"/>
  <c r="F60" i="29"/>
  <c r="K60" i="29" s="1"/>
  <c r="G59" i="29"/>
  <c r="F59" i="29"/>
  <c r="K59" i="29" s="1"/>
  <c r="K57" i="29"/>
  <c r="G57" i="29"/>
  <c r="F57" i="29"/>
  <c r="G56" i="29"/>
  <c r="F56" i="29"/>
  <c r="K56" i="29" s="1"/>
  <c r="G54" i="29"/>
  <c r="F54" i="29"/>
  <c r="K53" i="29"/>
  <c r="F53" i="29"/>
  <c r="F52" i="29"/>
  <c r="K52" i="29" s="1"/>
  <c r="G47" i="29"/>
  <c r="G46" i="29"/>
  <c r="F46" i="29"/>
  <c r="K46" i="29" s="1"/>
  <c r="G41" i="29"/>
  <c r="K40" i="29"/>
  <c r="G40" i="29"/>
  <c r="F40" i="29"/>
  <c r="M53" i="28"/>
  <c r="O53" i="28" s="1"/>
  <c r="M48" i="28"/>
  <c r="M47" i="28"/>
  <c r="M46" i="28"/>
  <c r="O46" i="28" s="1"/>
  <c r="M45" i="28"/>
  <c r="M44" i="28"/>
  <c r="M43" i="28"/>
  <c r="M42" i="28"/>
  <c r="O43" i="28" s="1"/>
  <c r="M41" i="28"/>
  <c r="O41" i="28" s="1"/>
  <c r="M40" i="28"/>
  <c r="M39" i="28"/>
  <c r="O40" i="28" s="1"/>
  <c r="M38" i="28"/>
  <c r="S37" i="28"/>
  <c r="S38" i="28" s="1"/>
  <c r="R37" i="28"/>
  <c r="R38" i="28" s="1"/>
  <c r="M37" i="28"/>
  <c r="O38" i="28" s="1"/>
  <c r="M36" i="28"/>
  <c r="M35" i="28"/>
  <c r="M34" i="28"/>
  <c r="O35" i="28" s="1"/>
  <c r="M33" i="28"/>
  <c r="M32" i="28"/>
  <c r="M31" i="28"/>
  <c r="M30" i="28"/>
  <c r="M29" i="28"/>
  <c r="M28" i="28"/>
  <c r="O30" i="28" s="1"/>
  <c r="M27" i="28"/>
  <c r="M26" i="28"/>
  <c r="O27" i="28" s="1"/>
  <c r="M25" i="28"/>
  <c r="M24" i="28"/>
  <c r="M23" i="28"/>
  <c r="O25" i="28" s="1"/>
  <c r="M22" i="28"/>
  <c r="M21" i="28"/>
  <c r="M20" i="28"/>
  <c r="O22" i="28" s="1"/>
  <c r="M19" i="28"/>
  <c r="M18" i="28"/>
  <c r="M17" i="28"/>
  <c r="M16" i="28"/>
  <c r="M15" i="28"/>
  <c r="O18" i="28" s="1"/>
  <c r="O14" i="28"/>
  <c r="M14" i="28"/>
  <c r="M13" i="28"/>
  <c r="M12" i="28"/>
  <c r="M11" i="28"/>
  <c r="M10" i="28"/>
  <c r="O11" i="28" s="1"/>
  <c r="M9" i="28"/>
  <c r="M8" i="28"/>
  <c r="O9" i="28" s="1"/>
  <c r="M7" i="28"/>
  <c r="M6" i="28"/>
  <c r="M5" i="28"/>
  <c r="O7" i="28" s="1"/>
  <c r="M4" i="28"/>
  <c r="K47" i="29" l="1"/>
  <c r="AG39" i="30"/>
  <c r="AG45" i="30" s="1"/>
  <c r="AH37" i="30"/>
  <c r="AG38" i="30"/>
  <c r="AG44" i="30" s="1"/>
  <c r="F88" i="30"/>
  <c r="E88" i="30"/>
  <c r="F89" i="30"/>
  <c r="E89" i="30"/>
  <c r="E65" i="30"/>
  <c r="F305" i="29" s="1"/>
  <c r="K305" i="29" s="1"/>
  <c r="F61" i="30"/>
  <c r="G301" i="29" s="1"/>
  <c r="E61" i="30"/>
  <c r="F301" i="29" s="1"/>
  <c r="K301" i="29" s="1"/>
  <c r="F70" i="30"/>
  <c r="G310" i="29" s="1"/>
  <c r="E72" i="30"/>
  <c r="F312" i="29" s="1"/>
  <c r="F72" i="30"/>
  <c r="G312" i="29" s="1"/>
  <c r="F63" i="30"/>
  <c r="G303" i="29" s="1"/>
  <c r="AF12" i="30"/>
  <c r="AE15" i="30"/>
  <c r="E64" i="30"/>
  <c r="F304" i="29" s="1"/>
  <c r="K304" i="29" s="1"/>
  <c r="F73" i="30"/>
  <c r="G313" i="29" s="1"/>
  <c r="E73" i="30"/>
  <c r="F313" i="29" s="1"/>
  <c r="F64" i="30"/>
  <c r="G304" i="29" s="1"/>
  <c r="F74" i="30"/>
  <c r="G314" i="29" s="1"/>
  <c r="E74" i="30"/>
  <c r="F314" i="29" s="1"/>
  <c r="K314" i="29" s="1"/>
  <c r="F41" i="29"/>
  <c r="K41" i="29" s="1"/>
  <c r="K54" i="29"/>
  <c r="F223" i="30"/>
  <c r="E223" i="30"/>
  <c r="F67" i="30"/>
  <c r="G307" i="29" s="1"/>
  <c r="E67" i="30"/>
  <c r="F307" i="29" s="1"/>
  <c r="F76" i="30"/>
  <c r="G316" i="29" s="1"/>
  <c r="E70" i="30"/>
  <c r="F310" i="29" s="1"/>
  <c r="F226" i="30"/>
  <c r="E226" i="30"/>
  <c r="E69" i="30"/>
  <c r="F309" i="29" s="1"/>
  <c r="K309" i="29" s="1"/>
  <c r="E78" i="30"/>
  <c r="F318" i="29" s="1"/>
  <c r="O7" i="30"/>
  <c r="N7" i="30"/>
  <c r="AB13" i="30"/>
  <c r="O33" i="28"/>
  <c r="AC13" i="30"/>
  <c r="E227" i="30"/>
  <c r="F227" i="30"/>
  <c r="Q7" i="30"/>
  <c r="P7" i="30"/>
  <c r="AE13" i="30"/>
  <c r="E229" i="30"/>
  <c r="F229" i="30"/>
  <c r="F230" i="30"/>
  <c r="E230" i="30"/>
  <c r="F94" i="30"/>
  <c r="E94" i="30"/>
  <c r="AE16" i="30"/>
  <c r="AH56" i="30" a="1"/>
  <c r="AH56" i="30" s="1"/>
  <c r="AG56" i="30" a="1"/>
  <c r="AG56" i="30" s="1"/>
  <c r="AE56" i="30" a="1"/>
  <c r="AE56" i="30" s="1"/>
  <c r="AD56" i="30" a="1"/>
  <c r="AD56" i="30" s="1"/>
  <c r="AC56" i="30" a="1"/>
  <c r="AC56" i="30" s="1"/>
  <c r="Z57" i="30"/>
  <c r="AK56" i="30" a="1"/>
  <c r="AK56" i="30" s="1"/>
  <c r="AJ56" i="30" a="1"/>
  <c r="AJ56" i="30" s="1"/>
  <c r="E63" i="30"/>
  <c r="F303" i="29" s="1"/>
  <c r="K303" i="29" s="1"/>
  <c r="AE39" i="30"/>
  <c r="AE45" i="30" s="1"/>
  <c r="AE38" i="30"/>
  <c r="AE44" i="30" s="1"/>
  <c r="AF56" i="30" a="1"/>
  <c r="AF56" i="30" s="1"/>
  <c r="AE14" i="30"/>
  <c r="AI56" i="30" a="1"/>
  <c r="AI56" i="30" s="1"/>
  <c r="E76" i="30"/>
  <c r="F316" i="29" s="1"/>
  <c r="K316" i="29" s="1"/>
  <c r="F48" i="29"/>
  <c r="F42" i="29"/>
  <c r="K42" i="29" s="1"/>
  <c r="F78" i="30"/>
  <c r="G318" i="29" s="1"/>
  <c r="F90" i="30"/>
  <c r="E90" i="30"/>
  <c r="E62" i="30"/>
  <c r="F302" i="29" s="1"/>
  <c r="K302" i="29" s="1"/>
  <c r="Q9" i="30"/>
  <c r="F225" i="30"/>
  <c r="E225" i="30"/>
  <c r="F228" i="30"/>
  <c r="E228" i="30"/>
  <c r="F231" i="30"/>
  <c r="E231" i="30"/>
  <c r="G58" i="29"/>
  <c r="G48" i="29"/>
  <c r="E224" i="30"/>
  <c r="F224" i="30"/>
  <c r="K307" i="29" l="1"/>
  <c r="K318" i="29"/>
  <c r="F225" i="29"/>
  <c r="F198" i="29"/>
  <c r="F234" i="29"/>
  <c r="F207" i="29"/>
  <c r="F216" i="29"/>
  <c r="K312" i="29"/>
  <c r="K48" i="29"/>
  <c r="F194" i="29"/>
  <c r="F212" i="29"/>
  <c r="F221" i="29"/>
  <c r="F230" i="29"/>
  <c r="F203" i="29"/>
  <c r="K203" i="29" s="1"/>
  <c r="AK57" i="30" a="1"/>
  <c r="AK57" i="30" s="1"/>
  <c r="AI57" i="30" a="1"/>
  <c r="AI57" i="30" s="1"/>
  <c r="AF57" i="30" a="1"/>
  <c r="AF57" i="30" s="1"/>
  <c r="AG57" i="30" s="1"/>
  <c r="AH57" i="30" a="1"/>
  <c r="AH57" i="30" s="1"/>
  <c r="AD57" i="30" a="1"/>
  <c r="AD57" i="30" s="1"/>
  <c r="AC57" i="30" a="1"/>
  <c r="AC57" i="30" s="1"/>
  <c r="AB57" i="30" s="1"/>
  <c r="Z58" i="30"/>
  <c r="AJ57" i="30" a="1"/>
  <c r="AJ57" i="30" s="1"/>
  <c r="AE57" i="30" a="1"/>
  <c r="AE57" i="30" s="1"/>
  <c r="AF16" i="30"/>
  <c r="AG12" i="30"/>
  <c r="AH12" i="30" s="1"/>
  <c r="AI12" i="30" s="1"/>
  <c r="AJ12" i="30" s="1"/>
  <c r="G225" i="29"/>
  <c r="G198" i="29"/>
  <c r="G234" i="29"/>
  <c r="G207" i="29"/>
  <c r="G216" i="29"/>
  <c r="F211" i="29"/>
  <c r="F229" i="29"/>
  <c r="F220" i="29"/>
  <c r="K220" i="29" s="1"/>
  <c r="F193" i="29"/>
  <c r="F202" i="29"/>
  <c r="G55" i="29"/>
  <c r="G61" i="29"/>
  <c r="G220" i="29"/>
  <c r="G211" i="29"/>
  <c r="G193" i="29"/>
  <c r="G229" i="29"/>
  <c r="G202" i="29"/>
  <c r="G215" i="29"/>
  <c r="G224" i="29"/>
  <c r="G197" i="29"/>
  <c r="G233" i="29"/>
  <c r="G206" i="29"/>
  <c r="F204" i="29"/>
  <c r="F195" i="29"/>
  <c r="F231" i="29"/>
  <c r="F213" i="29"/>
  <c r="F222" i="29"/>
  <c r="K58" i="29"/>
  <c r="G213" i="29"/>
  <c r="G222" i="29"/>
  <c r="G195" i="29"/>
  <c r="G231" i="29"/>
  <c r="G204" i="29"/>
  <c r="F226" i="29"/>
  <c r="F199" i="29"/>
  <c r="F208" i="29"/>
  <c r="F217" i="29"/>
  <c r="F190" i="29"/>
  <c r="F215" i="29"/>
  <c r="F224" i="29"/>
  <c r="F197" i="29"/>
  <c r="F233" i="29"/>
  <c r="F206" i="29"/>
  <c r="K310" i="29"/>
  <c r="F77" i="30"/>
  <c r="G317" i="29" s="1"/>
  <c r="E77" i="30"/>
  <c r="F317" i="29" s="1"/>
  <c r="E68" i="30"/>
  <c r="F308" i="29" s="1"/>
  <c r="F68" i="30"/>
  <c r="G308" i="29" s="1"/>
  <c r="G199" i="29"/>
  <c r="G226" i="29"/>
  <c r="G208" i="29"/>
  <c r="G217" i="29"/>
  <c r="G190" i="29"/>
  <c r="F50" i="29"/>
  <c r="F44" i="29"/>
  <c r="G44" i="29"/>
  <c r="G50" i="29"/>
  <c r="G194" i="29"/>
  <c r="G212" i="29"/>
  <c r="G221" i="29"/>
  <c r="G230" i="29"/>
  <c r="G203" i="29"/>
  <c r="AF14" i="30"/>
  <c r="E75" i="30"/>
  <c r="F315" i="29" s="1"/>
  <c r="F66" i="30"/>
  <c r="G306" i="29" s="1"/>
  <c r="E66" i="30"/>
  <c r="F306" i="29" s="1"/>
  <c r="K306" i="29" s="1"/>
  <c r="F75" i="30"/>
  <c r="G315" i="29" s="1"/>
  <c r="F201" i="29"/>
  <c r="F210" i="29"/>
  <c r="F219" i="29"/>
  <c r="F192" i="29"/>
  <c r="F228" i="29"/>
  <c r="K228" i="29" s="1"/>
  <c r="F43" i="29"/>
  <c r="K43" i="29" s="1"/>
  <c r="F49" i="29"/>
  <c r="G209" i="29"/>
  <c r="G200" i="29"/>
  <c r="G218" i="29"/>
  <c r="G191" i="29"/>
  <c r="G227" i="29"/>
  <c r="F200" i="29"/>
  <c r="K200" i="29" s="1"/>
  <c r="F209" i="29"/>
  <c r="K209" i="29" s="1"/>
  <c r="F218" i="29"/>
  <c r="K218" i="29" s="1"/>
  <c r="F191" i="29"/>
  <c r="K191" i="29" s="1"/>
  <c r="F227" i="29"/>
  <c r="K227" i="29" s="1"/>
  <c r="G192" i="29"/>
  <c r="G210" i="29"/>
  <c r="G219" i="29"/>
  <c r="G228" i="29"/>
  <c r="G201" i="29"/>
  <c r="G43" i="29"/>
  <c r="G49" i="29"/>
  <c r="G205" i="29"/>
  <c r="G223" i="29"/>
  <c r="G196" i="29"/>
  <c r="G232" i="29"/>
  <c r="G214" i="29"/>
  <c r="AH39" i="30"/>
  <c r="AH45" i="30" s="1"/>
  <c r="AI37" i="30"/>
  <c r="AH38" i="30"/>
  <c r="AH44" i="30" s="1"/>
  <c r="F45" i="29"/>
  <c r="F51" i="29"/>
  <c r="F232" i="29"/>
  <c r="K232" i="29" s="1"/>
  <c r="F205" i="29"/>
  <c r="K205" i="29" s="1"/>
  <c r="F223" i="29"/>
  <c r="K223" i="29" s="1"/>
  <c r="F196" i="29"/>
  <c r="K196" i="29" s="1"/>
  <c r="F214" i="29"/>
  <c r="K214" i="29" s="1"/>
  <c r="AF15" i="30"/>
  <c r="F61" i="29"/>
  <c r="K61" i="29" s="1"/>
  <c r="F55" i="29"/>
  <c r="K55" i="29" s="1"/>
  <c r="G45" i="29"/>
  <c r="G51" i="29"/>
  <c r="AF13" i="30"/>
  <c r="K313" i="29"/>
  <c r="K317" i="29" l="1"/>
  <c r="K231" i="29"/>
  <c r="K230" i="29"/>
  <c r="K204" i="29"/>
  <c r="K221" i="29"/>
  <c r="K216" i="29"/>
  <c r="K44" i="29"/>
  <c r="K222" i="29"/>
  <c r="K50" i="29"/>
  <c r="K213" i="29"/>
  <c r="R10" i="30"/>
  <c r="AH16" i="30"/>
  <c r="AG16" i="30"/>
  <c r="S10" i="30"/>
  <c r="Z59" i="30"/>
  <c r="AH58" i="30" a="1"/>
  <c r="AH58" i="30" s="1"/>
  <c r="AD58" i="30" a="1"/>
  <c r="AD58" i="30" s="1"/>
  <c r="AF58" i="30" a="1"/>
  <c r="AF58" i="30" s="1"/>
  <c r="AG58" i="30" a="1"/>
  <c r="AG58" i="30" s="1"/>
  <c r="AK58" i="30" a="1"/>
  <c r="AK58" i="30" s="1"/>
  <c r="AJ58" i="30" a="1"/>
  <c r="AJ58" i="30" s="1"/>
  <c r="AI58" i="30" a="1"/>
  <c r="AI58" i="30" s="1"/>
  <c r="AC58" i="30" a="1"/>
  <c r="AC58" i="30" s="1"/>
  <c r="AB58" i="30" s="1"/>
  <c r="AE58" i="30" a="1"/>
  <c r="AE58" i="30" s="1"/>
  <c r="M15" i="30"/>
  <c r="N15" i="30"/>
  <c r="AI39" i="30"/>
  <c r="AI45" i="30" s="1"/>
  <c r="AI38" i="30"/>
  <c r="AI44" i="30" s="1"/>
  <c r="AJ37" i="30"/>
  <c r="K195" i="29"/>
  <c r="K206" i="29"/>
  <c r="K233" i="29"/>
  <c r="K210" i="29"/>
  <c r="K197" i="29"/>
  <c r="K212" i="29"/>
  <c r="S7" i="30"/>
  <c r="AH13" i="30"/>
  <c r="AG13" i="30"/>
  <c r="R7" i="30"/>
  <c r="K49" i="29"/>
  <c r="K51" i="29"/>
  <c r="K45" i="29"/>
  <c r="K192" i="29"/>
  <c r="K219" i="29"/>
  <c r="K201" i="29"/>
  <c r="K224" i="29"/>
  <c r="K194" i="29"/>
  <c r="K215" i="29"/>
  <c r="K190" i="29"/>
  <c r="K202" i="29"/>
  <c r="K217" i="29"/>
  <c r="K193" i="29"/>
  <c r="K315" i="29"/>
  <c r="K208" i="29"/>
  <c r="K308" i="29"/>
  <c r="S8" i="30"/>
  <c r="R8" i="30"/>
  <c r="AH14" i="30"/>
  <c r="AG14" i="30"/>
  <c r="K199" i="29"/>
  <c r="K229" i="29"/>
  <c r="K207" i="29"/>
  <c r="K226" i="29"/>
  <c r="K211" i="29"/>
  <c r="K234" i="29"/>
  <c r="AG15" i="30"/>
  <c r="AH15" i="30"/>
  <c r="S9" i="30"/>
  <c r="R9" i="30"/>
  <c r="K198" i="29"/>
  <c r="K225" i="29"/>
  <c r="AJ39" i="30" l="1"/>
  <c r="AJ45" i="30" s="1"/>
  <c r="AJ38" i="30"/>
  <c r="AJ44" i="30" s="1"/>
  <c r="F5" i="30"/>
  <c r="E5" i="30"/>
  <c r="E23" i="30"/>
  <c r="F32" i="29" s="1"/>
  <c r="K32" i="29" s="1"/>
  <c r="F14" i="30"/>
  <c r="G23" i="29" s="1"/>
  <c r="E14" i="30"/>
  <c r="F23" i="29" s="1"/>
  <c r="K23" i="29" s="1"/>
  <c r="P15" i="30"/>
  <c r="F23" i="30"/>
  <c r="G32" i="29" s="1"/>
  <c r="O15" i="30"/>
  <c r="E4" i="30"/>
  <c r="F13" i="30"/>
  <c r="G22" i="29" s="1"/>
  <c r="E13" i="30"/>
  <c r="F22" i="29" s="1"/>
  <c r="F22" i="30"/>
  <c r="G31" i="29" s="1"/>
  <c r="E22" i="30"/>
  <c r="F31" i="29" s="1"/>
  <c r="K31" i="29" s="1"/>
  <c r="F4" i="30"/>
  <c r="N19" i="30"/>
  <c r="M19" i="30"/>
  <c r="AJ15" i="30"/>
  <c r="AI15" i="30"/>
  <c r="T9" i="30"/>
  <c r="U9" i="30"/>
  <c r="U8" i="30"/>
  <c r="T8" i="30"/>
  <c r="AJ14" i="30"/>
  <c r="AI14" i="30"/>
  <c r="AI59" i="30" a="1"/>
  <c r="AI59" i="30" s="1"/>
  <c r="AG59" i="30" a="1"/>
  <c r="AG59" i="30" s="1"/>
  <c r="AF59" i="30" a="1"/>
  <c r="AF59" i="30" s="1"/>
  <c r="AE59" i="30" a="1"/>
  <c r="AE59" i="30" s="1"/>
  <c r="Z60" i="30"/>
  <c r="AK59" i="30" a="1"/>
  <c r="AK59" i="30" s="1"/>
  <c r="AJ59" i="30" a="1"/>
  <c r="AJ59" i="30" s="1"/>
  <c r="AH59" i="30" a="1"/>
  <c r="AH59" i="30" s="1"/>
  <c r="AD59" i="30" a="1"/>
  <c r="AD59" i="30" s="1"/>
  <c r="M16" i="30" s="1"/>
  <c r="AC59" i="30" a="1"/>
  <c r="AC59" i="30" s="1"/>
  <c r="AB59" i="30" s="1"/>
  <c r="U10" i="30"/>
  <c r="T10" i="30"/>
  <c r="AJ16" i="30"/>
  <c r="AI16" i="30"/>
  <c r="AJ13" i="30"/>
  <c r="AI13" i="30"/>
  <c r="U7" i="30"/>
  <c r="T7" i="30"/>
  <c r="F124" i="30" l="1"/>
  <c r="F133" i="30"/>
  <c r="G109" i="29" s="1"/>
  <c r="E124" i="30"/>
  <c r="F142" i="30"/>
  <c r="G118" i="29" s="1"/>
  <c r="E133" i="30"/>
  <c r="F109" i="29" s="1"/>
  <c r="K109" i="29" s="1"/>
  <c r="E142" i="30"/>
  <c r="F118" i="29" s="1"/>
  <c r="K118" i="29" s="1"/>
  <c r="F106" i="30"/>
  <c r="G73" i="29" s="1"/>
  <c r="E106" i="30"/>
  <c r="F73" i="29" s="1"/>
  <c r="F115" i="30"/>
  <c r="G82" i="29" s="1"/>
  <c r="E115" i="30"/>
  <c r="F82" i="29" s="1"/>
  <c r="F97" i="30"/>
  <c r="G64" i="29" s="1"/>
  <c r="E97" i="30"/>
  <c r="F64" i="29" s="1"/>
  <c r="K22" i="29"/>
  <c r="F125" i="30"/>
  <c r="F134" i="30"/>
  <c r="G110" i="29" s="1"/>
  <c r="E125" i="30"/>
  <c r="F143" i="30"/>
  <c r="G119" i="29" s="1"/>
  <c r="E134" i="30"/>
  <c r="F110" i="29" s="1"/>
  <c r="K110" i="29" s="1"/>
  <c r="E143" i="30"/>
  <c r="F119" i="29" s="1"/>
  <c r="F116" i="30"/>
  <c r="G83" i="29" s="1"/>
  <c r="E98" i="30"/>
  <c r="F65" i="29" s="1"/>
  <c r="P19" i="30"/>
  <c r="O19" i="30"/>
  <c r="F107" i="30"/>
  <c r="G74" i="29" s="1"/>
  <c r="E107" i="30"/>
  <c r="F74" i="29" s="1"/>
  <c r="F98" i="30"/>
  <c r="G65" i="29" s="1"/>
  <c r="E116" i="30"/>
  <c r="F83" i="29" s="1"/>
  <c r="G13" i="29"/>
  <c r="G4" i="29"/>
  <c r="F24" i="30"/>
  <c r="G33" i="29" s="1"/>
  <c r="E24" i="30"/>
  <c r="F33" i="29" s="1"/>
  <c r="K33" i="29" s="1"/>
  <c r="F6" i="30"/>
  <c r="E6" i="30"/>
  <c r="F15" i="30"/>
  <c r="G24" i="29" s="1"/>
  <c r="E15" i="30"/>
  <c r="F24" i="29" s="1"/>
  <c r="K24" i="29" s="1"/>
  <c r="F12" i="30"/>
  <c r="E30" i="30"/>
  <c r="F39" i="29" s="1"/>
  <c r="F21" i="30"/>
  <c r="G30" i="29" s="1"/>
  <c r="E21" i="30"/>
  <c r="F30" i="29" s="1"/>
  <c r="K30" i="29" s="1"/>
  <c r="F30" i="30"/>
  <c r="G39" i="29" s="1"/>
  <c r="E12" i="30"/>
  <c r="E16" i="30"/>
  <c r="F25" i="29" s="1"/>
  <c r="K25" i="29" s="1"/>
  <c r="F7" i="30"/>
  <c r="F16" i="30"/>
  <c r="G25" i="29" s="1"/>
  <c r="E7" i="30"/>
  <c r="F25" i="30"/>
  <c r="G34" i="29" s="1"/>
  <c r="E25" i="30"/>
  <c r="F34" i="29" s="1"/>
  <c r="K34" i="29" s="1"/>
  <c r="F4" i="29"/>
  <c r="F13" i="29"/>
  <c r="F151" i="30"/>
  <c r="E151" i="30"/>
  <c r="AE60" i="30" a="1"/>
  <c r="AE60" i="30" s="1"/>
  <c r="AD60" i="30" a="1"/>
  <c r="AD60" i="30" s="1"/>
  <c r="M17" i="30" s="1"/>
  <c r="AK60" i="30" a="1"/>
  <c r="AK60" i="30" s="1"/>
  <c r="AI60" i="30" a="1"/>
  <c r="AI60" i="30" s="1"/>
  <c r="AH60" i="30" a="1"/>
  <c r="AH60" i="30" s="1"/>
  <c r="AG60" i="30" a="1"/>
  <c r="AG60" i="30" s="1"/>
  <c r="N17" i="30" s="1"/>
  <c r="AF60" i="30" a="1"/>
  <c r="AF60" i="30" s="1"/>
  <c r="AC60" i="30" a="1"/>
  <c r="AC60" i="30" s="1"/>
  <c r="AB60" i="30" s="1"/>
  <c r="Z61" i="30"/>
  <c r="AJ60" i="30" a="1"/>
  <c r="AJ60" i="30" s="1"/>
  <c r="F5" i="29"/>
  <c r="F14" i="29"/>
  <c r="K14" i="29" s="1"/>
  <c r="N16" i="30"/>
  <c r="G5" i="29"/>
  <c r="G14" i="29"/>
  <c r="K39" i="29" l="1"/>
  <c r="F21" i="29"/>
  <c r="F12" i="29"/>
  <c r="K65" i="29"/>
  <c r="K119" i="29"/>
  <c r="F16" i="29"/>
  <c r="F7" i="29"/>
  <c r="F127" i="30"/>
  <c r="F145" i="30"/>
  <c r="G121" i="29" s="1"/>
  <c r="E136" i="30"/>
  <c r="F112" i="29" s="1"/>
  <c r="E145" i="30"/>
  <c r="F121" i="29" s="1"/>
  <c r="K121" i="29" s="1"/>
  <c r="F118" i="30"/>
  <c r="G85" i="29" s="1"/>
  <c r="E118" i="30"/>
  <c r="F85" i="29" s="1"/>
  <c r="K85" i="29" s="1"/>
  <c r="F100" i="30"/>
  <c r="G67" i="29" s="1"/>
  <c r="F109" i="30"/>
  <c r="G76" i="29" s="1"/>
  <c r="E100" i="30"/>
  <c r="F67" i="29" s="1"/>
  <c r="K67" i="29" s="1"/>
  <c r="E109" i="30"/>
  <c r="F76" i="29" s="1"/>
  <c r="K76" i="29" s="1"/>
  <c r="E127" i="30"/>
  <c r="F136" i="30"/>
  <c r="G112" i="29" s="1"/>
  <c r="E114" i="30"/>
  <c r="F81" i="29" s="1"/>
  <c r="E141" i="30"/>
  <c r="F117" i="29" s="1"/>
  <c r="E123" i="30"/>
  <c r="F90" i="29" s="1"/>
  <c r="F114" i="30"/>
  <c r="G81" i="29" s="1"/>
  <c r="F150" i="30"/>
  <c r="G126" i="29" s="1"/>
  <c r="E150" i="30"/>
  <c r="F126" i="29" s="1"/>
  <c r="K126" i="29" s="1"/>
  <c r="F132" i="30"/>
  <c r="E132" i="30"/>
  <c r="F141" i="30"/>
  <c r="G117" i="29" s="1"/>
  <c r="F105" i="30"/>
  <c r="G72" i="29" s="1"/>
  <c r="E105" i="30"/>
  <c r="F72" i="29" s="1"/>
  <c r="F123" i="30"/>
  <c r="G90" i="29" s="1"/>
  <c r="G21" i="29"/>
  <c r="G12" i="29"/>
  <c r="G136" i="29"/>
  <c r="G154" i="29"/>
  <c r="G172" i="29"/>
  <c r="G145" i="29"/>
  <c r="G181" i="29"/>
  <c r="G127" i="29"/>
  <c r="G163" i="29"/>
  <c r="G7" i="29"/>
  <c r="G16" i="29"/>
  <c r="F92" i="29"/>
  <c r="K92" i="29" s="1"/>
  <c r="F101" i="29"/>
  <c r="K101" i="29" s="1"/>
  <c r="F127" i="29"/>
  <c r="K127" i="29" s="1"/>
  <c r="F145" i="29"/>
  <c r="K145" i="29" s="1"/>
  <c r="F163" i="29"/>
  <c r="K163" i="29" s="1"/>
  <c r="F136" i="29"/>
  <c r="K136" i="29" s="1"/>
  <c r="F172" i="29"/>
  <c r="K172" i="29" s="1"/>
  <c r="F181" i="29"/>
  <c r="K181" i="29" s="1"/>
  <c r="F154" i="29"/>
  <c r="K154" i="29" s="1"/>
  <c r="F104" i="30"/>
  <c r="G71" i="29" s="1"/>
  <c r="F113" i="30"/>
  <c r="G80" i="29" s="1"/>
  <c r="E104" i="30"/>
  <c r="F71" i="29" s="1"/>
  <c r="E113" i="30"/>
  <c r="F80" i="29" s="1"/>
  <c r="K80" i="29" s="1"/>
  <c r="F140" i="30"/>
  <c r="G116" i="29" s="1"/>
  <c r="E140" i="30"/>
  <c r="F116" i="29" s="1"/>
  <c r="E122" i="30"/>
  <c r="F89" i="29" s="1"/>
  <c r="F149" i="30"/>
  <c r="G125" i="29" s="1"/>
  <c r="F122" i="30"/>
  <c r="G89" i="29" s="1"/>
  <c r="F131" i="30"/>
  <c r="E131" i="30"/>
  <c r="E149" i="30"/>
  <c r="F125" i="29" s="1"/>
  <c r="K125" i="29" s="1"/>
  <c r="K13" i="29"/>
  <c r="F15" i="29"/>
  <c r="K15" i="29" s="1"/>
  <c r="F6" i="29"/>
  <c r="K82" i="29"/>
  <c r="F146" i="30"/>
  <c r="G122" i="29" s="1"/>
  <c r="E137" i="30"/>
  <c r="F113" i="29" s="1"/>
  <c r="E146" i="30"/>
  <c r="F122" i="29" s="1"/>
  <c r="F119" i="30"/>
  <c r="G86" i="29" s="1"/>
  <c r="F101" i="30"/>
  <c r="G68" i="29" s="1"/>
  <c r="F110" i="30"/>
  <c r="G77" i="29" s="1"/>
  <c r="E101" i="30"/>
  <c r="F68" i="29" s="1"/>
  <c r="E110" i="30"/>
  <c r="F77" i="29" s="1"/>
  <c r="E128" i="30"/>
  <c r="F137" i="30"/>
  <c r="G113" i="29" s="1"/>
  <c r="E119" i="30"/>
  <c r="F86" i="29" s="1"/>
  <c r="F128" i="30"/>
  <c r="G101" i="29"/>
  <c r="G92" i="29"/>
  <c r="F129" i="30"/>
  <c r="F138" i="30"/>
  <c r="G114" i="29" s="1"/>
  <c r="E129" i="30"/>
  <c r="F147" i="30"/>
  <c r="G123" i="29" s="1"/>
  <c r="E138" i="30"/>
  <c r="F114" i="29" s="1"/>
  <c r="F120" i="30"/>
  <c r="G87" i="29" s="1"/>
  <c r="F102" i="30"/>
  <c r="G69" i="29" s="1"/>
  <c r="E111" i="30"/>
  <c r="F78" i="29" s="1"/>
  <c r="E102" i="30"/>
  <c r="F69" i="29" s="1"/>
  <c r="K69" i="29" s="1"/>
  <c r="E120" i="30"/>
  <c r="F87" i="29" s="1"/>
  <c r="K87" i="29" s="1"/>
  <c r="F111" i="30"/>
  <c r="G78" i="29" s="1"/>
  <c r="E147" i="30"/>
  <c r="F123" i="29" s="1"/>
  <c r="K123" i="29" s="1"/>
  <c r="K64" i="29"/>
  <c r="F152" i="30"/>
  <c r="E152" i="30"/>
  <c r="P16" i="30"/>
  <c r="O16" i="30"/>
  <c r="R6" i="29"/>
  <c r="K4" i="29"/>
  <c r="G6" i="29"/>
  <c r="G15" i="29"/>
  <c r="K73" i="29"/>
  <c r="F126" i="30"/>
  <c r="F135" i="30"/>
  <c r="G111" i="29" s="1"/>
  <c r="E126" i="30"/>
  <c r="F144" i="30"/>
  <c r="G120" i="29" s="1"/>
  <c r="E135" i="30"/>
  <c r="F111" i="29" s="1"/>
  <c r="E144" i="30"/>
  <c r="F120" i="29" s="1"/>
  <c r="F117" i="30"/>
  <c r="G84" i="29" s="1"/>
  <c r="E117" i="30"/>
  <c r="F84" i="29" s="1"/>
  <c r="F99" i="30"/>
  <c r="G66" i="29" s="1"/>
  <c r="E99" i="30"/>
  <c r="F66" i="29" s="1"/>
  <c r="F108" i="30"/>
  <c r="G75" i="29" s="1"/>
  <c r="E108" i="30"/>
  <c r="F75" i="29" s="1"/>
  <c r="K5" i="29"/>
  <c r="AH61" i="30" a="1"/>
  <c r="AH61" i="30" s="1"/>
  <c r="AG61" i="30" a="1"/>
  <c r="AG61" i="30" s="1"/>
  <c r="AE61" i="30" a="1"/>
  <c r="AE61" i="30" s="1"/>
  <c r="AF61" i="30" a="1"/>
  <c r="AF61" i="30" s="1"/>
  <c r="AB61" i="30" a="1"/>
  <c r="AB61" i="30" s="1"/>
  <c r="Z62" i="30"/>
  <c r="AK61" i="30" a="1"/>
  <c r="AK61" i="30" s="1"/>
  <c r="O18" i="30" s="1"/>
  <c r="AJ61" i="30" a="1"/>
  <c r="AJ61" i="30" s="1"/>
  <c r="AI61" i="30" a="1"/>
  <c r="AI61" i="30" s="1"/>
  <c r="AD61" i="30" a="1"/>
  <c r="AD61" i="30" s="1"/>
  <c r="M18" i="30" s="1"/>
  <c r="AC61" i="30" a="1"/>
  <c r="AC61" i="30" s="1"/>
  <c r="F148" i="30"/>
  <c r="G124" i="29" s="1"/>
  <c r="E139" i="30"/>
  <c r="F115" i="29" s="1"/>
  <c r="E121" i="30"/>
  <c r="F88" i="29" s="1"/>
  <c r="E148" i="30"/>
  <c r="F124" i="29" s="1"/>
  <c r="E112" i="30"/>
  <c r="F79" i="29" s="1"/>
  <c r="F130" i="30"/>
  <c r="E130" i="30"/>
  <c r="F103" i="30"/>
  <c r="G70" i="29" s="1"/>
  <c r="E103" i="30"/>
  <c r="F70" i="29" s="1"/>
  <c r="F121" i="30"/>
  <c r="G88" i="29" s="1"/>
  <c r="F139" i="30"/>
  <c r="G115" i="29" s="1"/>
  <c r="F112" i="30"/>
  <c r="G79" i="29" s="1"/>
  <c r="K83" i="29"/>
  <c r="F100" i="29"/>
  <c r="F91" i="29"/>
  <c r="O17" i="30"/>
  <c r="P17" i="30"/>
  <c r="K74" i="29"/>
  <c r="G100" i="29"/>
  <c r="G91" i="29"/>
  <c r="S6" i="29" s="1"/>
  <c r="K71" i="29" l="1"/>
  <c r="K113" i="29"/>
  <c r="K117" i="29"/>
  <c r="K78" i="29"/>
  <c r="K115" i="29"/>
  <c r="K114" i="29"/>
  <c r="K89" i="29"/>
  <c r="K116" i="29"/>
  <c r="K70" i="29"/>
  <c r="K84" i="29"/>
  <c r="K66" i="29"/>
  <c r="F97" i="29"/>
  <c r="F106" i="29"/>
  <c r="G97" i="29"/>
  <c r="G106" i="29"/>
  <c r="K90" i="29"/>
  <c r="K79" i="29"/>
  <c r="K124" i="29"/>
  <c r="K120" i="29"/>
  <c r="K81" i="29"/>
  <c r="K77" i="29"/>
  <c r="K68" i="29"/>
  <c r="K88" i="29"/>
  <c r="K111" i="29"/>
  <c r="K122" i="29"/>
  <c r="F93" i="29"/>
  <c r="F102" i="29"/>
  <c r="F94" i="29"/>
  <c r="F103" i="29"/>
  <c r="G93" i="29"/>
  <c r="G102" i="29"/>
  <c r="F160" i="30"/>
  <c r="E160" i="30"/>
  <c r="K6" i="29"/>
  <c r="F162" i="30"/>
  <c r="E162" i="30"/>
  <c r="Z63" i="30"/>
  <c r="AJ62" i="30" a="1"/>
  <c r="AJ62" i="30" s="1"/>
  <c r="AI62" i="30" a="1"/>
  <c r="AI62" i="30" s="1"/>
  <c r="AG62" i="30" a="1"/>
  <c r="AG62" i="30" s="1"/>
  <c r="AC62" i="30" a="1"/>
  <c r="AC62" i="30" s="1"/>
  <c r="AK62" i="30" a="1"/>
  <c r="AK62" i="30" s="1"/>
  <c r="AD62" i="30" a="1"/>
  <c r="AD62" i="30" s="1"/>
  <c r="AH62" i="30" a="1"/>
  <c r="AH62" i="30" s="1"/>
  <c r="AE62" i="30" a="1"/>
  <c r="AE62" i="30" s="1"/>
  <c r="AF62" i="30" a="1"/>
  <c r="AF62" i="30" s="1"/>
  <c r="AB62" i="30" a="1"/>
  <c r="AB62" i="30" s="1"/>
  <c r="F98" i="29"/>
  <c r="F107" i="29"/>
  <c r="F105" i="29"/>
  <c r="F96" i="29"/>
  <c r="K96" i="29" s="1"/>
  <c r="G98" i="29"/>
  <c r="G107" i="29"/>
  <c r="K112" i="29"/>
  <c r="F153" i="30"/>
  <c r="E153" i="30"/>
  <c r="T6" i="29"/>
  <c r="K91" i="29"/>
  <c r="N18" i="30"/>
  <c r="F154" i="30"/>
  <c r="E154" i="30"/>
  <c r="G105" i="29"/>
  <c r="G96" i="29"/>
  <c r="G94" i="29"/>
  <c r="G103" i="29"/>
  <c r="K7" i="29"/>
  <c r="K16" i="29"/>
  <c r="K100" i="29"/>
  <c r="E159" i="30"/>
  <c r="F159" i="30"/>
  <c r="K72" i="29"/>
  <c r="F155" i="29"/>
  <c r="F173" i="29"/>
  <c r="K173" i="29" s="1"/>
  <c r="F137" i="29"/>
  <c r="K137" i="29" s="1"/>
  <c r="F146" i="29"/>
  <c r="F182" i="29"/>
  <c r="K182" i="29" s="1"/>
  <c r="F128" i="29"/>
  <c r="K128" i="29" s="1"/>
  <c r="F164" i="29"/>
  <c r="K164" i="29" s="1"/>
  <c r="G95" i="29"/>
  <c r="G104" i="29"/>
  <c r="F95" i="29"/>
  <c r="K95" i="29" s="1"/>
  <c r="F104" i="29"/>
  <c r="G164" i="29"/>
  <c r="G182" i="29"/>
  <c r="G173" i="29"/>
  <c r="G137" i="29"/>
  <c r="G146" i="29"/>
  <c r="G155" i="29"/>
  <c r="G128" i="29"/>
  <c r="S7" i="29" s="1"/>
  <c r="K86" i="29"/>
  <c r="F99" i="29"/>
  <c r="F108" i="29"/>
  <c r="K12" i="29"/>
  <c r="K75" i="29"/>
  <c r="G108" i="29"/>
  <c r="G99" i="29"/>
  <c r="K21" i="29"/>
  <c r="K104" i="29" l="1"/>
  <c r="K108" i="29"/>
  <c r="F246" i="29"/>
  <c r="F237" i="29"/>
  <c r="F255" i="29"/>
  <c r="K155" i="29"/>
  <c r="G246" i="29"/>
  <c r="G237" i="29"/>
  <c r="G255" i="29"/>
  <c r="F161" i="30"/>
  <c r="E161" i="30"/>
  <c r="F235" i="29"/>
  <c r="F244" i="29"/>
  <c r="F253" i="29"/>
  <c r="G157" i="29"/>
  <c r="G184" i="29"/>
  <c r="G175" i="29"/>
  <c r="G148" i="29"/>
  <c r="G130" i="29"/>
  <c r="G166" i="29"/>
  <c r="G139" i="29"/>
  <c r="G235" i="29"/>
  <c r="X6" i="29" s="1"/>
  <c r="G244" i="29"/>
  <c r="S14" i="29" s="1"/>
  <c r="G253" i="29"/>
  <c r="X14" i="29" s="1"/>
  <c r="F183" i="29"/>
  <c r="K183" i="29" s="1"/>
  <c r="F174" i="29"/>
  <c r="K174" i="29" s="1"/>
  <c r="F147" i="29"/>
  <c r="F156" i="29"/>
  <c r="F129" i="29"/>
  <c r="F165" i="29"/>
  <c r="K165" i="29" s="1"/>
  <c r="F138" i="29"/>
  <c r="K138" i="29" s="1"/>
  <c r="G129" i="29"/>
  <c r="S8" i="29" s="1"/>
  <c r="G147" i="29"/>
  <c r="G174" i="29"/>
  <c r="G183" i="29"/>
  <c r="G156" i="29"/>
  <c r="G165" i="29"/>
  <c r="G138" i="29"/>
  <c r="X8" i="29" s="1"/>
  <c r="K99" i="29"/>
  <c r="R7" i="29"/>
  <c r="T7" i="29" s="1"/>
  <c r="K103" i="29"/>
  <c r="K94" i="29"/>
  <c r="K106" i="29"/>
  <c r="K97" i="29"/>
  <c r="F189" i="29"/>
  <c r="F135" i="29"/>
  <c r="F171" i="29"/>
  <c r="K171" i="29" s="1"/>
  <c r="F144" i="29"/>
  <c r="F180" i="29"/>
  <c r="F153" i="29"/>
  <c r="F162" i="29"/>
  <c r="K105" i="29"/>
  <c r="K102" i="29"/>
  <c r="W8" i="29"/>
  <c r="K107" i="29"/>
  <c r="K93" i="29"/>
  <c r="K98" i="29"/>
  <c r="F148" i="29"/>
  <c r="K148" i="29" s="1"/>
  <c r="F184" i="29"/>
  <c r="K184" i="29" s="1"/>
  <c r="F175" i="29"/>
  <c r="K175" i="29" s="1"/>
  <c r="F157" i="29"/>
  <c r="F130" i="29"/>
  <c r="K130" i="29" s="1"/>
  <c r="F166" i="29"/>
  <c r="K166" i="29" s="1"/>
  <c r="F139" i="29"/>
  <c r="K139" i="29" s="1"/>
  <c r="G162" i="29"/>
  <c r="G135" i="29"/>
  <c r="S11" i="29" s="1"/>
  <c r="G171" i="29"/>
  <c r="G144" i="29"/>
  <c r="G180" i="29"/>
  <c r="G153" i="29"/>
  <c r="G189" i="29"/>
  <c r="K146" i="29"/>
  <c r="AD63" i="30" a="1"/>
  <c r="AD63" i="30" s="1"/>
  <c r="M21" i="30" s="1"/>
  <c r="AB63" i="30" a="1"/>
  <c r="AB63" i="30" s="1"/>
  <c r="Z64" i="30"/>
  <c r="AG63" i="30" a="1"/>
  <c r="AG63" i="30" s="1"/>
  <c r="N21" i="30" s="1"/>
  <c r="AF63" i="30" a="1"/>
  <c r="AF63" i="30" s="1"/>
  <c r="AK63" i="30" a="1"/>
  <c r="AK63" i="30" s="1"/>
  <c r="AE63" i="30" a="1"/>
  <c r="AE63" i="30" s="1"/>
  <c r="AI63" i="30" a="1"/>
  <c r="AI63" i="30" s="1"/>
  <c r="AC63" i="30" a="1"/>
  <c r="AC63" i="30" s="1"/>
  <c r="AH63" i="30" a="1"/>
  <c r="AH63" i="30" s="1"/>
  <c r="AJ63" i="30" a="1"/>
  <c r="AJ63" i="30" s="1"/>
  <c r="O21" i="30" s="1"/>
  <c r="K144" i="29" l="1"/>
  <c r="F44" i="30"/>
  <c r="G275" i="29" s="1"/>
  <c r="P21" i="30"/>
  <c r="E44" i="30"/>
  <c r="F275" i="29" s="1"/>
  <c r="K275" i="29" s="1"/>
  <c r="F53" i="30"/>
  <c r="E53" i="30"/>
  <c r="F43" i="30"/>
  <c r="G274" i="29" s="1"/>
  <c r="E43" i="30"/>
  <c r="F274" i="29" s="1"/>
  <c r="K274" i="29" s="1"/>
  <c r="F52" i="30"/>
  <c r="E52" i="30"/>
  <c r="E54" i="30"/>
  <c r="E45" i="30"/>
  <c r="F276" i="29" s="1"/>
  <c r="F45" i="30"/>
  <c r="G276" i="29" s="1"/>
  <c r="F54" i="30"/>
  <c r="Y8" i="29"/>
  <c r="K235" i="29"/>
  <c r="W6" i="29"/>
  <c r="Y6" i="29" s="1"/>
  <c r="K162" i="29"/>
  <c r="K253" i="29"/>
  <c r="W14" i="29"/>
  <c r="Y14" i="29" s="1"/>
  <c r="K153" i="29"/>
  <c r="F164" i="30"/>
  <c r="E164" i="30"/>
  <c r="K180" i="29"/>
  <c r="F165" i="30"/>
  <c r="E165" i="30"/>
  <c r="K129" i="29"/>
  <c r="R8" i="29"/>
  <c r="T8" i="29" s="1"/>
  <c r="F168" i="30"/>
  <c r="E168" i="30"/>
  <c r="K156" i="29"/>
  <c r="W16" i="29"/>
  <c r="Y16" i="29" s="1"/>
  <c r="F166" i="30"/>
  <c r="E166" i="30"/>
  <c r="K135" i="29"/>
  <c r="R11" i="29"/>
  <c r="T11" i="29" s="1"/>
  <c r="K147" i="29"/>
  <c r="R16" i="29"/>
  <c r="T16" i="29" s="1"/>
  <c r="F163" i="30"/>
  <c r="E163" i="30"/>
  <c r="F167" i="30"/>
  <c r="E167" i="30"/>
  <c r="F236" i="29"/>
  <c r="F245" i="29"/>
  <c r="F254" i="29"/>
  <c r="G236" i="29"/>
  <c r="X7" i="29" s="1"/>
  <c r="G245" i="29"/>
  <c r="S15" i="29" s="1"/>
  <c r="G254" i="29"/>
  <c r="X15" i="29" s="1"/>
  <c r="K157" i="29"/>
  <c r="K189" i="29"/>
  <c r="Z65" i="30"/>
  <c r="AK64" i="30" a="1"/>
  <c r="AK64" i="30" s="1"/>
  <c r="AJ64" i="30" a="1"/>
  <c r="AJ64" i="30" s="1"/>
  <c r="AI64" i="30" a="1"/>
  <c r="AI64" i="30" s="1"/>
  <c r="AH64" i="30" a="1"/>
  <c r="AH64" i="30" s="1"/>
  <c r="AG64" i="30" a="1"/>
  <c r="AG64" i="30" s="1"/>
  <c r="AF64" i="30" a="1"/>
  <c r="AF64" i="30" s="1"/>
  <c r="AD64" i="30" a="1"/>
  <c r="AD64" i="30" s="1"/>
  <c r="AC64" i="30" a="1"/>
  <c r="AC64" i="30" s="1"/>
  <c r="AB64" i="30" a="1"/>
  <c r="AB64" i="30" s="1"/>
  <c r="AE64" i="30" a="1"/>
  <c r="AE64" i="30" s="1"/>
  <c r="K255" i="29"/>
  <c r="K244" i="29"/>
  <c r="R14" i="29"/>
  <c r="T14" i="29" s="1"/>
  <c r="K237" i="29"/>
  <c r="X16" i="29"/>
  <c r="K246" i="29"/>
  <c r="S16" i="29"/>
  <c r="G241" i="29" l="1"/>
  <c r="G250" i="29"/>
  <c r="G259" i="29"/>
  <c r="F285" i="29"/>
  <c r="F294" i="29"/>
  <c r="F256" i="29"/>
  <c r="F238" i="29"/>
  <c r="F247" i="29"/>
  <c r="G251" i="29"/>
  <c r="G260" i="29"/>
  <c r="G242" i="29"/>
  <c r="F252" i="29"/>
  <c r="F261" i="29"/>
  <c r="F243" i="29"/>
  <c r="G252" i="29"/>
  <c r="S19" i="29" s="1"/>
  <c r="G261" i="29"/>
  <c r="X19" i="29" s="1"/>
  <c r="G243" i="29"/>
  <c r="X11" i="29" s="1"/>
  <c r="F249" i="29"/>
  <c r="F258" i="29"/>
  <c r="F240" i="29"/>
  <c r="G249" i="29"/>
  <c r="G258" i="29"/>
  <c r="G240" i="29"/>
  <c r="F284" i="29"/>
  <c r="K284" i="29" s="1"/>
  <c r="F293" i="29"/>
  <c r="K293" i="29" s="1"/>
  <c r="G238" i="29"/>
  <c r="G256" i="29"/>
  <c r="G247" i="29"/>
  <c r="K276" i="29"/>
  <c r="G292" i="29"/>
  <c r="G283" i="29"/>
  <c r="F239" i="29"/>
  <c r="F257" i="29"/>
  <c r="F248" i="29"/>
  <c r="G284" i="29"/>
  <c r="G293" i="29"/>
  <c r="F260" i="29"/>
  <c r="F251" i="29"/>
  <c r="F242" i="29"/>
  <c r="E55" i="30"/>
  <c r="F55" i="30"/>
  <c r="G277" i="29"/>
  <c r="E46" i="30"/>
  <c r="F277" i="29" s="1"/>
  <c r="K277" i="29" s="1"/>
  <c r="F292" i="29"/>
  <c r="K292" i="29" s="1"/>
  <c r="F283" i="29"/>
  <c r="K283" i="29" s="1"/>
  <c r="F56" i="30"/>
  <c r="F47" i="30"/>
  <c r="G278" i="29" s="1"/>
  <c r="E47" i="30"/>
  <c r="F278" i="29" s="1"/>
  <c r="E56" i="30"/>
  <c r="F241" i="29"/>
  <c r="F250" i="29"/>
  <c r="F259" i="29"/>
  <c r="F48" i="30"/>
  <c r="G279" i="29" s="1"/>
  <c r="E48" i="30"/>
  <c r="F279" i="29" s="1"/>
  <c r="K279" i="29" s="1"/>
  <c r="E57" i="30"/>
  <c r="F57" i="30"/>
  <c r="AC65" i="30" a="1"/>
  <c r="AC65" i="30" s="1"/>
  <c r="AB65" i="30" a="1"/>
  <c r="AB65" i="30" s="1"/>
  <c r="AJ65" i="30" a="1"/>
  <c r="AJ65" i="30" s="1"/>
  <c r="AD65" i="30" a="1"/>
  <c r="AD65" i="30" s="1"/>
  <c r="AK65" i="30" a="1"/>
  <c r="AK65" i="30" s="1"/>
  <c r="AI65" i="30" a="1"/>
  <c r="AI65" i="30" s="1"/>
  <c r="AH65" i="30" a="1"/>
  <c r="AH65" i="30" s="1"/>
  <c r="AG65" i="30" a="1"/>
  <c r="AG65" i="30" s="1"/>
  <c r="Z66" i="30"/>
  <c r="AF65" i="30" a="1"/>
  <c r="AF65" i="30" s="1"/>
  <c r="AE65" i="30" a="1"/>
  <c r="AE65" i="30" s="1"/>
  <c r="G248" i="29"/>
  <c r="G257" i="29"/>
  <c r="G239" i="29"/>
  <c r="F59" i="30"/>
  <c r="E59" i="30"/>
  <c r="E50" i="30"/>
  <c r="F281" i="29" s="1"/>
  <c r="F50" i="30"/>
  <c r="G281" i="29" s="1"/>
  <c r="G294" i="29"/>
  <c r="G285" i="29"/>
  <c r="K254" i="29"/>
  <c r="W15" i="29"/>
  <c r="Y15" i="29" s="1"/>
  <c r="F60" i="30"/>
  <c r="F51" i="30"/>
  <c r="G282" i="29" s="1"/>
  <c r="E51" i="30"/>
  <c r="F282" i="29" s="1"/>
  <c r="E60" i="30"/>
  <c r="K245" i="29"/>
  <c r="R15" i="29"/>
  <c r="T15" i="29" s="1"/>
  <c r="E58" i="30"/>
  <c r="F58" i="30"/>
  <c r="F49" i="30"/>
  <c r="G280" i="29" s="1"/>
  <c r="E49" i="30"/>
  <c r="F280" i="29" s="1"/>
  <c r="K280" i="29" s="1"/>
  <c r="K236" i="29"/>
  <c r="W7" i="29"/>
  <c r="Y7" i="29" s="1"/>
  <c r="K251" i="29" l="1"/>
  <c r="K242" i="29"/>
  <c r="K282" i="29"/>
  <c r="K240" i="29"/>
  <c r="K258" i="29"/>
  <c r="K281" i="29"/>
  <c r="G297" i="29"/>
  <c r="G288" i="29"/>
  <c r="F288" i="29"/>
  <c r="K288" i="29" s="1"/>
  <c r="F297" i="29"/>
  <c r="K297" i="29" s="1"/>
  <c r="K259" i="29"/>
  <c r="G300" i="29"/>
  <c r="G291" i="29"/>
  <c r="K250" i="29"/>
  <c r="K241" i="29"/>
  <c r="K249" i="29"/>
  <c r="F300" i="29"/>
  <c r="K300" i="29" s="1"/>
  <c r="F291" i="29"/>
  <c r="K291" i="29" s="1"/>
  <c r="K243" i="29"/>
  <c r="W11" i="29"/>
  <c r="Y11" i="29" s="1"/>
  <c r="F290" i="29"/>
  <c r="F299" i="29"/>
  <c r="K261" i="29"/>
  <c r="W19" i="29"/>
  <c r="Y19" i="29" s="1"/>
  <c r="G299" i="29"/>
  <c r="G290" i="29"/>
  <c r="F295" i="29"/>
  <c r="K295" i="29" s="1"/>
  <c r="F286" i="29"/>
  <c r="K286" i="29" s="1"/>
  <c r="K278" i="29"/>
  <c r="G287" i="29"/>
  <c r="G296" i="29"/>
  <c r="G286" i="29"/>
  <c r="G295" i="29"/>
  <c r="G298" i="29"/>
  <c r="G289" i="29"/>
  <c r="F287" i="29"/>
  <c r="F296" i="29"/>
  <c r="K252" i="29"/>
  <c r="R19" i="29"/>
  <c r="T19" i="29" s="1"/>
  <c r="AD66" i="30" a="1"/>
  <c r="AD66" i="30" s="1"/>
  <c r="AB66" i="30" a="1"/>
  <c r="AB66" i="30" s="1"/>
  <c r="AK66" i="30" a="1"/>
  <c r="AK66" i="30" s="1"/>
  <c r="O24" i="30" s="1"/>
  <c r="AI66" i="30" a="1"/>
  <c r="AI66" i="30" s="1"/>
  <c r="AH66" i="30" a="1"/>
  <c r="AH66" i="30" s="1"/>
  <c r="AG66" i="30" a="1"/>
  <c r="AG66" i="30" s="1"/>
  <c r="N24" i="30" s="1"/>
  <c r="AC66" i="30" a="1"/>
  <c r="AC66" i="30" s="1"/>
  <c r="Z67" i="30"/>
  <c r="AJ66" i="30" a="1"/>
  <c r="AJ66" i="30" s="1"/>
  <c r="AF66" i="30" a="1"/>
  <c r="AF66" i="30" s="1"/>
  <c r="AE66" i="30" a="1"/>
  <c r="AE66" i="30" s="1"/>
  <c r="K260" i="29"/>
  <c r="K247" i="29"/>
  <c r="K238" i="29"/>
  <c r="K248" i="29"/>
  <c r="K256" i="29"/>
  <c r="K257" i="29"/>
  <c r="K294" i="29"/>
  <c r="K239" i="29"/>
  <c r="K285" i="29"/>
  <c r="F298" i="29"/>
  <c r="F289" i="29"/>
  <c r="K298" i="29" l="1"/>
  <c r="K289" i="29"/>
  <c r="K290" i="29"/>
  <c r="K299" i="29"/>
  <c r="AB67" i="30" a="1"/>
  <c r="AB67" i="30" s="1"/>
  <c r="AK67" i="30" a="1"/>
  <c r="AK67" i="30" s="1"/>
  <c r="AJ67" i="30" a="1"/>
  <c r="AJ67" i="30" s="1"/>
  <c r="AI67" i="30" a="1"/>
  <c r="AI67" i="30" s="1"/>
  <c r="AH67" i="30" a="1"/>
  <c r="AH67" i="30" s="1"/>
  <c r="AE67" i="30" a="1"/>
  <c r="AE67" i="30" s="1"/>
  <c r="AC67" i="30" a="1"/>
  <c r="AC67" i="30" s="1"/>
  <c r="Z68" i="30"/>
  <c r="AD67" i="30" a="1"/>
  <c r="AD67" i="30" s="1"/>
  <c r="AF67" i="30" a="1"/>
  <c r="AF67" i="30" s="1"/>
  <c r="AG67" i="30" a="1"/>
  <c r="AG67" i="30" s="1"/>
  <c r="M24" i="30"/>
  <c r="F170" i="30"/>
  <c r="G326" i="29" s="1"/>
  <c r="E170" i="30"/>
  <c r="F326" i="29" s="1"/>
  <c r="F179" i="30"/>
  <c r="G335" i="29" s="1"/>
  <c r="E179" i="30"/>
  <c r="F335" i="29" s="1"/>
  <c r="K296" i="29"/>
  <c r="K287" i="29"/>
  <c r="E171" i="30"/>
  <c r="F327" i="29" s="1"/>
  <c r="K327" i="29" s="1"/>
  <c r="F180" i="30"/>
  <c r="G336" i="29" s="1"/>
  <c r="E180" i="30"/>
  <c r="F336" i="29" s="1"/>
  <c r="F171" i="30"/>
  <c r="G327" i="29" s="1"/>
  <c r="F175" i="30" l="1"/>
  <c r="G331" i="29" s="1"/>
  <c r="E175" i="30"/>
  <c r="F331" i="29" s="1"/>
  <c r="F184" i="30"/>
  <c r="G340" i="29" s="1"/>
  <c r="E184" i="30"/>
  <c r="F340" i="29" s="1"/>
  <c r="K340" i="29" s="1"/>
  <c r="M25" i="30"/>
  <c r="Z69" i="30"/>
  <c r="AK68" i="30" a="1"/>
  <c r="AK68" i="30" s="1"/>
  <c r="O26" i="30" s="1"/>
  <c r="AJ68" i="30" a="1"/>
  <c r="AJ68" i="30" s="1"/>
  <c r="AG68" i="30" a="1"/>
  <c r="AG68" i="30" s="1"/>
  <c r="AE68" i="30" a="1"/>
  <c r="AE68" i="30" s="1"/>
  <c r="AD68" i="30" a="1"/>
  <c r="AD68" i="30" s="1"/>
  <c r="M26" i="30" s="1"/>
  <c r="AI68" i="30" a="1"/>
  <c r="AI68" i="30" s="1"/>
  <c r="AH68" i="30" a="1"/>
  <c r="AH68" i="30" s="1"/>
  <c r="AF68" i="30" a="1"/>
  <c r="AF68" i="30" s="1"/>
  <c r="AB68" i="30" a="1"/>
  <c r="AB68" i="30" s="1"/>
  <c r="AC68" i="30" a="1"/>
  <c r="AC68" i="30" s="1"/>
  <c r="F186" i="30"/>
  <c r="G342" i="29" s="1"/>
  <c r="E186" i="30"/>
  <c r="F342" i="29" s="1"/>
  <c r="E177" i="30"/>
  <c r="F333" i="29" s="1"/>
  <c r="F177" i="30"/>
  <c r="G333" i="29" s="1"/>
  <c r="K335" i="29"/>
  <c r="K326" i="29"/>
  <c r="F172" i="30"/>
  <c r="G328" i="29" s="1"/>
  <c r="E172" i="30"/>
  <c r="F328" i="29" s="1"/>
  <c r="F181" i="30"/>
  <c r="G337" i="29" s="1"/>
  <c r="E181" i="30"/>
  <c r="F337" i="29" s="1"/>
  <c r="E173" i="30"/>
  <c r="F329" i="29" s="1"/>
  <c r="K329" i="29" s="1"/>
  <c r="F182" i="30"/>
  <c r="G338" i="29" s="1"/>
  <c r="E182" i="30"/>
  <c r="F338" i="29" s="1"/>
  <c r="F173" i="30"/>
  <c r="G329" i="29" s="1"/>
  <c r="F174" i="30"/>
  <c r="G330" i="29" s="1"/>
  <c r="E174" i="30"/>
  <c r="F330" i="29" s="1"/>
  <c r="K330" i="29" s="1"/>
  <c r="F183" i="30"/>
  <c r="G339" i="29" s="1"/>
  <c r="E183" i="30"/>
  <c r="F339" i="29" s="1"/>
  <c r="K339" i="29" s="1"/>
  <c r="N25" i="30"/>
  <c r="E185" i="30"/>
  <c r="F341" i="29" s="1"/>
  <c r="F185" i="30"/>
  <c r="G341" i="29" s="1"/>
  <c r="E176" i="30"/>
  <c r="F332" i="29" s="1"/>
  <c r="F176" i="30"/>
  <c r="G332" i="29" s="1"/>
  <c r="F169" i="30"/>
  <c r="G325" i="29" s="1"/>
  <c r="E169" i="30"/>
  <c r="F325" i="29" s="1"/>
  <c r="K325" i="29" s="1"/>
  <c r="F178" i="30"/>
  <c r="G334" i="29" s="1"/>
  <c r="E178" i="30"/>
  <c r="F334" i="29" s="1"/>
  <c r="K334" i="29" s="1"/>
  <c r="O25" i="30"/>
  <c r="K336" i="29"/>
  <c r="K342" i="29" l="1"/>
  <c r="K341" i="29"/>
  <c r="K337" i="29"/>
  <c r="K328" i="29"/>
  <c r="K333" i="29"/>
  <c r="K332" i="29"/>
  <c r="N26" i="30"/>
  <c r="AK69" i="30" a="1"/>
  <c r="AK69" i="30" s="1"/>
  <c r="O28" i="30" s="1"/>
  <c r="AJ69" i="30" a="1"/>
  <c r="AJ69" i="30" s="1"/>
  <c r="AH69" i="30" a="1"/>
  <c r="AH69" i="30" s="1"/>
  <c r="AG69" i="30" a="1"/>
  <c r="AG69" i="30" s="1"/>
  <c r="AF69" i="30" a="1"/>
  <c r="AF69" i="30" s="1"/>
  <c r="AE69" i="30" a="1"/>
  <c r="AE69" i="30" s="1"/>
  <c r="Z70" i="30"/>
  <c r="AD69" i="30" a="1"/>
  <c r="AD69" i="30" s="1"/>
  <c r="M28" i="30" s="1"/>
  <c r="AC69" i="30" a="1"/>
  <c r="AC69" i="30" s="1"/>
  <c r="Z71" i="30"/>
  <c r="AI69" i="30" a="1"/>
  <c r="AI69" i="30" s="1"/>
  <c r="AB69" i="30" a="1"/>
  <c r="AB69" i="30" s="1"/>
  <c r="O27" i="30"/>
  <c r="M27" i="30"/>
  <c r="N27" i="30"/>
  <c r="K331" i="29"/>
  <c r="K338" i="29"/>
  <c r="E187" i="30" l="1"/>
  <c r="F343" i="29" s="1"/>
  <c r="F196" i="30"/>
  <c r="G352" i="29" s="1"/>
  <c r="E196" i="30"/>
  <c r="F352" i="29" s="1"/>
  <c r="K352" i="29" s="1"/>
  <c r="F205" i="30"/>
  <c r="G361" i="29" s="1"/>
  <c r="E205" i="30"/>
  <c r="F361" i="29" s="1"/>
  <c r="K361" i="29" s="1"/>
  <c r="F187" i="30"/>
  <c r="G343" i="29" s="1"/>
  <c r="Z72" i="30"/>
  <c r="AH71" i="30" a="1"/>
  <c r="AH71" i="30" s="1"/>
  <c r="AC71" i="30" a="1"/>
  <c r="AC71" i="30" s="1"/>
  <c r="AD71" i="30" a="1"/>
  <c r="AD71" i="30" s="1"/>
  <c r="AJ71" i="30" a="1"/>
  <c r="AJ71" i="30" s="1"/>
  <c r="AG71" i="30" a="1"/>
  <c r="AG71" i="30" s="1"/>
  <c r="AK71" i="30" a="1"/>
  <c r="AK71" i="30" s="1"/>
  <c r="AB71" i="30" a="1"/>
  <c r="AB71" i="30" s="1"/>
  <c r="AI71" i="30" a="1"/>
  <c r="AI71" i="30" s="1"/>
  <c r="AE71" i="30" a="1"/>
  <c r="AE71" i="30" s="1"/>
  <c r="AF71" i="30" a="1"/>
  <c r="AF71" i="30" s="1"/>
  <c r="N28" i="30"/>
  <c r="F214" i="30"/>
  <c r="E214" i="30"/>
  <c r="F188" i="30"/>
  <c r="G344" i="29" s="1"/>
  <c r="E188" i="30"/>
  <c r="F344" i="29" s="1"/>
  <c r="K344" i="29" s="1"/>
  <c r="F197" i="30"/>
  <c r="G353" i="29" s="1"/>
  <c r="E197" i="30"/>
  <c r="F353" i="29" s="1"/>
  <c r="K353" i="29" s="1"/>
  <c r="E206" i="30"/>
  <c r="F362" i="29" s="1"/>
  <c r="K362" i="29" s="1"/>
  <c r="F206" i="30"/>
  <c r="G362" i="29" s="1"/>
  <c r="F189" i="30"/>
  <c r="G345" i="29" s="1"/>
  <c r="E189" i="30"/>
  <c r="F345" i="29" s="1"/>
  <c r="K345" i="29" s="1"/>
  <c r="F198" i="30"/>
  <c r="G354" i="29" s="1"/>
  <c r="E198" i="30"/>
  <c r="F354" i="29" s="1"/>
  <c r="K354" i="29" s="1"/>
  <c r="F207" i="30"/>
  <c r="G363" i="29" s="1"/>
  <c r="E207" i="30"/>
  <c r="F363" i="29" s="1"/>
  <c r="K363" i="29" s="1"/>
  <c r="F216" i="30"/>
  <c r="E216" i="30"/>
  <c r="F202" i="30" l="1"/>
  <c r="G358" i="29" s="1"/>
  <c r="E202" i="30"/>
  <c r="F358" i="29" s="1"/>
  <c r="F211" i="30"/>
  <c r="G367" i="29" s="1"/>
  <c r="E211" i="30"/>
  <c r="F367" i="29" s="1"/>
  <c r="K367" i="29" s="1"/>
  <c r="F193" i="30"/>
  <c r="G349" i="29" s="1"/>
  <c r="E193" i="30"/>
  <c r="F349" i="29" s="1"/>
  <c r="E213" i="30"/>
  <c r="F369" i="29" s="1"/>
  <c r="F195" i="30"/>
  <c r="G351" i="29" s="1"/>
  <c r="E195" i="30"/>
  <c r="F351" i="29" s="1"/>
  <c r="F213" i="30"/>
  <c r="G369" i="29" s="1"/>
  <c r="E204" i="30"/>
  <c r="F360" i="29" s="1"/>
  <c r="F204" i="30"/>
  <c r="G360" i="29" s="1"/>
  <c r="E201" i="30"/>
  <c r="F357" i="29" s="1"/>
  <c r="F210" i="30"/>
  <c r="G366" i="29" s="1"/>
  <c r="E210" i="30"/>
  <c r="F366" i="29" s="1"/>
  <c r="F192" i="30"/>
  <c r="G348" i="29" s="1"/>
  <c r="E192" i="30"/>
  <c r="F348" i="29" s="1"/>
  <c r="K348" i="29" s="1"/>
  <c r="F201" i="30"/>
  <c r="G357" i="29" s="1"/>
  <c r="G381" i="29"/>
  <c r="G395" i="29"/>
  <c r="G372" i="29"/>
  <c r="G379" i="29"/>
  <c r="G393" i="29"/>
  <c r="G370" i="29"/>
  <c r="AB72" i="30" a="1"/>
  <c r="AB72" i="30" s="1"/>
  <c r="AK72" i="30" a="1"/>
  <c r="AK72" i="30" s="1"/>
  <c r="AI72" i="30" a="1"/>
  <c r="AI72" i="30" s="1"/>
  <c r="AH72" i="30" a="1"/>
  <c r="AH72" i="30" s="1"/>
  <c r="AG72" i="30" a="1"/>
  <c r="AG72" i="30" s="1"/>
  <c r="AJ72" i="30" a="1"/>
  <c r="AJ72" i="30" s="1"/>
  <c r="AF72" i="30" a="1"/>
  <c r="AF72" i="30" s="1"/>
  <c r="AE72" i="30" a="1"/>
  <c r="AE72" i="30" s="1"/>
  <c r="AD72" i="30" a="1"/>
  <c r="AD72" i="30" s="1"/>
  <c r="AC72" i="30" a="1"/>
  <c r="AC72" i="30" s="1"/>
  <c r="F370" i="29"/>
  <c r="F379" i="29"/>
  <c r="K379" i="29" s="1"/>
  <c r="F393" i="29"/>
  <c r="E215" i="30"/>
  <c r="F215" i="30"/>
  <c r="F372" i="29"/>
  <c r="F395" i="29"/>
  <c r="K395" i="29" s="1"/>
  <c r="F381" i="29"/>
  <c r="K381" i="29" s="1"/>
  <c r="E199" i="30"/>
  <c r="F355" i="29" s="1"/>
  <c r="F208" i="30"/>
  <c r="G364" i="29" s="1"/>
  <c r="E208" i="30"/>
  <c r="F364" i="29" s="1"/>
  <c r="F199" i="30"/>
  <c r="G355" i="29" s="1"/>
  <c r="F190" i="30"/>
  <c r="G346" i="29" s="1"/>
  <c r="E190" i="30"/>
  <c r="F346" i="29" s="1"/>
  <c r="F203" i="30"/>
  <c r="G359" i="29" s="1"/>
  <c r="E203" i="30"/>
  <c r="F359" i="29" s="1"/>
  <c r="K359" i="29" s="1"/>
  <c r="F212" i="30"/>
  <c r="G368" i="29" s="1"/>
  <c r="E212" i="30"/>
  <c r="F368" i="29" s="1"/>
  <c r="F194" i="30"/>
  <c r="G350" i="29" s="1"/>
  <c r="E194" i="30"/>
  <c r="F350" i="29" s="1"/>
  <c r="F200" i="30"/>
  <c r="G356" i="29" s="1"/>
  <c r="E200" i="30"/>
  <c r="F356" i="29" s="1"/>
  <c r="K356" i="29" s="1"/>
  <c r="F209" i="30"/>
  <c r="G365" i="29" s="1"/>
  <c r="E209" i="30"/>
  <c r="F365" i="29" s="1"/>
  <c r="K365" i="29" s="1"/>
  <c r="F191" i="30"/>
  <c r="G347" i="29" s="1"/>
  <c r="E191" i="30"/>
  <c r="F347" i="29" s="1"/>
  <c r="K343" i="29"/>
  <c r="K349" i="29" l="1"/>
  <c r="K358" i="29"/>
  <c r="K369" i="29"/>
  <c r="K364" i="29"/>
  <c r="K366" i="29"/>
  <c r="K347" i="29"/>
  <c r="K368" i="29"/>
  <c r="K350" i="29"/>
  <c r="K346" i="29"/>
  <c r="K355" i="29"/>
  <c r="F218" i="30"/>
  <c r="E218" i="30"/>
  <c r="F219" i="30"/>
  <c r="E219" i="30"/>
  <c r="F371" i="29"/>
  <c r="F394" i="29"/>
  <c r="F380" i="29"/>
  <c r="K372" i="29"/>
  <c r="F221" i="30"/>
  <c r="E221" i="30"/>
  <c r="G371" i="29"/>
  <c r="G394" i="29"/>
  <c r="G380" i="29"/>
  <c r="F217" i="30"/>
  <c r="E217" i="30"/>
  <c r="F220" i="30"/>
  <c r="E220" i="30"/>
  <c r="F222" i="30"/>
  <c r="E222" i="30"/>
  <c r="K357" i="29"/>
  <c r="K360" i="29"/>
  <c r="K393" i="29"/>
  <c r="K351" i="29"/>
  <c r="K370" i="29"/>
  <c r="G378" i="29" l="1"/>
  <c r="G401" i="29"/>
  <c r="G387" i="29"/>
  <c r="G373" i="29"/>
  <c r="G382" i="29"/>
  <c r="G396" i="29"/>
  <c r="F377" i="29"/>
  <c r="F400" i="29"/>
  <c r="F386" i="29"/>
  <c r="K394" i="29"/>
  <c r="F382" i="29"/>
  <c r="F373" i="29"/>
  <c r="F396" i="29"/>
  <c r="K396" i="29" s="1"/>
  <c r="G400" i="29"/>
  <c r="G386" i="29"/>
  <c r="G377" i="29"/>
  <c r="F399" i="29"/>
  <c r="F376" i="29"/>
  <c r="F385" i="29"/>
  <c r="F398" i="29"/>
  <c r="F375" i="29"/>
  <c r="K375" i="29" s="1"/>
  <c r="F384" i="29"/>
  <c r="G376" i="29"/>
  <c r="G399" i="29"/>
  <c r="G385" i="29"/>
  <c r="K380" i="29"/>
  <c r="G384" i="29"/>
  <c r="G398" i="29"/>
  <c r="G375" i="29"/>
  <c r="F378" i="29"/>
  <c r="K378" i="29" s="1"/>
  <c r="F387" i="29"/>
  <c r="K387" i="29" s="1"/>
  <c r="F401" i="29"/>
  <c r="K401" i="29" s="1"/>
  <c r="K371" i="29"/>
  <c r="F383" i="29"/>
  <c r="F374" i="29"/>
  <c r="F397" i="29"/>
  <c r="G397" i="29"/>
  <c r="G374" i="29"/>
  <c r="G383" i="29"/>
  <c r="K400" i="29" l="1"/>
  <c r="K386" i="29"/>
  <c r="K374" i="29"/>
  <c r="K383" i="29"/>
  <c r="K399" i="29"/>
  <c r="K373" i="29"/>
  <c r="K382" i="29"/>
  <c r="K384" i="29"/>
  <c r="K385" i="29"/>
  <c r="K376" i="29"/>
  <c r="K377" i="29"/>
  <c r="K398" i="29"/>
  <c r="K397" i="29"/>
  <c r="H183" i="27" l="1"/>
  <c r="E152" i="27"/>
  <c r="H151" i="27"/>
  <c r="G151" i="27"/>
  <c r="F151" i="27"/>
  <c r="E151" i="27"/>
  <c r="G148" i="27"/>
  <c r="F148" i="27"/>
  <c r="H147" i="27"/>
  <c r="H142" i="27"/>
  <c r="G142" i="27"/>
  <c r="F142" i="27"/>
  <c r="E142" i="27"/>
  <c r="E139" i="27"/>
  <c r="F235" i="26" s="1"/>
  <c r="G138" i="27"/>
  <c r="F138" i="27"/>
  <c r="G135" i="27"/>
  <c r="H183" i="26" s="1"/>
  <c r="G133" i="27"/>
  <c r="H139" i="26" s="1"/>
  <c r="F133" i="27"/>
  <c r="E131" i="27"/>
  <c r="F173" i="26" s="1"/>
  <c r="G130" i="27"/>
  <c r="C120" i="27"/>
  <c r="C119" i="27"/>
  <c r="C118" i="27"/>
  <c r="C117" i="27"/>
  <c r="H116" i="27"/>
  <c r="G116" i="27"/>
  <c r="E116" i="27"/>
  <c r="F89" i="26" s="1"/>
  <c r="C116" i="27"/>
  <c r="C115" i="27"/>
  <c r="C114" i="27"/>
  <c r="C113" i="27"/>
  <c r="E112" i="27"/>
  <c r="C112" i="27"/>
  <c r="C111" i="27"/>
  <c r="C110" i="27"/>
  <c r="C109" i="27"/>
  <c r="C108" i="27"/>
  <c r="C107" i="27"/>
  <c r="G106" i="27"/>
  <c r="E106" i="27"/>
  <c r="C106" i="27"/>
  <c r="C105" i="27"/>
  <c r="C104" i="27"/>
  <c r="C103" i="27"/>
  <c r="D102" i="27"/>
  <c r="C102" i="27"/>
  <c r="D101" i="27"/>
  <c r="C101" i="27"/>
  <c r="W100" i="27"/>
  <c r="U100" i="27"/>
  <c r="Q100" i="27"/>
  <c r="H100" i="27"/>
  <c r="I67" i="26" s="1"/>
  <c r="D100" i="27"/>
  <c r="C100" i="27"/>
  <c r="R99" i="27"/>
  <c r="S99" i="27" s="1"/>
  <c r="T99" i="27" s="1"/>
  <c r="U99" i="27" s="1"/>
  <c r="V99" i="27" s="1"/>
  <c r="W99" i="27" s="1"/>
  <c r="D99" i="27"/>
  <c r="C99" i="27"/>
  <c r="D98" i="27"/>
  <c r="C98" i="27"/>
  <c r="AE97" i="27"/>
  <c r="AD97" i="27"/>
  <c r="AA97" i="27"/>
  <c r="Z97" i="27"/>
  <c r="Y97" i="27"/>
  <c r="V100" i="27" s="1"/>
  <c r="U97" i="27"/>
  <c r="R100" i="27" s="1"/>
  <c r="T97" i="27"/>
  <c r="P97" i="27"/>
  <c r="O100" i="27" s="1"/>
  <c r="N97" i="27"/>
  <c r="N100" i="27" s="1"/>
  <c r="H97" i="27"/>
  <c r="G97" i="27"/>
  <c r="H64" i="26" s="1"/>
  <c r="F97" i="27"/>
  <c r="D97" i="27"/>
  <c r="C97" i="27"/>
  <c r="AE96" i="27"/>
  <c r="AD96" i="27"/>
  <c r="AC96" i="27"/>
  <c r="AC97" i="27" s="1"/>
  <c r="AB96" i="27"/>
  <c r="AB97" i="27" s="1"/>
  <c r="AA96" i="27"/>
  <c r="Z96" i="27"/>
  <c r="Y96" i="27"/>
  <c r="X96" i="27"/>
  <c r="X97" i="27" s="1"/>
  <c r="W96" i="27"/>
  <c r="W97" i="27" s="1"/>
  <c r="T100" i="27" s="1"/>
  <c r="V96" i="27"/>
  <c r="V97" i="27" s="1"/>
  <c r="S100" i="27" s="1"/>
  <c r="U96" i="27"/>
  <c r="T96" i="27"/>
  <c r="S96" i="27"/>
  <c r="S97" i="27" s="1"/>
  <c r="P100" i="27" s="1"/>
  <c r="R96" i="27"/>
  <c r="R97" i="27" s="1"/>
  <c r="Q96" i="27"/>
  <c r="Q97" i="27" s="1"/>
  <c r="P96" i="27"/>
  <c r="O96" i="27"/>
  <c r="O97" i="27" s="1"/>
  <c r="N96" i="27"/>
  <c r="C96" i="27"/>
  <c r="C95" i="27"/>
  <c r="C94" i="27"/>
  <c r="C93" i="27"/>
  <c r="C92" i="27"/>
  <c r="H91" i="27"/>
  <c r="E91" i="27"/>
  <c r="F58" i="26" s="1"/>
  <c r="C91" i="27"/>
  <c r="C90" i="27"/>
  <c r="C89" i="27"/>
  <c r="G88" i="27"/>
  <c r="F88" i="27"/>
  <c r="E88" i="27"/>
  <c r="C88" i="27"/>
  <c r="C87" i="27"/>
  <c r="C86" i="27"/>
  <c r="U85" i="27"/>
  <c r="S85" i="27"/>
  <c r="R85" i="27"/>
  <c r="Q85" i="27"/>
  <c r="P85" i="27"/>
  <c r="G85" i="27"/>
  <c r="H52" i="26" s="1"/>
  <c r="C85" i="27"/>
  <c r="V84" i="27"/>
  <c r="T84" i="27"/>
  <c r="R83" i="27"/>
  <c r="P83" i="27"/>
  <c r="H83" i="27"/>
  <c r="G83" i="27"/>
  <c r="F83" i="27"/>
  <c r="W82" i="27"/>
  <c r="T82" i="27"/>
  <c r="Q82" i="27"/>
  <c r="H82" i="27"/>
  <c r="G82" i="27"/>
  <c r="V81" i="27"/>
  <c r="Q81" i="27"/>
  <c r="P81" i="27"/>
  <c r="H81" i="27"/>
  <c r="F81" i="27"/>
  <c r="E81" i="27"/>
  <c r="F42" i="26" s="1"/>
  <c r="H80" i="27"/>
  <c r="I47" i="26" s="1"/>
  <c r="G80" i="27"/>
  <c r="E80" i="27"/>
  <c r="W79" i="27"/>
  <c r="S79" i="27"/>
  <c r="O79" i="27"/>
  <c r="T78" i="27"/>
  <c r="P78" i="27"/>
  <c r="G78" i="27"/>
  <c r="F78" i="27"/>
  <c r="E78" i="27"/>
  <c r="Y77" i="27"/>
  <c r="V77" i="27"/>
  <c r="U77" i="27"/>
  <c r="S77" i="27"/>
  <c r="Q77" i="27"/>
  <c r="X76" i="27"/>
  <c r="W76" i="27"/>
  <c r="T75" i="27"/>
  <c r="R75" i="27"/>
  <c r="P75" i="27"/>
  <c r="O75" i="27"/>
  <c r="H75" i="27"/>
  <c r="G75" i="27"/>
  <c r="E75" i="27"/>
  <c r="F30" i="26" s="1"/>
  <c r="H70" i="27"/>
  <c r="F70" i="27"/>
  <c r="G229" i="26" s="1"/>
  <c r="E68" i="27"/>
  <c r="Y64" i="27"/>
  <c r="X64" i="27"/>
  <c r="W64" i="27"/>
  <c r="V64" i="27"/>
  <c r="U64" i="27"/>
  <c r="T64" i="27"/>
  <c r="S64" i="27"/>
  <c r="R64" i="27"/>
  <c r="Q64" i="27"/>
  <c r="X85" i="27" s="1"/>
  <c r="P64" i="27"/>
  <c r="O64" i="27"/>
  <c r="O85" i="27" s="1"/>
  <c r="H64" i="27"/>
  <c r="E64" i="27"/>
  <c r="Y63" i="27"/>
  <c r="Y84" i="27" s="1"/>
  <c r="X63" i="27"/>
  <c r="W63" i="27"/>
  <c r="W84" i="27" s="1"/>
  <c r="V63" i="27"/>
  <c r="U63" i="27"/>
  <c r="U84" i="27" s="1"/>
  <c r="T63" i="27"/>
  <c r="S63" i="27"/>
  <c r="S84" i="27" s="1"/>
  <c r="R63" i="27"/>
  <c r="R84" i="27" s="1"/>
  <c r="P22" i="27" s="1"/>
  <c r="Q63" i="27"/>
  <c r="X84" i="27" s="1"/>
  <c r="P63" i="27"/>
  <c r="P84" i="27" s="1"/>
  <c r="O63" i="27"/>
  <c r="O84" i="27" s="1"/>
  <c r="Y62" i="27"/>
  <c r="X62" i="27"/>
  <c r="X83" i="27" s="1"/>
  <c r="W62" i="27"/>
  <c r="V62" i="27"/>
  <c r="V83" i="27" s="1"/>
  <c r="U62" i="27"/>
  <c r="U83" i="27" s="1"/>
  <c r="T62" i="27"/>
  <c r="S62" i="27"/>
  <c r="R62" i="27"/>
  <c r="Q62" i="27"/>
  <c r="O83" i="27" s="1"/>
  <c r="P62" i="27"/>
  <c r="O62" i="27"/>
  <c r="Y61" i="27"/>
  <c r="Y82" i="27" s="1"/>
  <c r="X61" i="27"/>
  <c r="X82" i="27" s="1"/>
  <c r="W61" i="27"/>
  <c r="V61" i="27"/>
  <c r="V82" i="27" s="1"/>
  <c r="U61" i="27"/>
  <c r="T61" i="27"/>
  <c r="S61" i="27"/>
  <c r="R61" i="27"/>
  <c r="R82" i="27" s="1"/>
  <c r="Q61" i="27"/>
  <c r="S82" i="27" s="1"/>
  <c r="P61" i="27"/>
  <c r="O61" i="27"/>
  <c r="O82" i="27" s="1"/>
  <c r="H61" i="27"/>
  <c r="I220" i="26" s="1"/>
  <c r="G61" i="27"/>
  <c r="Y60" i="27"/>
  <c r="Y81" i="27" s="1"/>
  <c r="X60" i="27"/>
  <c r="X81" i="27" s="1"/>
  <c r="W60" i="27"/>
  <c r="W81" i="27" s="1"/>
  <c r="V60" i="27"/>
  <c r="U60" i="27"/>
  <c r="U81" i="27" s="1"/>
  <c r="T60" i="27"/>
  <c r="T81" i="27" s="1"/>
  <c r="S60" i="27"/>
  <c r="S81" i="27" s="1"/>
  <c r="R60" i="27"/>
  <c r="R81" i="27" s="1"/>
  <c r="Q60" i="27"/>
  <c r="P60" i="27"/>
  <c r="O60" i="27"/>
  <c r="O81" i="27" s="1"/>
  <c r="Y59" i="27"/>
  <c r="X59" i="27"/>
  <c r="W59" i="27"/>
  <c r="V59" i="27"/>
  <c r="U59" i="27"/>
  <c r="T59" i="27"/>
  <c r="S59" i="27"/>
  <c r="R59" i="27"/>
  <c r="Q59" i="27"/>
  <c r="P59" i="27"/>
  <c r="O59" i="27"/>
  <c r="G59" i="27"/>
  <c r="F59" i="27"/>
  <c r="G218" i="26" s="1"/>
  <c r="Y58" i="27"/>
  <c r="X58" i="27"/>
  <c r="W58" i="27"/>
  <c r="V58" i="27"/>
  <c r="U58" i="27"/>
  <c r="T58" i="27"/>
  <c r="T79" i="27" s="1"/>
  <c r="S58" i="27"/>
  <c r="R58" i="27"/>
  <c r="Q58" i="27"/>
  <c r="R79" i="27" s="1"/>
  <c r="P58" i="27"/>
  <c r="P79" i="27" s="1"/>
  <c r="O58" i="27"/>
  <c r="Y57" i="27"/>
  <c r="Y78" i="27" s="1"/>
  <c r="X57" i="27"/>
  <c r="X78" i="27" s="1"/>
  <c r="W57" i="27"/>
  <c r="W78" i="27" s="1"/>
  <c r="V57" i="27"/>
  <c r="U57" i="27"/>
  <c r="U78" i="27" s="1"/>
  <c r="T57" i="27"/>
  <c r="S57" i="27"/>
  <c r="S78" i="27" s="1"/>
  <c r="R57" i="27"/>
  <c r="R78" i="27" s="1"/>
  <c r="Q57" i="27"/>
  <c r="V78" i="27" s="1"/>
  <c r="P57" i="27"/>
  <c r="O57" i="27"/>
  <c r="O78" i="27" s="1"/>
  <c r="H57" i="27"/>
  <c r="Y56" i="27"/>
  <c r="X56" i="27"/>
  <c r="X77" i="27" s="1"/>
  <c r="W56" i="27"/>
  <c r="W77" i="27" s="1"/>
  <c r="V56" i="27"/>
  <c r="U56" i="27"/>
  <c r="T56" i="27"/>
  <c r="S56" i="27"/>
  <c r="R56" i="27"/>
  <c r="R77" i="27" s="1"/>
  <c r="Q56" i="27"/>
  <c r="T77" i="27" s="1"/>
  <c r="P56" i="27"/>
  <c r="P77" i="27" s="1"/>
  <c r="O56" i="27"/>
  <c r="O77" i="27" s="1"/>
  <c r="F56" i="27"/>
  <c r="Y55" i="27"/>
  <c r="Y76" i="27" s="1"/>
  <c r="X55" i="27"/>
  <c r="W55" i="27"/>
  <c r="V55" i="27"/>
  <c r="U55" i="27"/>
  <c r="T55" i="27"/>
  <c r="S55" i="27"/>
  <c r="S76" i="27" s="1"/>
  <c r="R55" i="27"/>
  <c r="Q55" i="27"/>
  <c r="P55" i="27"/>
  <c r="P76" i="27" s="1"/>
  <c r="O55" i="27"/>
  <c r="O76" i="27" s="1"/>
  <c r="Y54" i="27"/>
  <c r="X54" i="27"/>
  <c r="W54" i="27"/>
  <c r="V54" i="27"/>
  <c r="U54" i="27"/>
  <c r="T54" i="27"/>
  <c r="S54" i="27"/>
  <c r="R54" i="27"/>
  <c r="Q54" i="27"/>
  <c r="Q75" i="27" s="1"/>
  <c r="P54" i="27"/>
  <c r="O54" i="27"/>
  <c r="F54" i="27"/>
  <c r="G207" i="26" s="1"/>
  <c r="Y53" i="27"/>
  <c r="Y74" i="27" s="1"/>
  <c r="X53" i="27"/>
  <c r="W53" i="27"/>
  <c r="V53" i="27"/>
  <c r="U53" i="27"/>
  <c r="T53" i="27"/>
  <c r="S53" i="27"/>
  <c r="R53" i="27"/>
  <c r="Q53" i="27"/>
  <c r="P53" i="27"/>
  <c r="O53" i="27"/>
  <c r="Y52" i="27"/>
  <c r="X52" i="27"/>
  <c r="W52" i="27"/>
  <c r="W73" i="27" s="1"/>
  <c r="V52" i="27"/>
  <c r="U52" i="27"/>
  <c r="T52" i="27"/>
  <c r="T73" i="27" s="1"/>
  <c r="S52" i="27"/>
  <c r="S73" i="27" s="1"/>
  <c r="R52" i="27"/>
  <c r="R73" i="27" s="1"/>
  <c r="Q52" i="27"/>
  <c r="X73" i="27" s="1"/>
  <c r="P52" i="27"/>
  <c r="P73" i="27" s="1"/>
  <c r="O52" i="27"/>
  <c r="O73" i="27" s="1"/>
  <c r="Y51" i="27"/>
  <c r="X51" i="27"/>
  <c r="W51" i="27"/>
  <c r="V51" i="27"/>
  <c r="U51" i="27"/>
  <c r="T51" i="27"/>
  <c r="S51" i="27"/>
  <c r="R51" i="27"/>
  <c r="Q51" i="27"/>
  <c r="P51" i="27"/>
  <c r="O51" i="27"/>
  <c r="Y50" i="27"/>
  <c r="X50" i="27"/>
  <c r="W50" i="27"/>
  <c r="V50" i="27"/>
  <c r="U50" i="27"/>
  <c r="T50" i="27"/>
  <c r="S50" i="27"/>
  <c r="R50" i="27"/>
  <c r="Q50" i="27"/>
  <c r="P50" i="27"/>
  <c r="P71" i="27" s="1"/>
  <c r="O50" i="27"/>
  <c r="O71" i="27" s="1"/>
  <c r="Y49" i="27"/>
  <c r="Y70" i="27" s="1"/>
  <c r="X49" i="27"/>
  <c r="W49" i="27"/>
  <c r="W70" i="27" s="1"/>
  <c r="V49" i="27"/>
  <c r="U49" i="27"/>
  <c r="U70" i="27" s="1"/>
  <c r="T49" i="27"/>
  <c r="S49" i="27"/>
  <c r="R49" i="27"/>
  <c r="R70" i="27" s="1"/>
  <c r="Q49" i="27"/>
  <c r="P49" i="27"/>
  <c r="P70" i="27" s="1"/>
  <c r="O49" i="27"/>
  <c r="H46" i="27"/>
  <c r="I199" i="26" s="1"/>
  <c r="G46" i="27"/>
  <c r="E46" i="27"/>
  <c r="H45" i="27"/>
  <c r="G45" i="27"/>
  <c r="E45" i="27"/>
  <c r="E39" i="27"/>
  <c r="H38" i="27"/>
  <c r="I191" i="26" s="1"/>
  <c r="E38" i="27"/>
  <c r="H37" i="27"/>
  <c r="G37" i="27"/>
  <c r="F37" i="27"/>
  <c r="G190" i="26" s="1"/>
  <c r="H36" i="27"/>
  <c r="G36" i="27"/>
  <c r="F36" i="27"/>
  <c r="E36" i="27"/>
  <c r="F189" i="26" s="1"/>
  <c r="M189" i="26" s="1"/>
  <c r="F35" i="27"/>
  <c r="G188" i="26" s="1"/>
  <c r="G34" i="27"/>
  <c r="H187" i="26" s="1"/>
  <c r="F34" i="27"/>
  <c r="E34" i="27"/>
  <c r="H32" i="27"/>
  <c r="G32" i="27"/>
  <c r="H29" i="27"/>
  <c r="F29" i="27"/>
  <c r="E29" i="27"/>
  <c r="AH24" i="27"/>
  <c r="G24" i="27"/>
  <c r="H24" i="26" s="1"/>
  <c r="E24" i="27"/>
  <c r="AH23" i="27"/>
  <c r="R23" i="27"/>
  <c r="Q23" i="27"/>
  <c r="G183" i="27" s="1"/>
  <c r="P23" i="27"/>
  <c r="O23" i="27"/>
  <c r="N23" i="27"/>
  <c r="N22" i="27"/>
  <c r="H144" i="27"/>
  <c r="I240" i="26" s="1"/>
  <c r="H143" i="27"/>
  <c r="I239" i="26" s="1"/>
  <c r="H149" i="27"/>
  <c r="I245" i="26" s="1"/>
  <c r="R21" i="27"/>
  <c r="Q21" i="27"/>
  <c r="P21" i="27"/>
  <c r="E146" i="27" s="1"/>
  <c r="O21" i="27"/>
  <c r="G145" i="27" s="1"/>
  <c r="N21" i="27"/>
  <c r="H135" i="27"/>
  <c r="I153" i="26" s="1"/>
  <c r="E134" i="27"/>
  <c r="F170" i="26" s="1"/>
  <c r="E133" i="27"/>
  <c r="F145" i="26" s="1"/>
  <c r="R20" i="27"/>
  <c r="Q20" i="27"/>
  <c r="P20" i="27"/>
  <c r="H131" i="27" s="1"/>
  <c r="O20" i="27"/>
  <c r="H130" i="27" s="1"/>
  <c r="I178" i="26" s="1"/>
  <c r="N20" i="27"/>
  <c r="H20" i="27"/>
  <c r="G20" i="27"/>
  <c r="F20" i="27"/>
  <c r="E20" i="27"/>
  <c r="H129" i="27"/>
  <c r="E127" i="27"/>
  <c r="R19" i="27"/>
  <c r="Q19" i="27"/>
  <c r="F123" i="27" s="1"/>
  <c r="P19" i="27"/>
  <c r="H122" i="27" s="1"/>
  <c r="O19" i="27"/>
  <c r="N19" i="27"/>
  <c r="AH18" i="27"/>
  <c r="X18" i="27"/>
  <c r="F107" i="27"/>
  <c r="H106" i="27"/>
  <c r="I79" i="26" s="1"/>
  <c r="R18" i="27"/>
  <c r="Q18" i="27"/>
  <c r="G105" i="27" s="1"/>
  <c r="P18" i="27"/>
  <c r="H104" i="27" s="1"/>
  <c r="O18" i="27"/>
  <c r="H115" i="27" s="1"/>
  <c r="N18" i="27"/>
  <c r="X17" i="27"/>
  <c r="H94" i="27"/>
  <c r="I61" i="26" s="1"/>
  <c r="R17" i="27"/>
  <c r="Q17" i="27"/>
  <c r="P17" i="27"/>
  <c r="O17" i="27"/>
  <c r="N17" i="27"/>
  <c r="E83" i="27"/>
  <c r="F82" i="27"/>
  <c r="R16" i="27"/>
  <c r="Q16" i="27"/>
  <c r="G81" i="27" s="1"/>
  <c r="P16" i="27"/>
  <c r="F80" i="27" s="1"/>
  <c r="O16" i="27"/>
  <c r="H79" i="27" s="1"/>
  <c r="I40" i="26" s="1"/>
  <c r="N16" i="27"/>
  <c r="AH15" i="27"/>
  <c r="H78" i="27"/>
  <c r="R15" i="27"/>
  <c r="Q15" i="27"/>
  <c r="F75" i="27" s="1"/>
  <c r="P15" i="27"/>
  <c r="O15" i="27"/>
  <c r="H73" i="27" s="1"/>
  <c r="N15" i="27"/>
  <c r="AH14" i="27"/>
  <c r="X14" i="27"/>
  <c r="E70" i="27"/>
  <c r="F229" i="26" s="1"/>
  <c r="R14" i="27"/>
  <c r="Q14" i="27"/>
  <c r="P14" i="27"/>
  <c r="O14" i="27"/>
  <c r="N14" i="27"/>
  <c r="H66" i="27"/>
  <c r="I225" i="26" s="1"/>
  <c r="R13" i="27"/>
  <c r="Q13" i="27"/>
  <c r="P13" i="27"/>
  <c r="O13" i="27"/>
  <c r="F61" i="27" s="1"/>
  <c r="N13" i="27"/>
  <c r="G13" i="27"/>
  <c r="AH12" i="27"/>
  <c r="H59" i="27"/>
  <c r="G58" i="27"/>
  <c r="H217" i="26" s="1"/>
  <c r="R12" i="27"/>
  <c r="Q12" i="27"/>
  <c r="E57" i="27" s="1"/>
  <c r="P12" i="27"/>
  <c r="H56" i="27" s="1"/>
  <c r="O12" i="27"/>
  <c r="N12" i="27"/>
  <c r="G12" i="27"/>
  <c r="H15" i="26" s="1"/>
  <c r="AH11" i="27"/>
  <c r="X11" i="27"/>
  <c r="H54" i="27"/>
  <c r="I213" i="26" s="1"/>
  <c r="R11" i="27"/>
  <c r="Q11" i="27"/>
  <c r="P11" i="27"/>
  <c r="G50" i="27" s="1"/>
  <c r="O11" i="27"/>
  <c r="N11" i="27"/>
  <c r="H11" i="27"/>
  <c r="G11" i="27"/>
  <c r="E11" i="27"/>
  <c r="AH10" i="27"/>
  <c r="X10" i="27"/>
  <c r="F46" i="27"/>
  <c r="G199" i="26" s="1"/>
  <c r="M199" i="26" s="1"/>
  <c r="R10" i="27"/>
  <c r="Q10" i="27"/>
  <c r="F45" i="27" s="1"/>
  <c r="P10" i="27"/>
  <c r="O10" i="27"/>
  <c r="N10" i="27"/>
  <c r="X9" i="27"/>
  <c r="H41" i="27"/>
  <c r="R9" i="27"/>
  <c r="Q9" i="27"/>
  <c r="F39" i="27" s="1"/>
  <c r="P9" i="27"/>
  <c r="F38" i="27" s="1"/>
  <c r="O9" i="27"/>
  <c r="E37" i="27" s="1"/>
  <c r="N9" i="27"/>
  <c r="AJ8" i="27" a="1"/>
  <c r="AJ8" i="27" s="1"/>
  <c r="AI8" i="27" a="1"/>
  <c r="AI8" i="27" s="1"/>
  <c r="AG8" i="27"/>
  <c r="AR8" i="27" s="1" a="1"/>
  <c r="AR8" i="27" s="1"/>
  <c r="X8" i="27"/>
  <c r="H34" i="27"/>
  <c r="I187" i="26" s="1"/>
  <c r="R8" i="27"/>
  <c r="Q8" i="27"/>
  <c r="P8" i="27"/>
  <c r="F32" i="27" s="1"/>
  <c r="O8" i="27"/>
  <c r="N8" i="27"/>
  <c r="AH7" i="27"/>
  <c r="AM7" i="27" s="1" a="1"/>
  <c r="AM7" i="27" s="1"/>
  <c r="F11" i="27"/>
  <c r="R7" i="27"/>
  <c r="Q7" i="27"/>
  <c r="P7" i="27"/>
  <c r="O7" i="27"/>
  <c r="N7" i="27"/>
  <c r="T6" i="27"/>
  <c r="U6" i="27" s="1"/>
  <c r="V6" i="27" s="1"/>
  <c r="W6" i="27" s="1"/>
  <c r="S6" i="27"/>
  <c r="R6" i="27"/>
  <c r="H4" i="27"/>
  <c r="G4" i="27"/>
  <c r="E4" i="27"/>
  <c r="I296" i="26"/>
  <c r="I285" i="26"/>
  <c r="I279" i="26"/>
  <c r="F248" i="26"/>
  <c r="I247" i="26"/>
  <c r="H247" i="26"/>
  <c r="G247" i="26"/>
  <c r="M247" i="26" s="1"/>
  <c r="F247" i="26"/>
  <c r="H244" i="26"/>
  <c r="G244" i="26"/>
  <c r="I243" i="26"/>
  <c r="F242" i="26"/>
  <c r="H241" i="26"/>
  <c r="I238" i="26"/>
  <c r="H238" i="26"/>
  <c r="G238" i="26"/>
  <c r="F238" i="26"/>
  <c r="H234" i="26"/>
  <c r="G234" i="26"/>
  <c r="I229" i="26"/>
  <c r="F227" i="26"/>
  <c r="I223" i="26"/>
  <c r="F223" i="26"/>
  <c r="H220" i="26"/>
  <c r="G220" i="26"/>
  <c r="I218" i="26"/>
  <c r="H218" i="26"/>
  <c r="I216" i="26"/>
  <c r="F216" i="26"/>
  <c r="I215" i="26"/>
  <c r="G215" i="26"/>
  <c r="H209" i="26"/>
  <c r="H203" i="26"/>
  <c r="H199" i="26"/>
  <c r="F199" i="26"/>
  <c r="I198" i="26"/>
  <c r="H198" i="26"/>
  <c r="G198" i="26"/>
  <c r="F198" i="26"/>
  <c r="M198" i="26" s="1"/>
  <c r="I194" i="26"/>
  <c r="G192" i="26"/>
  <c r="F192" i="26"/>
  <c r="G191" i="26"/>
  <c r="F191" i="26"/>
  <c r="I190" i="26"/>
  <c r="H190" i="26"/>
  <c r="F190" i="26"/>
  <c r="I189" i="26"/>
  <c r="H189" i="26"/>
  <c r="G189" i="26"/>
  <c r="G187" i="26"/>
  <c r="F187" i="26"/>
  <c r="I185" i="26"/>
  <c r="H185" i="26"/>
  <c r="G185" i="26"/>
  <c r="I183" i="26"/>
  <c r="H181" i="26"/>
  <c r="G181" i="26"/>
  <c r="I179" i="26"/>
  <c r="F179" i="26"/>
  <c r="H178" i="26"/>
  <c r="I177" i="26"/>
  <c r="H177" i="26"/>
  <c r="H175" i="26"/>
  <c r="G175" i="26"/>
  <c r="I173" i="26"/>
  <c r="I172" i="26"/>
  <c r="H172" i="26"/>
  <c r="I171" i="26"/>
  <c r="H171" i="26"/>
  <c r="H169" i="26"/>
  <c r="G169" i="26"/>
  <c r="I167" i="26"/>
  <c r="F167" i="26"/>
  <c r="I166" i="26"/>
  <c r="H166" i="26"/>
  <c r="I165" i="26"/>
  <c r="H163" i="26"/>
  <c r="G163" i="26"/>
  <c r="I161" i="26"/>
  <c r="F161" i="26"/>
  <c r="I160" i="26"/>
  <c r="H160" i="26"/>
  <c r="I159" i="26"/>
  <c r="H159" i="26"/>
  <c r="H157" i="26"/>
  <c r="G157" i="26"/>
  <c r="I155" i="26"/>
  <c r="F155" i="26"/>
  <c r="I154" i="26"/>
  <c r="H154" i="26"/>
  <c r="H153" i="26"/>
  <c r="H151" i="26"/>
  <c r="G151" i="26"/>
  <c r="I149" i="26"/>
  <c r="F149" i="26"/>
  <c r="I148" i="26"/>
  <c r="H148" i="26"/>
  <c r="I147" i="26"/>
  <c r="H145" i="26"/>
  <c r="I143" i="26"/>
  <c r="F143" i="26"/>
  <c r="I142" i="26"/>
  <c r="H142" i="26"/>
  <c r="I141" i="26"/>
  <c r="H141" i="26"/>
  <c r="I137" i="26"/>
  <c r="F137" i="26"/>
  <c r="I136" i="26"/>
  <c r="H136" i="26"/>
  <c r="I131" i="26"/>
  <c r="I125" i="26"/>
  <c r="I119" i="26"/>
  <c r="G114" i="26"/>
  <c r="I113" i="26"/>
  <c r="G108" i="26"/>
  <c r="G96" i="26"/>
  <c r="I95" i="26"/>
  <c r="I89" i="26"/>
  <c r="H89" i="26"/>
  <c r="I88" i="26"/>
  <c r="F85" i="26"/>
  <c r="G80" i="26"/>
  <c r="H79" i="26"/>
  <c r="F79" i="26"/>
  <c r="I77" i="26"/>
  <c r="G74" i="26"/>
  <c r="H73" i="26"/>
  <c r="F73" i="26"/>
  <c r="I71" i="26"/>
  <c r="I64" i="26"/>
  <c r="G64" i="26"/>
  <c r="I58" i="26"/>
  <c r="H55" i="26"/>
  <c r="G55" i="26"/>
  <c r="F55" i="26"/>
  <c r="I50" i="26"/>
  <c r="H50" i="26"/>
  <c r="G50" i="26"/>
  <c r="F50" i="26"/>
  <c r="M50" i="26" s="1"/>
  <c r="I49" i="26"/>
  <c r="H49" i="26"/>
  <c r="G49" i="26"/>
  <c r="I48" i="26"/>
  <c r="H48" i="26"/>
  <c r="G48" i="26"/>
  <c r="F48" i="26"/>
  <c r="M48" i="26" s="1"/>
  <c r="H47" i="26"/>
  <c r="M47" i="26" s="1"/>
  <c r="G47" i="26"/>
  <c r="F47" i="26"/>
  <c r="I46" i="26"/>
  <c r="I44" i="26"/>
  <c r="H44" i="26"/>
  <c r="G44" i="26"/>
  <c r="F44" i="26"/>
  <c r="I43" i="26"/>
  <c r="H43" i="26"/>
  <c r="G43" i="26"/>
  <c r="M42" i="26"/>
  <c r="I42" i="26"/>
  <c r="H42" i="26"/>
  <c r="G42" i="26"/>
  <c r="I41" i="26"/>
  <c r="H41" i="26"/>
  <c r="G41" i="26"/>
  <c r="F41" i="26"/>
  <c r="M41" i="26" s="1"/>
  <c r="I39" i="26"/>
  <c r="H39" i="26"/>
  <c r="G39" i="26"/>
  <c r="F39" i="26"/>
  <c r="I36" i="26"/>
  <c r="H36" i="26"/>
  <c r="G36" i="26"/>
  <c r="F36" i="26"/>
  <c r="I34" i="26"/>
  <c r="I33" i="26"/>
  <c r="H33" i="26"/>
  <c r="G33" i="26"/>
  <c r="F33" i="26"/>
  <c r="M33" i="26" s="1"/>
  <c r="I30" i="26"/>
  <c r="H30" i="26"/>
  <c r="G30" i="26"/>
  <c r="I28" i="26"/>
  <c r="F24" i="26"/>
  <c r="H16" i="26"/>
  <c r="I10" i="26"/>
  <c r="H10" i="26"/>
  <c r="F10" i="26"/>
  <c r="I4" i="26"/>
  <c r="H4" i="26"/>
  <c r="F4" i="26"/>
  <c r="O51" i="25"/>
  <c r="O48" i="25"/>
  <c r="O47" i="25"/>
  <c r="O46" i="25"/>
  <c r="O45" i="25"/>
  <c r="O44" i="25"/>
  <c r="O43" i="25"/>
  <c r="O42" i="25"/>
  <c r="O41" i="25"/>
  <c r="O40" i="25"/>
  <c r="O39" i="25"/>
  <c r="O38" i="25"/>
  <c r="O37" i="25"/>
  <c r="O36" i="25"/>
  <c r="O35" i="25"/>
  <c r="O34" i="25"/>
  <c r="O33" i="25"/>
  <c r="O32" i="25"/>
  <c r="O31" i="25"/>
  <c r="O30" i="25"/>
  <c r="O29" i="25"/>
  <c r="O28" i="25"/>
  <c r="O27" i="25"/>
  <c r="O26" i="25"/>
  <c r="O25" i="25"/>
  <c r="O24" i="25"/>
  <c r="O23" i="25"/>
  <c r="O22" i="25"/>
  <c r="O21" i="25"/>
  <c r="O20" i="25"/>
  <c r="O19" i="25"/>
  <c r="O18" i="25"/>
  <c r="O17" i="25"/>
  <c r="O16" i="25"/>
  <c r="O15" i="25"/>
  <c r="O14" i="25"/>
  <c r="O13" i="25"/>
  <c r="O12" i="25"/>
  <c r="O11" i="25"/>
  <c r="O10" i="25"/>
  <c r="O9" i="25"/>
  <c r="O8" i="25"/>
  <c r="O7" i="25"/>
  <c r="O6" i="25"/>
  <c r="O5" i="25"/>
  <c r="O4" i="25"/>
  <c r="M187" i="26" l="1"/>
  <c r="F157" i="26"/>
  <c r="F175" i="26"/>
  <c r="F176" i="26"/>
  <c r="F139" i="26"/>
  <c r="F140" i="26"/>
  <c r="F158" i="26"/>
  <c r="I73" i="26"/>
  <c r="F181" i="26"/>
  <c r="F163" i="26"/>
  <c r="F182" i="26"/>
  <c r="F146" i="26"/>
  <c r="F164" i="26"/>
  <c r="M238" i="26"/>
  <c r="F151" i="26"/>
  <c r="F169" i="26"/>
  <c r="M44" i="26"/>
  <c r="F152" i="26"/>
  <c r="H147" i="26"/>
  <c r="H165" i="26"/>
  <c r="I207" i="26"/>
  <c r="G213" i="26"/>
  <c r="H9" i="26"/>
  <c r="M36" i="26"/>
  <c r="H43" i="27"/>
  <c r="I196" i="26" s="1"/>
  <c r="F43" i="27"/>
  <c r="G196" i="26" s="1"/>
  <c r="G43" i="27"/>
  <c r="H196" i="26" s="1"/>
  <c r="E43" i="27"/>
  <c r="F196" i="26" s="1"/>
  <c r="M196" i="26" s="1"/>
  <c r="G55" i="27"/>
  <c r="H214" i="26" s="1"/>
  <c r="H55" i="27"/>
  <c r="I214" i="26" s="1"/>
  <c r="F55" i="27"/>
  <c r="G214" i="26" s="1"/>
  <c r="E55" i="27"/>
  <c r="F214" i="26" s="1"/>
  <c r="M214" i="26" s="1"/>
  <c r="G33" i="27"/>
  <c r="H186" i="26" s="1"/>
  <c r="F33" i="27"/>
  <c r="G186" i="26" s="1"/>
  <c r="H33" i="27"/>
  <c r="I186" i="26" s="1"/>
  <c r="E33" i="27"/>
  <c r="F186" i="26" s="1"/>
  <c r="M186" i="26" s="1"/>
  <c r="G74" i="27"/>
  <c r="F74" i="27"/>
  <c r="H74" i="27"/>
  <c r="E74" i="27"/>
  <c r="H78" i="26"/>
  <c r="H72" i="26"/>
  <c r="F164" i="27"/>
  <c r="G260" i="26" s="1"/>
  <c r="E155" i="27"/>
  <c r="F251" i="26" s="1"/>
  <c r="H173" i="27"/>
  <c r="I269" i="26" s="1"/>
  <c r="H155" i="27"/>
  <c r="I251" i="26" s="1"/>
  <c r="G155" i="27"/>
  <c r="H251" i="26" s="1"/>
  <c r="F155" i="27"/>
  <c r="G251" i="26" s="1"/>
  <c r="H164" i="27"/>
  <c r="I260" i="26" s="1"/>
  <c r="G173" i="27"/>
  <c r="H269" i="26" s="1"/>
  <c r="G164" i="27"/>
  <c r="H260" i="26" s="1"/>
  <c r="F173" i="27"/>
  <c r="G269" i="26" s="1"/>
  <c r="E164" i="27"/>
  <c r="F260" i="26" s="1"/>
  <c r="M260" i="26" s="1"/>
  <c r="E173" i="27"/>
  <c r="F269" i="26" s="1"/>
  <c r="M269" i="26" s="1"/>
  <c r="O22" i="27"/>
  <c r="M39" i="26"/>
  <c r="H49" i="27"/>
  <c r="G49" i="27"/>
  <c r="F49" i="27"/>
  <c r="E49" i="27"/>
  <c r="F51" i="27"/>
  <c r="E51" i="27"/>
  <c r="H51" i="27"/>
  <c r="G51" i="27"/>
  <c r="H23" i="27"/>
  <c r="I23" i="26" s="1"/>
  <c r="G5" i="27"/>
  <c r="E23" i="27"/>
  <c r="F23" i="26" s="1"/>
  <c r="I17" i="26"/>
  <c r="F5" i="27"/>
  <c r="E5" i="27"/>
  <c r="G14" i="27"/>
  <c r="H17" i="26" s="1"/>
  <c r="F14" i="27"/>
  <c r="G17" i="26" s="1"/>
  <c r="E14" i="27"/>
  <c r="F17" i="26" s="1"/>
  <c r="M17" i="26" s="1"/>
  <c r="H5" i="27"/>
  <c r="G23" i="27"/>
  <c r="H23" i="26" s="1"/>
  <c r="F23" i="27"/>
  <c r="G23" i="26" s="1"/>
  <c r="E120" i="27"/>
  <c r="F93" i="26" s="1"/>
  <c r="G114" i="27"/>
  <c r="H87" i="26" s="1"/>
  <c r="E108" i="27"/>
  <c r="F114" i="27"/>
  <c r="G87" i="26" s="1"/>
  <c r="E114" i="27"/>
  <c r="F87" i="26" s="1"/>
  <c r="G120" i="27"/>
  <c r="H93" i="26" s="1"/>
  <c r="F120" i="27"/>
  <c r="G93" i="26" s="1"/>
  <c r="H108" i="27"/>
  <c r="G108" i="27"/>
  <c r="F108" i="27"/>
  <c r="H120" i="27"/>
  <c r="I93" i="26" s="1"/>
  <c r="H114" i="27"/>
  <c r="I87" i="26" s="1"/>
  <c r="F25" i="27"/>
  <c r="F7" i="27"/>
  <c r="G25" i="27"/>
  <c r="H16" i="27"/>
  <c r="H7" i="27"/>
  <c r="G7" i="27"/>
  <c r="G16" i="27"/>
  <c r="E7" i="27"/>
  <c r="F16" i="27"/>
  <c r="E16" i="27"/>
  <c r="H25" i="27"/>
  <c r="E25" i="27"/>
  <c r="H67" i="27"/>
  <c r="I226" i="26" s="1"/>
  <c r="G67" i="27"/>
  <c r="H226" i="26" s="1"/>
  <c r="E67" i="27"/>
  <c r="F226" i="26" s="1"/>
  <c r="F67" i="27"/>
  <c r="G226" i="26" s="1"/>
  <c r="E69" i="27"/>
  <c r="F228" i="26" s="1"/>
  <c r="H69" i="27"/>
  <c r="I228" i="26" s="1"/>
  <c r="G69" i="27"/>
  <c r="H228" i="26" s="1"/>
  <c r="F69" i="27"/>
  <c r="G228" i="26" s="1"/>
  <c r="I101" i="26"/>
  <c r="I107" i="26"/>
  <c r="G102" i="26"/>
  <c r="G120" i="26"/>
  <c r="G126" i="26"/>
  <c r="G132" i="26"/>
  <c r="AL7" i="27" a="1"/>
  <c r="AL7" i="27" s="1"/>
  <c r="AK7" i="27" a="1"/>
  <c r="AK7" i="27" s="1"/>
  <c r="AJ7" i="27" a="1"/>
  <c r="AJ7" i="27" s="1"/>
  <c r="AI7" i="27" a="1"/>
  <c r="AI7" i="27" s="1"/>
  <c r="AR7" i="27" a="1"/>
  <c r="AR7" i="27" s="1"/>
  <c r="AQ7" i="27" a="1"/>
  <c r="AQ7" i="27" s="1"/>
  <c r="AP7" i="27" a="1"/>
  <c r="AP7" i="27" s="1"/>
  <c r="AO7" i="27" a="1"/>
  <c r="AO7" i="27" s="1"/>
  <c r="AN7" i="27" a="1"/>
  <c r="AN7" i="27" s="1"/>
  <c r="E15" i="27"/>
  <c r="F18" i="26" s="1"/>
  <c r="G6" i="27"/>
  <c r="F6" i="27"/>
  <c r="E6" i="27"/>
  <c r="E44" i="27"/>
  <c r="F197" i="26" s="1"/>
  <c r="F44" i="27"/>
  <c r="G197" i="26" s="1"/>
  <c r="H101" i="27"/>
  <c r="I68" i="26" s="1"/>
  <c r="H89" i="27"/>
  <c r="I56" i="26" s="1"/>
  <c r="G89" i="27"/>
  <c r="H56" i="26" s="1"/>
  <c r="E89" i="27"/>
  <c r="F56" i="26" s="1"/>
  <c r="G95" i="27"/>
  <c r="H62" i="26" s="1"/>
  <c r="E95" i="27"/>
  <c r="F62" i="26" s="1"/>
  <c r="G101" i="27"/>
  <c r="H68" i="26" s="1"/>
  <c r="F101" i="27"/>
  <c r="G68" i="26" s="1"/>
  <c r="E101" i="27"/>
  <c r="F68" i="26" s="1"/>
  <c r="F24" i="27"/>
  <c r="G24" i="26" s="1"/>
  <c r="E54" i="27"/>
  <c r="G56" i="27"/>
  <c r="H215" i="26" s="1"/>
  <c r="G140" i="27"/>
  <c r="H236" i="26" s="1"/>
  <c r="F26" i="27"/>
  <c r="G25" i="26" s="1"/>
  <c r="E26" i="27"/>
  <c r="F25" i="26" s="1"/>
  <c r="H17" i="27"/>
  <c r="I19" i="26" s="1"/>
  <c r="F17" i="27"/>
  <c r="G19" i="26" s="1"/>
  <c r="E17" i="27"/>
  <c r="F19" i="26" s="1"/>
  <c r="E76" i="27"/>
  <c r="H76" i="27"/>
  <c r="G76" i="27"/>
  <c r="F76" i="27"/>
  <c r="G102" i="27"/>
  <c r="H69" i="26" s="1"/>
  <c r="F102" i="27"/>
  <c r="G69" i="26" s="1"/>
  <c r="E102" i="27"/>
  <c r="F69" i="26" s="1"/>
  <c r="F96" i="27"/>
  <c r="G63" i="26" s="1"/>
  <c r="H90" i="27"/>
  <c r="I57" i="26" s="1"/>
  <c r="E90" i="27"/>
  <c r="F57" i="26" s="1"/>
  <c r="H96" i="27"/>
  <c r="I63" i="26" s="1"/>
  <c r="E96" i="27"/>
  <c r="F63" i="26" s="1"/>
  <c r="H102" i="27"/>
  <c r="I69" i="26" s="1"/>
  <c r="G90" i="27"/>
  <c r="H57" i="26" s="1"/>
  <c r="AH19" i="27"/>
  <c r="H24" i="27"/>
  <c r="I24" i="26" s="1"/>
  <c r="M24" i="26" s="1"/>
  <c r="G54" i="27"/>
  <c r="E66" i="27"/>
  <c r="F225" i="26" s="1"/>
  <c r="F9" i="27"/>
  <c r="H27" i="27"/>
  <c r="H18" i="27"/>
  <c r="H9" i="27"/>
  <c r="G9" i="27"/>
  <c r="H35" i="27"/>
  <c r="I188" i="26" s="1"/>
  <c r="G35" i="27"/>
  <c r="H188" i="26" s="1"/>
  <c r="E35" i="27"/>
  <c r="F188" i="26" s="1"/>
  <c r="H40" i="27"/>
  <c r="I193" i="26" s="1"/>
  <c r="G40" i="27"/>
  <c r="H193" i="26" s="1"/>
  <c r="F40" i="27"/>
  <c r="G193" i="26" s="1"/>
  <c r="E40" i="27"/>
  <c r="F193" i="26" s="1"/>
  <c r="E52" i="27"/>
  <c r="F52" i="27"/>
  <c r="H62" i="27"/>
  <c r="I221" i="26" s="1"/>
  <c r="E62" i="27"/>
  <c r="F221" i="26" s="1"/>
  <c r="G62" i="27"/>
  <c r="H221" i="26" s="1"/>
  <c r="F66" i="27"/>
  <c r="G225" i="26" s="1"/>
  <c r="H28" i="27"/>
  <c r="I26" i="26" s="1"/>
  <c r="H19" i="27"/>
  <c r="I20" i="26" s="1"/>
  <c r="G28" i="27"/>
  <c r="H26" i="26" s="1"/>
  <c r="F19" i="27"/>
  <c r="G20" i="26" s="1"/>
  <c r="E19" i="27"/>
  <c r="F20" i="26" s="1"/>
  <c r="E10" i="27"/>
  <c r="H63" i="27"/>
  <c r="I222" i="26" s="1"/>
  <c r="F63" i="27"/>
  <c r="G222" i="26" s="1"/>
  <c r="E63" i="27"/>
  <c r="F222" i="26" s="1"/>
  <c r="G77" i="27"/>
  <c r="F77" i="27"/>
  <c r="H84" i="27"/>
  <c r="G84" i="27"/>
  <c r="F84" i="27"/>
  <c r="E84" i="27"/>
  <c r="G52" i="27"/>
  <c r="G66" i="27"/>
  <c r="H225" i="26" s="1"/>
  <c r="E115" i="27"/>
  <c r="F88" i="26" s="1"/>
  <c r="H47" i="27"/>
  <c r="I200" i="26" s="1"/>
  <c r="G47" i="27"/>
  <c r="H200" i="26" s="1"/>
  <c r="F47" i="27"/>
  <c r="G200" i="26" s="1"/>
  <c r="E47" i="27"/>
  <c r="F200" i="26" s="1"/>
  <c r="H53" i="27"/>
  <c r="G53" i="27"/>
  <c r="F53" i="27"/>
  <c r="E53" i="27"/>
  <c r="G71" i="27"/>
  <c r="H230" i="26" s="1"/>
  <c r="F71" i="27"/>
  <c r="G230" i="26" s="1"/>
  <c r="E71" i="27"/>
  <c r="F230" i="26" s="1"/>
  <c r="H52" i="27"/>
  <c r="G63" i="27"/>
  <c r="H222" i="26" s="1"/>
  <c r="E30" i="27"/>
  <c r="F27" i="26" s="1"/>
  <c r="H12" i="27"/>
  <c r="H30" i="27"/>
  <c r="I27" i="26" s="1"/>
  <c r="G30" i="27"/>
  <c r="H27" i="26" s="1"/>
  <c r="H21" i="27"/>
  <c r="I21" i="26" s="1"/>
  <c r="F30" i="27"/>
  <c r="G27" i="26" s="1"/>
  <c r="E21" i="27"/>
  <c r="F21" i="26" s="1"/>
  <c r="F21" i="27"/>
  <c r="G21" i="26" s="1"/>
  <c r="V75" i="27"/>
  <c r="X75" i="27"/>
  <c r="W75" i="27"/>
  <c r="U75" i="27"/>
  <c r="S75" i="27"/>
  <c r="F89" i="27"/>
  <c r="G56" i="26" s="1"/>
  <c r="H42" i="27"/>
  <c r="I195" i="26" s="1"/>
  <c r="G42" i="27"/>
  <c r="H195" i="26" s="1"/>
  <c r="F42" i="27"/>
  <c r="G195" i="26" s="1"/>
  <c r="E42" i="27"/>
  <c r="F195" i="26" s="1"/>
  <c r="H48" i="27"/>
  <c r="I201" i="26" s="1"/>
  <c r="G48" i="27"/>
  <c r="H201" i="26" s="1"/>
  <c r="F48" i="27"/>
  <c r="G201" i="26" s="1"/>
  <c r="E48" i="27"/>
  <c r="F201" i="26" s="1"/>
  <c r="H72" i="27"/>
  <c r="I231" i="26" s="1"/>
  <c r="F72" i="27"/>
  <c r="G231" i="26" s="1"/>
  <c r="E72" i="27"/>
  <c r="F231" i="26" s="1"/>
  <c r="M231" i="26" s="1"/>
  <c r="G21" i="27"/>
  <c r="H21" i="26" s="1"/>
  <c r="E50" i="27"/>
  <c r="F65" i="27"/>
  <c r="G224" i="26" s="1"/>
  <c r="H65" i="27"/>
  <c r="I224" i="26" s="1"/>
  <c r="G65" i="27"/>
  <c r="H224" i="26" s="1"/>
  <c r="E65" i="27"/>
  <c r="F224" i="26" s="1"/>
  <c r="F50" i="27"/>
  <c r="E77" i="27"/>
  <c r="F90" i="27"/>
  <c r="G57" i="26" s="1"/>
  <c r="AG9" i="27"/>
  <c r="G60" i="27"/>
  <c r="H219" i="26" s="1"/>
  <c r="F60" i="27"/>
  <c r="G219" i="26" s="1"/>
  <c r="H50" i="27"/>
  <c r="H77" i="27"/>
  <c r="H181" i="27"/>
  <c r="G181" i="27"/>
  <c r="F181" i="27"/>
  <c r="E181" i="27"/>
  <c r="R22" i="27"/>
  <c r="H182" i="27"/>
  <c r="G182" i="27"/>
  <c r="F182" i="27"/>
  <c r="E182" i="27"/>
  <c r="G26" i="27"/>
  <c r="H25" i="26" s="1"/>
  <c r="E41" i="27"/>
  <c r="F194" i="26" s="1"/>
  <c r="AK8" i="27" a="1"/>
  <c r="AK8" i="27" s="1"/>
  <c r="H279" i="26"/>
  <c r="H285" i="26"/>
  <c r="H26" i="27"/>
  <c r="I25" i="26" s="1"/>
  <c r="F41" i="27"/>
  <c r="G194" i="26" s="1"/>
  <c r="W71" i="27"/>
  <c r="U71" i="27"/>
  <c r="H71" i="27"/>
  <c r="I230" i="26" s="1"/>
  <c r="AL8" i="27" a="1"/>
  <c r="AL8" i="27" s="1"/>
  <c r="G19" i="27"/>
  <c r="H20" i="26" s="1"/>
  <c r="H132" i="27"/>
  <c r="G132" i="27"/>
  <c r="F132" i="27"/>
  <c r="F149" i="27"/>
  <c r="G245" i="26" s="1"/>
  <c r="E149" i="27"/>
  <c r="F245" i="26" s="1"/>
  <c r="M245" i="26" s="1"/>
  <c r="E140" i="27"/>
  <c r="F236" i="26" s="1"/>
  <c r="M236" i="26" s="1"/>
  <c r="H140" i="27"/>
  <c r="I236" i="26" s="1"/>
  <c r="G149" i="27"/>
  <c r="H245" i="26" s="1"/>
  <c r="F140" i="27"/>
  <c r="G236" i="26" s="1"/>
  <c r="E27" i="27"/>
  <c r="G41" i="27"/>
  <c r="H194" i="26" s="1"/>
  <c r="R71" i="27"/>
  <c r="AM8" i="27" a="1"/>
  <c r="AM8" i="27" s="1"/>
  <c r="F150" i="27"/>
  <c r="G246" i="26" s="1"/>
  <c r="E141" i="27"/>
  <c r="F237" i="26" s="1"/>
  <c r="H141" i="27"/>
  <c r="I237" i="26" s="1"/>
  <c r="H150" i="27"/>
  <c r="I246" i="26" s="1"/>
  <c r="G141" i="27"/>
  <c r="H237" i="26" s="1"/>
  <c r="G150" i="27"/>
  <c r="H246" i="26" s="1"/>
  <c r="F141" i="27"/>
  <c r="G237" i="26" s="1"/>
  <c r="E150" i="27"/>
  <c r="F246" i="26" s="1"/>
  <c r="H184" i="27"/>
  <c r="G184" i="27"/>
  <c r="F184" i="27"/>
  <c r="E184" i="27"/>
  <c r="F27" i="27"/>
  <c r="Q71" i="27"/>
  <c r="E18" i="27"/>
  <c r="F121" i="27"/>
  <c r="E121" i="27"/>
  <c r="H121" i="27"/>
  <c r="G121" i="27"/>
  <c r="G27" i="27"/>
  <c r="T71" i="27"/>
  <c r="V71" i="27"/>
  <c r="M190" i="26"/>
  <c r="H6" i="27"/>
  <c r="AN8" i="27" a="1"/>
  <c r="AN8" i="27" s="1"/>
  <c r="F18" i="27"/>
  <c r="F122" i="27"/>
  <c r="G122" i="27"/>
  <c r="E122" i="27"/>
  <c r="E28" i="27"/>
  <c r="F26" i="26" s="1"/>
  <c r="G44" i="27"/>
  <c r="H197" i="26" s="1"/>
  <c r="Y71" i="27"/>
  <c r="F95" i="27"/>
  <c r="G62" i="26" s="1"/>
  <c r="G18" i="27"/>
  <c r="H123" i="27"/>
  <c r="E123" i="27"/>
  <c r="F28" i="27"/>
  <c r="G26" i="26" s="1"/>
  <c r="H44" i="27"/>
  <c r="I197" i="26" s="1"/>
  <c r="V76" i="27"/>
  <c r="R76" i="27"/>
  <c r="Q76" i="27"/>
  <c r="G72" i="27"/>
  <c r="H231" i="26" s="1"/>
  <c r="H95" i="27"/>
  <c r="I62" i="26" s="1"/>
  <c r="G123" i="27"/>
  <c r="AO8" i="27" a="1"/>
  <c r="AO8" i="27" s="1"/>
  <c r="H124" i="27"/>
  <c r="G124" i="27"/>
  <c r="F124" i="27"/>
  <c r="E124" i="27"/>
  <c r="P74" i="27"/>
  <c r="E73" i="27"/>
  <c r="G115" i="27"/>
  <c r="H88" i="26" s="1"/>
  <c r="F115" i="27"/>
  <c r="G88" i="26" s="1"/>
  <c r="H109" i="27"/>
  <c r="I82" i="26" s="1"/>
  <c r="F103" i="27"/>
  <c r="H103" i="27"/>
  <c r="G103" i="27"/>
  <c r="E103" i="27"/>
  <c r="G109" i="27"/>
  <c r="H82" i="26" s="1"/>
  <c r="F109" i="27"/>
  <c r="G82" i="26" s="1"/>
  <c r="E109" i="27"/>
  <c r="F82" i="26" s="1"/>
  <c r="H125" i="27"/>
  <c r="G125" i="27"/>
  <c r="F125" i="27"/>
  <c r="E125" i="27"/>
  <c r="V74" i="27"/>
  <c r="O74" i="27"/>
  <c r="F73" i="27"/>
  <c r="G96" i="27"/>
  <c r="H63" i="26" s="1"/>
  <c r="E8" i="27"/>
  <c r="AP8" i="27" a="1"/>
  <c r="AP8" i="27" s="1"/>
  <c r="G17" i="27"/>
  <c r="H19" i="26" s="1"/>
  <c r="E126" i="27"/>
  <c r="H126" i="27"/>
  <c r="G126" i="27"/>
  <c r="F126" i="27"/>
  <c r="R74" i="27"/>
  <c r="T76" i="27"/>
  <c r="G73" i="27"/>
  <c r="F8" i="27"/>
  <c r="E105" i="27"/>
  <c r="H105" i="27"/>
  <c r="F105" i="27"/>
  <c r="H111" i="27"/>
  <c r="I84" i="26" s="1"/>
  <c r="G111" i="27"/>
  <c r="H84" i="26" s="1"/>
  <c r="F111" i="27"/>
  <c r="G84" i="26" s="1"/>
  <c r="E111" i="27"/>
  <c r="F84" i="26" s="1"/>
  <c r="M84" i="26" s="1"/>
  <c r="H117" i="27"/>
  <c r="I90" i="26" s="1"/>
  <c r="G117" i="27"/>
  <c r="H90" i="26" s="1"/>
  <c r="F117" i="27"/>
  <c r="G90" i="26" s="1"/>
  <c r="E117" i="27"/>
  <c r="F90" i="26" s="1"/>
  <c r="F62" i="27"/>
  <c r="G221" i="26" s="1"/>
  <c r="G79" i="27"/>
  <c r="E132" i="27"/>
  <c r="G8" i="27"/>
  <c r="AQ8" i="27" a="1"/>
  <c r="AQ8" i="27" s="1"/>
  <c r="F15" i="27"/>
  <c r="G18" i="26" s="1"/>
  <c r="Q74" i="27"/>
  <c r="G145" i="26"/>
  <c r="G139" i="26"/>
  <c r="H8" i="27"/>
  <c r="F10" i="27"/>
  <c r="G15" i="27"/>
  <c r="H18" i="26" s="1"/>
  <c r="G92" i="27"/>
  <c r="H59" i="26" s="1"/>
  <c r="H86" i="27"/>
  <c r="I53" i="26" s="1"/>
  <c r="G86" i="27"/>
  <c r="H53" i="26" s="1"/>
  <c r="H98" i="27"/>
  <c r="I65" i="26" s="1"/>
  <c r="AH16" i="26" s="1"/>
  <c r="F86" i="27"/>
  <c r="G53" i="26" s="1"/>
  <c r="G98" i="27"/>
  <c r="H65" i="26" s="1"/>
  <c r="E86" i="27"/>
  <c r="F53" i="26" s="1"/>
  <c r="F98" i="27"/>
  <c r="G65" i="26" s="1"/>
  <c r="H92" i="27"/>
  <c r="I59" i="26" s="1"/>
  <c r="E98" i="27"/>
  <c r="F65" i="26" s="1"/>
  <c r="F92" i="27"/>
  <c r="G59" i="26" s="1"/>
  <c r="E92" i="27"/>
  <c r="F59" i="26" s="1"/>
  <c r="F129" i="27"/>
  <c r="G129" i="27"/>
  <c r="E129" i="27"/>
  <c r="U74" i="27"/>
  <c r="E60" i="27"/>
  <c r="F219" i="26" s="1"/>
  <c r="M219" i="26" s="1"/>
  <c r="S74" i="27"/>
  <c r="H296" i="26"/>
  <c r="G10" i="27"/>
  <c r="H15" i="27"/>
  <c r="I18" i="26" s="1"/>
  <c r="F79" i="27"/>
  <c r="E79" i="27"/>
  <c r="G93" i="27"/>
  <c r="H60" i="26" s="1"/>
  <c r="F93" i="27"/>
  <c r="G60" i="26" s="1"/>
  <c r="H87" i="27"/>
  <c r="I54" i="26" s="1"/>
  <c r="H99" i="27"/>
  <c r="I66" i="26" s="1"/>
  <c r="G87" i="27"/>
  <c r="H54" i="26" s="1"/>
  <c r="G99" i="27"/>
  <c r="H66" i="26" s="1"/>
  <c r="F87" i="27"/>
  <c r="G54" i="26" s="1"/>
  <c r="F99" i="27"/>
  <c r="G66" i="26" s="1"/>
  <c r="E87" i="27"/>
  <c r="F54" i="26" s="1"/>
  <c r="E99" i="27"/>
  <c r="F66" i="26" s="1"/>
  <c r="H93" i="27"/>
  <c r="I60" i="26" s="1"/>
  <c r="E93" i="27"/>
  <c r="F60" i="26" s="1"/>
  <c r="E58" i="27"/>
  <c r="F217" i="26" s="1"/>
  <c r="H60" i="27"/>
  <c r="I219" i="26" s="1"/>
  <c r="T74" i="27"/>
  <c r="F31" i="27"/>
  <c r="G184" i="26" s="1"/>
  <c r="H31" i="27"/>
  <c r="I184" i="26" s="1"/>
  <c r="G31" i="27"/>
  <c r="H184" i="26" s="1"/>
  <c r="E31" i="27"/>
  <c r="F184" i="26" s="1"/>
  <c r="E9" i="27"/>
  <c r="H10" i="27"/>
  <c r="E12" i="27"/>
  <c r="F119" i="27"/>
  <c r="G92" i="26" s="1"/>
  <c r="H113" i="27"/>
  <c r="I86" i="26" s="1"/>
  <c r="E119" i="27"/>
  <c r="F92" i="26" s="1"/>
  <c r="G113" i="27"/>
  <c r="H86" i="26" s="1"/>
  <c r="F113" i="27"/>
  <c r="G86" i="26" s="1"/>
  <c r="H107" i="27"/>
  <c r="E107" i="27"/>
  <c r="E113" i="27"/>
  <c r="F86" i="26" s="1"/>
  <c r="H119" i="27"/>
  <c r="I92" i="26" s="1"/>
  <c r="G119" i="27"/>
  <c r="H92" i="26" s="1"/>
  <c r="G107" i="27"/>
  <c r="W74" i="27"/>
  <c r="F58" i="27"/>
  <c r="G217" i="26" s="1"/>
  <c r="X74" i="27"/>
  <c r="H22" i="27"/>
  <c r="I22" i="26" s="1"/>
  <c r="G22" i="27"/>
  <c r="H22" i="26" s="1"/>
  <c r="H13" i="27"/>
  <c r="I16" i="26" s="1"/>
  <c r="F22" i="27"/>
  <c r="G22" i="26" s="1"/>
  <c r="E22" i="27"/>
  <c r="F22" i="26" s="1"/>
  <c r="M22" i="26" s="1"/>
  <c r="F13" i="27"/>
  <c r="G16" i="26" s="1"/>
  <c r="E13" i="27"/>
  <c r="F16" i="26" s="1"/>
  <c r="M16" i="26" s="1"/>
  <c r="F4" i="27"/>
  <c r="F12" i="27"/>
  <c r="X70" i="27"/>
  <c r="V70" i="27"/>
  <c r="S70" i="27"/>
  <c r="Q70" i="27"/>
  <c r="O70" i="27"/>
  <c r="E56" i="27"/>
  <c r="F215" i="26" s="1"/>
  <c r="M215" i="26" s="1"/>
  <c r="H58" i="27"/>
  <c r="I217" i="26" s="1"/>
  <c r="M30" i="26"/>
  <c r="G70" i="27"/>
  <c r="H229" i="26" s="1"/>
  <c r="M229" i="26" s="1"/>
  <c r="Q83" i="27"/>
  <c r="T85" i="27"/>
  <c r="H133" i="27"/>
  <c r="E143" i="27"/>
  <c r="F239" i="26" s="1"/>
  <c r="F152" i="27"/>
  <c r="G248" i="26" s="1"/>
  <c r="F134" i="27"/>
  <c r="G143" i="27"/>
  <c r="H239" i="26" s="1"/>
  <c r="G152" i="27"/>
  <c r="H248" i="26" s="1"/>
  <c r="Q73" i="27"/>
  <c r="S83" i="27"/>
  <c r="Q22" i="27" s="1"/>
  <c r="W85" i="27"/>
  <c r="G134" i="27"/>
  <c r="E153" i="27"/>
  <c r="F249" i="26" s="1"/>
  <c r="S71" i="27"/>
  <c r="T83" i="27"/>
  <c r="H134" i="27"/>
  <c r="E144" i="27"/>
  <c r="F240" i="26" s="1"/>
  <c r="F153" i="27"/>
  <c r="G249" i="26" s="1"/>
  <c r="F144" i="27"/>
  <c r="G240" i="26" s="1"/>
  <c r="F128" i="27"/>
  <c r="E128" i="27"/>
  <c r="H185" i="27"/>
  <c r="G185" i="27"/>
  <c r="F185" i="27"/>
  <c r="E185" i="27"/>
  <c r="G29" i="27"/>
  <c r="G38" i="27"/>
  <c r="H191" i="26" s="1"/>
  <c r="M191" i="26" s="1"/>
  <c r="Q78" i="27"/>
  <c r="G144" i="27"/>
  <c r="H240" i="26" s="1"/>
  <c r="U73" i="27"/>
  <c r="W83" i="27"/>
  <c r="E136" i="27"/>
  <c r="F232" i="26" s="1"/>
  <c r="H186" i="27"/>
  <c r="G186" i="27"/>
  <c r="F186" i="27"/>
  <c r="E186" i="27"/>
  <c r="V85" i="27"/>
  <c r="V73" i="27"/>
  <c r="E110" i="27"/>
  <c r="F83" i="26" s="1"/>
  <c r="G136" i="27"/>
  <c r="H232" i="26" s="1"/>
  <c r="E145" i="27"/>
  <c r="F241" i="26" s="1"/>
  <c r="G39" i="27"/>
  <c r="H192" i="26" s="1"/>
  <c r="X71" i="27"/>
  <c r="U79" i="27"/>
  <c r="F110" i="27"/>
  <c r="G83" i="26" s="1"/>
  <c r="H136" i="27"/>
  <c r="I232" i="26" s="1"/>
  <c r="F145" i="27"/>
  <c r="G241" i="26" s="1"/>
  <c r="H39" i="27"/>
  <c r="I192" i="26" s="1"/>
  <c r="V79" i="27"/>
  <c r="Y73" i="27"/>
  <c r="E94" i="27"/>
  <c r="F61" i="26" s="1"/>
  <c r="G110" i="27"/>
  <c r="H83" i="26" s="1"/>
  <c r="F127" i="27"/>
  <c r="E137" i="27"/>
  <c r="F233" i="26" s="1"/>
  <c r="M233" i="26" s="1"/>
  <c r="F136" i="27"/>
  <c r="G232" i="26" s="1"/>
  <c r="H145" i="27"/>
  <c r="I241" i="26" s="1"/>
  <c r="Y75" i="27"/>
  <c r="Y85" i="27"/>
  <c r="G94" i="27"/>
  <c r="H61" i="26" s="1"/>
  <c r="E118" i="27"/>
  <c r="F91" i="26" s="1"/>
  <c r="G127" i="27"/>
  <c r="F137" i="27"/>
  <c r="G233" i="26" s="1"/>
  <c r="H146" i="27"/>
  <c r="I242" i="26" s="1"/>
  <c r="G146" i="27"/>
  <c r="H242" i="26" s="1"/>
  <c r="Y83" i="27"/>
  <c r="G118" i="27"/>
  <c r="H91" i="26" s="1"/>
  <c r="H127" i="27"/>
  <c r="G137" i="27"/>
  <c r="H233" i="26" s="1"/>
  <c r="F146" i="27"/>
  <c r="G242" i="26" s="1"/>
  <c r="M242" i="26" s="1"/>
  <c r="F135" i="27"/>
  <c r="E135" i="27"/>
  <c r="E147" i="27"/>
  <c r="F243" i="26" s="1"/>
  <c r="M243" i="26" s="1"/>
  <c r="H138" i="27"/>
  <c r="I234" i="26" s="1"/>
  <c r="F57" i="27"/>
  <c r="G216" i="26" s="1"/>
  <c r="M216" i="26" s="1"/>
  <c r="Q84" i="27"/>
  <c r="G104" i="27"/>
  <c r="H118" i="27"/>
  <c r="I91" i="26" s="1"/>
  <c r="G128" i="27"/>
  <c r="H137" i="27"/>
  <c r="I233" i="26" s="1"/>
  <c r="F147" i="27"/>
  <c r="G243" i="26" s="1"/>
  <c r="F85" i="27"/>
  <c r="G52" i="26" s="1"/>
  <c r="G91" i="27"/>
  <c r="H58" i="26" s="1"/>
  <c r="F91" i="27"/>
  <c r="G58" i="26" s="1"/>
  <c r="M58" i="26" s="1"/>
  <c r="E148" i="27"/>
  <c r="F244" i="26" s="1"/>
  <c r="M244" i="26" s="1"/>
  <c r="H139" i="27"/>
  <c r="I235" i="26" s="1"/>
  <c r="G139" i="27"/>
  <c r="H235" i="26" s="1"/>
  <c r="E32" i="27"/>
  <c r="F185" i="26" s="1"/>
  <c r="M185" i="26" s="1"/>
  <c r="G57" i="27"/>
  <c r="H216" i="26" s="1"/>
  <c r="E59" i="27"/>
  <c r="F218" i="26" s="1"/>
  <c r="M218" i="26" s="1"/>
  <c r="E61" i="27"/>
  <c r="F220" i="26" s="1"/>
  <c r="M220" i="26" s="1"/>
  <c r="E82" i="27"/>
  <c r="E97" i="27"/>
  <c r="F64" i="26" s="1"/>
  <c r="H128" i="27"/>
  <c r="E138" i="27"/>
  <c r="F234" i="26" s="1"/>
  <c r="G147" i="27"/>
  <c r="H243" i="26" s="1"/>
  <c r="G64" i="27"/>
  <c r="H223" i="26" s="1"/>
  <c r="F64" i="27"/>
  <c r="G223" i="26" s="1"/>
  <c r="M223" i="26" s="1"/>
  <c r="F94" i="27"/>
  <c r="G61" i="26" s="1"/>
  <c r="H88" i="27"/>
  <c r="I55" i="26" s="1"/>
  <c r="M55" i="26" s="1"/>
  <c r="E100" i="27"/>
  <c r="F67" i="26" s="1"/>
  <c r="F143" i="27"/>
  <c r="G239" i="26" s="1"/>
  <c r="H152" i="27"/>
  <c r="I248" i="26" s="1"/>
  <c r="P82" i="27"/>
  <c r="F100" i="27"/>
  <c r="G67" i="26" s="1"/>
  <c r="F112" i="27"/>
  <c r="G85" i="26" s="1"/>
  <c r="M85" i="26" s="1"/>
  <c r="E130" i="27"/>
  <c r="F139" i="27"/>
  <c r="G235" i="26" s="1"/>
  <c r="H148" i="27"/>
  <c r="I244" i="26" s="1"/>
  <c r="H153" i="27"/>
  <c r="I249" i="26" s="1"/>
  <c r="G153" i="27"/>
  <c r="H249" i="26" s="1"/>
  <c r="T70" i="27"/>
  <c r="Q79" i="27"/>
  <c r="G100" i="27"/>
  <c r="H67" i="26" s="1"/>
  <c r="G112" i="27"/>
  <c r="H85" i="26" s="1"/>
  <c r="F130" i="27"/>
  <c r="H68" i="27"/>
  <c r="I227" i="26" s="1"/>
  <c r="G68" i="27"/>
  <c r="H227" i="26" s="1"/>
  <c r="F116" i="27"/>
  <c r="G89" i="26" s="1"/>
  <c r="M89" i="26" s="1"/>
  <c r="H110" i="27"/>
  <c r="I83" i="26" s="1"/>
  <c r="F104" i="27"/>
  <c r="E104" i="27"/>
  <c r="U76" i="27"/>
  <c r="E85" i="27"/>
  <c r="F52" i="26" s="1"/>
  <c r="F106" i="27"/>
  <c r="U82" i="27"/>
  <c r="F68" i="27"/>
  <c r="G227" i="26" s="1"/>
  <c r="M227" i="26" s="1"/>
  <c r="X79" i="27"/>
  <c r="H85" i="27"/>
  <c r="I52" i="26" s="1"/>
  <c r="F131" i="27"/>
  <c r="F118" i="27"/>
  <c r="G91" i="26" s="1"/>
  <c r="H112" i="27"/>
  <c r="I85" i="26" s="1"/>
  <c r="Y79" i="27"/>
  <c r="G131" i="27"/>
  <c r="E183" i="27"/>
  <c r="F183" i="27"/>
  <c r="M92" i="26" l="1"/>
  <c r="M194" i="26"/>
  <c r="M237" i="26"/>
  <c r="M200" i="26"/>
  <c r="M248" i="26"/>
  <c r="M26" i="26"/>
  <c r="M25" i="26"/>
  <c r="M57" i="26"/>
  <c r="M240" i="26"/>
  <c r="M87" i="26"/>
  <c r="M93" i="26"/>
  <c r="H12" i="26"/>
  <c r="H6" i="26"/>
  <c r="G115" i="26"/>
  <c r="G97" i="26"/>
  <c r="G103" i="26"/>
  <c r="G109" i="26"/>
  <c r="G127" i="26"/>
  <c r="G133" i="26"/>
  <c r="G121" i="26"/>
  <c r="F6" i="26"/>
  <c r="F12" i="26"/>
  <c r="F163" i="27"/>
  <c r="G259" i="26" s="1"/>
  <c r="E163" i="27"/>
  <c r="F259" i="26" s="1"/>
  <c r="E154" i="27"/>
  <c r="F250" i="26" s="1"/>
  <c r="H154" i="27"/>
  <c r="I250" i="26" s="1"/>
  <c r="G154" i="27"/>
  <c r="H250" i="26" s="1"/>
  <c r="F154" i="27"/>
  <c r="G250" i="26" s="1"/>
  <c r="H163" i="27"/>
  <c r="I259" i="26" s="1"/>
  <c r="H172" i="27"/>
  <c r="I268" i="26" s="1"/>
  <c r="G163" i="27"/>
  <c r="H259" i="26" s="1"/>
  <c r="G172" i="27"/>
  <c r="H268" i="26" s="1"/>
  <c r="F172" i="27"/>
  <c r="G268" i="26" s="1"/>
  <c r="E172" i="27"/>
  <c r="F268" i="26" s="1"/>
  <c r="F298" i="26"/>
  <c r="F281" i="26"/>
  <c r="F287" i="26"/>
  <c r="H8" i="26"/>
  <c r="H14" i="26"/>
  <c r="I127" i="26"/>
  <c r="I103" i="26"/>
  <c r="I109" i="26"/>
  <c r="I115" i="26"/>
  <c r="I121" i="26"/>
  <c r="I133" i="26"/>
  <c r="I97" i="26"/>
  <c r="M224" i="26"/>
  <c r="M193" i="26"/>
  <c r="M69" i="26"/>
  <c r="G6" i="26"/>
  <c r="G12" i="26"/>
  <c r="G296" i="26"/>
  <c r="G285" i="26"/>
  <c r="G279" i="26"/>
  <c r="G287" i="26"/>
  <c r="G281" i="26"/>
  <c r="G298" i="26"/>
  <c r="F13" i="26"/>
  <c r="F7" i="26"/>
  <c r="F295" i="26"/>
  <c r="F284" i="26"/>
  <c r="F278" i="26"/>
  <c r="F285" i="26"/>
  <c r="M285" i="26" s="1"/>
  <c r="F296" i="26"/>
  <c r="M296" i="26" s="1"/>
  <c r="F279" i="26"/>
  <c r="M235" i="26"/>
  <c r="M61" i="26"/>
  <c r="H281" i="26"/>
  <c r="H287" i="26"/>
  <c r="H298" i="26"/>
  <c r="F9" i="26"/>
  <c r="F15" i="26"/>
  <c r="H7" i="26"/>
  <c r="H13" i="26"/>
  <c r="G295" i="26"/>
  <c r="G284" i="26"/>
  <c r="G278" i="26"/>
  <c r="M21" i="26"/>
  <c r="M18" i="26"/>
  <c r="H284" i="26"/>
  <c r="H278" i="26"/>
  <c r="H295" i="26"/>
  <c r="H133" i="26"/>
  <c r="H109" i="26"/>
  <c r="H103" i="26"/>
  <c r="H115" i="26"/>
  <c r="H127" i="26"/>
  <c r="Z18" i="26" s="1"/>
  <c r="H97" i="26"/>
  <c r="H121" i="26"/>
  <c r="F166" i="26"/>
  <c r="F172" i="26"/>
  <c r="F178" i="26"/>
  <c r="F136" i="26"/>
  <c r="F154" i="26"/>
  <c r="F160" i="26"/>
  <c r="F142" i="26"/>
  <c r="F148" i="26"/>
  <c r="I281" i="26"/>
  <c r="I287" i="26"/>
  <c r="I298" i="26"/>
  <c r="I14" i="26"/>
  <c r="I8" i="26"/>
  <c r="F180" i="26"/>
  <c r="F150" i="26"/>
  <c r="F162" i="26"/>
  <c r="F144" i="26"/>
  <c r="F168" i="26"/>
  <c r="F156" i="26"/>
  <c r="F138" i="26"/>
  <c r="F174" i="26"/>
  <c r="G28" i="26"/>
  <c r="G34" i="26"/>
  <c r="G37" i="26"/>
  <c r="G31" i="26"/>
  <c r="H46" i="26"/>
  <c r="H40" i="26"/>
  <c r="F170" i="27"/>
  <c r="G266" i="26" s="1"/>
  <c r="E170" i="27"/>
  <c r="F266" i="26" s="1"/>
  <c r="E161" i="27"/>
  <c r="F257" i="26" s="1"/>
  <c r="H170" i="27"/>
  <c r="I266" i="26" s="1"/>
  <c r="H179" i="27"/>
  <c r="I275" i="26" s="1"/>
  <c r="G170" i="27"/>
  <c r="H266" i="26" s="1"/>
  <c r="G179" i="27"/>
  <c r="H275" i="26" s="1"/>
  <c r="F179" i="27"/>
  <c r="G275" i="26" s="1"/>
  <c r="G161" i="27"/>
  <c r="H257" i="26" s="1"/>
  <c r="E179" i="27"/>
  <c r="F275" i="26" s="1"/>
  <c r="H161" i="27"/>
  <c r="I257" i="26" s="1"/>
  <c r="F161" i="27"/>
  <c r="G257" i="26" s="1"/>
  <c r="H108" i="26"/>
  <c r="H126" i="26"/>
  <c r="H132" i="26"/>
  <c r="H114" i="26"/>
  <c r="H96" i="26"/>
  <c r="H120" i="26"/>
  <c r="H102" i="26"/>
  <c r="H130" i="26"/>
  <c r="H118" i="26"/>
  <c r="H100" i="26"/>
  <c r="H106" i="26"/>
  <c r="H124" i="26"/>
  <c r="H112" i="26"/>
  <c r="H94" i="26"/>
  <c r="I295" i="26"/>
  <c r="I278" i="26"/>
  <c r="I284" i="26"/>
  <c r="F209" i="26"/>
  <c r="F203" i="26"/>
  <c r="M188" i="26"/>
  <c r="H31" i="26"/>
  <c r="H37" i="26"/>
  <c r="I5" i="26"/>
  <c r="I11" i="26"/>
  <c r="M184" i="26"/>
  <c r="I94" i="26"/>
  <c r="I118" i="26"/>
  <c r="I106" i="26"/>
  <c r="I124" i="26"/>
  <c r="I112" i="26"/>
  <c r="AH15" i="26" s="1"/>
  <c r="I130" i="26"/>
  <c r="I100" i="26"/>
  <c r="I31" i="26"/>
  <c r="I37" i="26"/>
  <c r="G9" i="26"/>
  <c r="G15" i="26"/>
  <c r="M90" i="26"/>
  <c r="F118" i="26"/>
  <c r="F100" i="26"/>
  <c r="F124" i="26"/>
  <c r="F106" i="26"/>
  <c r="M106" i="26" s="1"/>
  <c r="F112" i="26"/>
  <c r="M112" i="26" s="1"/>
  <c r="F130" i="26"/>
  <c r="F94" i="26"/>
  <c r="F45" i="26"/>
  <c r="F51" i="26"/>
  <c r="F31" i="26"/>
  <c r="F37" i="26"/>
  <c r="G179" i="26"/>
  <c r="G155" i="26"/>
  <c r="G173" i="26"/>
  <c r="G161" i="26"/>
  <c r="G143" i="26"/>
  <c r="G137" i="26"/>
  <c r="G167" i="26"/>
  <c r="G149" i="26"/>
  <c r="F177" i="27"/>
  <c r="G273" i="26" s="1"/>
  <c r="E177" i="27"/>
  <c r="F273" i="26" s="1"/>
  <c r="E168" i="27"/>
  <c r="F264" i="26" s="1"/>
  <c r="H159" i="27"/>
  <c r="I255" i="26" s="1"/>
  <c r="G159" i="27"/>
  <c r="H255" i="26" s="1"/>
  <c r="F159" i="27"/>
  <c r="G255" i="26" s="1"/>
  <c r="H168" i="27"/>
  <c r="I264" i="26" s="1"/>
  <c r="G168" i="27"/>
  <c r="H264" i="26" s="1"/>
  <c r="H177" i="27"/>
  <c r="I273" i="26" s="1"/>
  <c r="G177" i="27"/>
  <c r="H273" i="26" s="1"/>
  <c r="F168" i="27"/>
  <c r="G264" i="26" s="1"/>
  <c r="E159" i="27"/>
  <c r="F255" i="26" s="1"/>
  <c r="G100" i="26"/>
  <c r="G124" i="26"/>
  <c r="Y15" i="26" s="1"/>
  <c r="G118" i="26"/>
  <c r="G106" i="26"/>
  <c r="G112" i="26"/>
  <c r="G130" i="26"/>
  <c r="G94" i="26"/>
  <c r="I9" i="26"/>
  <c r="I15" i="26"/>
  <c r="G45" i="26"/>
  <c r="G51" i="26"/>
  <c r="M19" i="26"/>
  <c r="F116" i="26"/>
  <c r="F122" i="26"/>
  <c r="F128" i="26"/>
  <c r="F110" i="26"/>
  <c r="X19" i="26" s="1"/>
  <c r="F134" i="26"/>
  <c r="AE19" i="26" s="1"/>
  <c r="F98" i="26"/>
  <c r="F104" i="26"/>
  <c r="F157" i="27"/>
  <c r="G253" i="26" s="1"/>
  <c r="E175" i="27"/>
  <c r="F271" i="26" s="1"/>
  <c r="H166" i="27"/>
  <c r="I262" i="26" s="1"/>
  <c r="H157" i="27"/>
  <c r="I253" i="26" s="1"/>
  <c r="G166" i="27"/>
  <c r="H262" i="26" s="1"/>
  <c r="G157" i="27"/>
  <c r="H253" i="26" s="1"/>
  <c r="F166" i="27"/>
  <c r="G262" i="26" s="1"/>
  <c r="E157" i="27"/>
  <c r="F253" i="26" s="1"/>
  <c r="M253" i="26" s="1"/>
  <c r="E166" i="27"/>
  <c r="F262" i="26" s="1"/>
  <c r="M262" i="26" s="1"/>
  <c r="H175" i="27"/>
  <c r="I271" i="26" s="1"/>
  <c r="G175" i="27"/>
  <c r="H271" i="26" s="1"/>
  <c r="F175" i="27"/>
  <c r="G271" i="26" s="1"/>
  <c r="M27" i="26"/>
  <c r="H45" i="26"/>
  <c r="H51" i="26"/>
  <c r="F5" i="26"/>
  <c r="F11" i="26"/>
  <c r="G46" i="26"/>
  <c r="G40" i="26"/>
  <c r="I45" i="26"/>
  <c r="I51" i="26"/>
  <c r="G11" i="26"/>
  <c r="G5" i="26"/>
  <c r="M197" i="26"/>
  <c r="M251" i="26"/>
  <c r="M23" i="26"/>
  <c r="Y18" i="26"/>
  <c r="I122" i="26"/>
  <c r="I98" i="26"/>
  <c r="I128" i="26"/>
  <c r="I134" i="26"/>
  <c r="I116" i="26"/>
  <c r="AH19" i="26" s="1"/>
  <c r="I104" i="26"/>
  <c r="I110" i="26"/>
  <c r="M82" i="26"/>
  <c r="I150" i="26"/>
  <c r="I162" i="26"/>
  <c r="I138" i="26"/>
  <c r="I144" i="26"/>
  <c r="I180" i="26"/>
  <c r="I174" i="26"/>
  <c r="I168" i="26"/>
  <c r="I156" i="26"/>
  <c r="I283" i="26"/>
  <c r="I294" i="26"/>
  <c r="I277" i="26"/>
  <c r="M222" i="26"/>
  <c r="M225" i="26"/>
  <c r="H5" i="26"/>
  <c r="H11" i="26"/>
  <c r="AF18" i="26"/>
  <c r="M59" i="26"/>
  <c r="F171" i="26"/>
  <c r="F141" i="26"/>
  <c r="M141" i="26" s="1"/>
  <c r="F153" i="26"/>
  <c r="F147" i="26"/>
  <c r="M147" i="26" s="1"/>
  <c r="F165" i="26"/>
  <c r="F177" i="26"/>
  <c r="M177" i="26" s="1"/>
  <c r="F183" i="26"/>
  <c r="F159" i="26"/>
  <c r="M159" i="26" s="1"/>
  <c r="G294" i="26"/>
  <c r="G277" i="26"/>
  <c r="G283" i="26"/>
  <c r="M52" i="26"/>
  <c r="F96" i="26"/>
  <c r="F114" i="26"/>
  <c r="F120" i="26"/>
  <c r="F126" i="26"/>
  <c r="F108" i="26"/>
  <c r="F132" i="26"/>
  <c r="M132" i="26" s="1"/>
  <c r="F102" i="26"/>
  <c r="M201" i="26"/>
  <c r="M230" i="26"/>
  <c r="H213" i="26"/>
  <c r="H207" i="26"/>
  <c r="F205" i="26"/>
  <c r="F211" i="26"/>
  <c r="G165" i="26"/>
  <c r="G141" i="26"/>
  <c r="G153" i="26"/>
  <c r="G147" i="26"/>
  <c r="G159" i="26"/>
  <c r="G171" i="26"/>
  <c r="G183" i="26"/>
  <c r="G177" i="26"/>
  <c r="H168" i="26"/>
  <c r="H138" i="26"/>
  <c r="H174" i="26"/>
  <c r="H162" i="26"/>
  <c r="Z17" i="26" s="1"/>
  <c r="H144" i="26"/>
  <c r="AG8" i="26" s="1"/>
  <c r="H180" i="26"/>
  <c r="AG17" i="26" s="1"/>
  <c r="H150" i="26"/>
  <c r="H156" i="26"/>
  <c r="M241" i="26"/>
  <c r="M83" i="26"/>
  <c r="G72" i="26"/>
  <c r="G78" i="26"/>
  <c r="F207" i="26"/>
  <c r="M207" i="26" s="1"/>
  <c r="F213" i="26"/>
  <c r="F121" i="26"/>
  <c r="F97" i="26"/>
  <c r="F103" i="26"/>
  <c r="M103" i="26" s="1"/>
  <c r="F109" i="26"/>
  <c r="F127" i="26"/>
  <c r="F115" i="26"/>
  <c r="F133" i="26"/>
  <c r="M133" i="26" s="1"/>
  <c r="H205" i="26"/>
  <c r="H211" i="26"/>
  <c r="Z15" i="26"/>
  <c r="M226" i="26"/>
  <c r="H77" i="26"/>
  <c r="H71" i="26"/>
  <c r="AE18" i="26"/>
  <c r="M67" i="26"/>
  <c r="F283" i="26"/>
  <c r="F294" i="26"/>
  <c r="M294" i="26" s="1"/>
  <c r="F277" i="26"/>
  <c r="H104" i="26"/>
  <c r="H122" i="26"/>
  <c r="H128" i="26"/>
  <c r="H134" i="26"/>
  <c r="H98" i="26"/>
  <c r="H116" i="26"/>
  <c r="H110" i="26"/>
  <c r="G156" i="26"/>
  <c r="G174" i="26"/>
  <c r="G144" i="26"/>
  <c r="G180" i="26"/>
  <c r="G162" i="26"/>
  <c r="G150" i="26"/>
  <c r="G168" i="26"/>
  <c r="G138" i="26"/>
  <c r="G32" i="26"/>
  <c r="G38" i="26"/>
  <c r="E176" i="27"/>
  <c r="F272" i="26" s="1"/>
  <c r="H167" i="27"/>
  <c r="I263" i="26" s="1"/>
  <c r="G167" i="27"/>
  <c r="H263" i="26" s="1"/>
  <c r="H158" i="27"/>
  <c r="I254" i="26" s="1"/>
  <c r="G158" i="27"/>
  <c r="H254" i="26" s="1"/>
  <c r="F167" i="27"/>
  <c r="G263" i="26" s="1"/>
  <c r="E158" i="27"/>
  <c r="F254" i="26" s="1"/>
  <c r="E167" i="27"/>
  <c r="F263" i="26" s="1"/>
  <c r="H176" i="27"/>
  <c r="I272" i="26" s="1"/>
  <c r="G176" i="27"/>
  <c r="H272" i="26" s="1"/>
  <c r="F176" i="27"/>
  <c r="G272" i="26" s="1"/>
  <c r="F158" i="27"/>
  <c r="G254" i="26" s="1"/>
  <c r="M192" i="26"/>
  <c r="M217" i="26"/>
  <c r="AA16" i="26"/>
  <c r="H294" i="26"/>
  <c r="H277" i="26"/>
  <c r="H283" i="26"/>
  <c r="I211" i="26"/>
  <c r="I205" i="26"/>
  <c r="H32" i="26"/>
  <c r="H38" i="26"/>
  <c r="G73" i="26"/>
  <c r="M73" i="26" s="1"/>
  <c r="G79" i="26"/>
  <c r="M79" i="26" s="1"/>
  <c r="M249" i="26"/>
  <c r="M60" i="26"/>
  <c r="X17" i="26"/>
  <c r="H152" i="26"/>
  <c r="H146" i="26"/>
  <c r="H170" i="26"/>
  <c r="H176" i="26"/>
  <c r="H182" i="26"/>
  <c r="AG19" i="26" s="1"/>
  <c r="H158" i="26"/>
  <c r="H140" i="26"/>
  <c r="H164" i="26"/>
  <c r="Z19" i="26" s="1"/>
  <c r="AA17" i="26"/>
  <c r="M53" i="26"/>
  <c r="M66" i="26"/>
  <c r="AE17" i="26"/>
  <c r="I132" i="26"/>
  <c r="I96" i="26"/>
  <c r="I114" i="26"/>
  <c r="I126" i="26"/>
  <c r="I108" i="26"/>
  <c r="I120" i="26"/>
  <c r="I102" i="26"/>
  <c r="F280" i="26"/>
  <c r="F286" i="26"/>
  <c r="F297" i="26"/>
  <c r="M234" i="26"/>
  <c r="F156" i="27"/>
  <c r="G252" i="26" s="1"/>
  <c r="E156" i="27"/>
  <c r="F252" i="26" s="1"/>
  <c r="H174" i="27"/>
  <c r="I270" i="26" s="1"/>
  <c r="G174" i="27"/>
  <c r="H270" i="26" s="1"/>
  <c r="H156" i="27"/>
  <c r="I252" i="26" s="1"/>
  <c r="H165" i="27"/>
  <c r="I261" i="26" s="1"/>
  <c r="G156" i="27"/>
  <c r="H252" i="26" s="1"/>
  <c r="G165" i="27"/>
  <c r="H261" i="26" s="1"/>
  <c r="F165" i="27"/>
  <c r="G261" i="26" s="1"/>
  <c r="F174" i="27"/>
  <c r="G270" i="26" s="1"/>
  <c r="E165" i="27"/>
  <c r="F261" i="26" s="1"/>
  <c r="E174" i="27"/>
  <c r="F270" i="26" s="1"/>
  <c r="M270" i="26" s="1"/>
  <c r="M54" i="26"/>
  <c r="I78" i="26"/>
  <c r="AH8" i="26" s="1"/>
  <c r="I72" i="26"/>
  <c r="F70" i="26"/>
  <c r="F76" i="26"/>
  <c r="M76" i="26" s="1"/>
  <c r="G280" i="26"/>
  <c r="G297" i="26"/>
  <c r="G286" i="26"/>
  <c r="F14" i="26"/>
  <c r="F8" i="26"/>
  <c r="F206" i="26"/>
  <c r="F212" i="26"/>
  <c r="M20" i="26"/>
  <c r="AH20" i="27"/>
  <c r="M68" i="26"/>
  <c r="G203" i="26"/>
  <c r="G209" i="26"/>
  <c r="H167" i="26"/>
  <c r="H173" i="26"/>
  <c r="H161" i="26"/>
  <c r="Z16" i="26" s="1"/>
  <c r="H143" i="26"/>
  <c r="H179" i="26"/>
  <c r="AG16" i="26" s="1"/>
  <c r="H155" i="26"/>
  <c r="H149" i="26"/>
  <c r="H137" i="26"/>
  <c r="I182" i="26"/>
  <c r="I140" i="26"/>
  <c r="I164" i="26"/>
  <c r="I158" i="26"/>
  <c r="I176" i="26"/>
  <c r="I152" i="26"/>
  <c r="I170" i="26"/>
  <c r="I146" i="26"/>
  <c r="M65" i="26"/>
  <c r="H280" i="26"/>
  <c r="H297" i="26"/>
  <c r="H286" i="26"/>
  <c r="G77" i="26"/>
  <c r="G71" i="26"/>
  <c r="M64" i="26"/>
  <c r="F282" i="26"/>
  <c r="F288" i="26"/>
  <c r="F299" i="26"/>
  <c r="AF8" i="26"/>
  <c r="G7" i="26"/>
  <c r="Y9" i="26" s="1"/>
  <c r="G13" i="26"/>
  <c r="I76" i="26"/>
  <c r="AH6" i="26" s="1"/>
  <c r="I70" i="26"/>
  <c r="AA6" i="26" s="1"/>
  <c r="I297" i="26"/>
  <c r="I280" i="26"/>
  <c r="I286" i="26"/>
  <c r="I32" i="26"/>
  <c r="I38" i="26"/>
  <c r="M195" i="26"/>
  <c r="G212" i="26"/>
  <c r="G206" i="26"/>
  <c r="H204" i="26"/>
  <c r="H210" i="26"/>
  <c r="G10" i="26"/>
  <c r="M10" i="26" s="1"/>
  <c r="G4" i="26"/>
  <c r="AF17" i="26"/>
  <c r="F49" i="26"/>
  <c r="M49" i="26" s="1"/>
  <c r="F43" i="26"/>
  <c r="M43" i="26" s="1"/>
  <c r="G282" i="26"/>
  <c r="G288" i="26"/>
  <c r="G299" i="26"/>
  <c r="H80" i="26"/>
  <c r="H74" i="26"/>
  <c r="H28" i="26"/>
  <c r="H34" i="26"/>
  <c r="G76" i="26"/>
  <c r="G70" i="26"/>
  <c r="M246" i="26"/>
  <c r="I203" i="26"/>
  <c r="I209" i="26"/>
  <c r="H212" i="26"/>
  <c r="H206" i="26"/>
  <c r="I204" i="26"/>
  <c r="I210" i="26"/>
  <c r="F71" i="26"/>
  <c r="M71" i="26" s="1"/>
  <c r="F77" i="26"/>
  <c r="H282" i="26"/>
  <c r="H288" i="26"/>
  <c r="H299" i="26"/>
  <c r="G182" i="26"/>
  <c r="M182" i="26" s="1"/>
  <c r="G152" i="26"/>
  <c r="G146" i="26"/>
  <c r="M146" i="26" s="1"/>
  <c r="G164" i="26"/>
  <c r="G158" i="26"/>
  <c r="G170" i="26"/>
  <c r="M170" i="26" s="1"/>
  <c r="G176" i="26"/>
  <c r="G140" i="26"/>
  <c r="AA15" i="26"/>
  <c r="I206" i="26"/>
  <c r="I212" i="26"/>
  <c r="M62" i="26"/>
  <c r="F204" i="26"/>
  <c r="F210" i="26"/>
  <c r="F29" i="26"/>
  <c r="F35" i="26"/>
  <c r="I6" i="26"/>
  <c r="I12" i="26"/>
  <c r="G128" i="26"/>
  <c r="G110" i="26"/>
  <c r="Y19" i="26" s="1"/>
  <c r="G116" i="26"/>
  <c r="G122" i="26"/>
  <c r="G134" i="26"/>
  <c r="G98" i="26"/>
  <c r="G104" i="26"/>
  <c r="F171" i="27"/>
  <c r="G267" i="26" s="1"/>
  <c r="E162" i="27"/>
  <c r="F258" i="26" s="1"/>
  <c r="H180" i="27"/>
  <c r="I276" i="26" s="1"/>
  <c r="G180" i="27"/>
  <c r="H276" i="26" s="1"/>
  <c r="F180" i="27"/>
  <c r="G276" i="26" s="1"/>
  <c r="E180" i="27"/>
  <c r="F276" i="26" s="1"/>
  <c r="M276" i="26" s="1"/>
  <c r="H162" i="27"/>
  <c r="I258" i="26" s="1"/>
  <c r="G162" i="27"/>
  <c r="H258" i="26" s="1"/>
  <c r="G171" i="27"/>
  <c r="H267" i="26" s="1"/>
  <c r="H171" i="27"/>
  <c r="I267" i="26" s="1"/>
  <c r="E171" i="27"/>
  <c r="F267" i="26" s="1"/>
  <c r="F162" i="27"/>
  <c r="G258" i="26" s="1"/>
  <c r="F72" i="26"/>
  <c r="M72" i="26" s="1"/>
  <c r="F78" i="26"/>
  <c r="M78" i="26" s="1"/>
  <c r="I282" i="26"/>
  <c r="I288" i="26"/>
  <c r="I299" i="26"/>
  <c r="AH17" i="26"/>
  <c r="G81" i="26"/>
  <c r="G75" i="26"/>
  <c r="G210" i="26"/>
  <c r="G204" i="26"/>
  <c r="I35" i="26"/>
  <c r="I29" i="26"/>
  <c r="G211" i="26"/>
  <c r="G205" i="26"/>
  <c r="M91" i="26"/>
  <c r="M232" i="26"/>
  <c r="M239" i="26"/>
  <c r="M86" i="26"/>
  <c r="G8" i="26"/>
  <c r="G14" i="26"/>
  <c r="G117" i="26"/>
  <c r="AF20" i="26" s="1"/>
  <c r="G99" i="26"/>
  <c r="G135" i="26"/>
  <c r="G123" i="26"/>
  <c r="G105" i="26"/>
  <c r="G111" i="26"/>
  <c r="Y20" i="26" s="1"/>
  <c r="G129" i="26"/>
  <c r="AG15" i="26"/>
  <c r="F107" i="26"/>
  <c r="M107" i="26" s="1"/>
  <c r="F125" i="26"/>
  <c r="F113" i="26"/>
  <c r="AE16" i="26" s="1"/>
  <c r="AI16" i="26" s="1"/>
  <c r="F131" i="26"/>
  <c r="F95" i="26"/>
  <c r="F119" i="26"/>
  <c r="F101" i="26"/>
  <c r="M56" i="26"/>
  <c r="H75" i="26"/>
  <c r="H81" i="26"/>
  <c r="F202" i="26"/>
  <c r="F208" i="26"/>
  <c r="G29" i="26"/>
  <c r="G35" i="26"/>
  <c r="F75" i="26"/>
  <c r="F81" i="26"/>
  <c r="G172" i="26"/>
  <c r="G178" i="26"/>
  <c r="AF15" i="26" s="1"/>
  <c r="G142" i="26"/>
  <c r="G154" i="26"/>
  <c r="G136" i="26"/>
  <c r="G160" i="26"/>
  <c r="G166" i="26"/>
  <c r="G148" i="26"/>
  <c r="F178" i="27"/>
  <c r="G274" i="26" s="1"/>
  <c r="E169" i="27"/>
  <c r="F265" i="26" s="1"/>
  <c r="M265" i="26" s="1"/>
  <c r="H160" i="27"/>
  <c r="I256" i="26" s="1"/>
  <c r="G160" i="27"/>
  <c r="H256" i="26" s="1"/>
  <c r="F160" i="27"/>
  <c r="G256" i="26" s="1"/>
  <c r="E160" i="27"/>
  <c r="F256" i="26" s="1"/>
  <c r="H169" i="27"/>
  <c r="I265" i="26" s="1"/>
  <c r="G169" i="27"/>
  <c r="H265" i="26" s="1"/>
  <c r="H178" i="27"/>
  <c r="I274" i="26" s="1"/>
  <c r="G178" i="27"/>
  <c r="H274" i="26" s="1"/>
  <c r="E178" i="27"/>
  <c r="F274" i="26" s="1"/>
  <c r="F169" i="27"/>
  <c r="G265" i="26" s="1"/>
  <c r="I139" i="26"/>
  <c r="M139" i="26" s="1"/>
  <c r="I151" i="26"/>
  <c r="M151" i="26" s="1"/>
  <c r="I145" i="26"/>
  <c r="M145" i="26" s="1"/>
  <c r="I163" i="26"/>
  <c r="M163" i="26" s="1"/>
  <c r="I157" i="26"/>
  <c r="M157" i="26" s="1"/>
  <c r="I169" i="26"/>
  <c r="M169" i="26" s="1"/>
  <c r="I181" i="26"/>
  <c r="M181" i="26" s="1"/>
  <c r="I175" i="26"/>
  <c r="M175" i="26" s="1"/>
  <c r="F74" i="26"/>
  <c r="F80" i="26"/>
  <c r="Y17" i="26"/>
  <c r="I13" i="26"/>
  <c r="I7" i="26"/>
  <c r="AA9" i="26" s="1"/>
  <c r="H111" i="26"/>
  <c r="Z20" i="26" s="1"/>
  <c r="H117" i="26"/>
  <c r="AG20" i="26" s="1"/>
  <c r="H99" i="26"/>
  <c r="H135" i="26"/>
  <c r="H123" i="26"/>
  <c r="H105" i="26"/>
  <c r="H129" i="26"/>
  <c r="H95" i="26"/>
  <c r="H101" i="26"/>
  <c r="H107" i="26"/>
  <c r="H125" i="26"/>
  <c r="H113" i="26"/>
  <c r="H131" i="26"/>
  <c r="H119" i="26"/>
  <c r="AI9" i="27" a="1"/>
  <c r="AI9" i="27" s="1"/>
  <c r="AR9" i="27" a="1"/>
  <c r="AR9" i="27" s="1"/>
  <c r="AQ9" i="27" a="1"/>
  <c r="AQ9" i="27" s="1"/>
  <c r="AP9" i="27" a="1"/>
  <c r="AP9" i="27" s="1"/>
  <c r="AO9" i="27" a="1"/>
  <c r="AO9" i="27" s="1"/>
  <c r="AN9" i="27" a="1"/>
  <c r="AN9" i="27" s="1"/>
  <c r="AM9" i="27" a="1"/>
  <c r="AM9" i="27" s="1"/>
  <c r="AL9" i="27" a="1"/>
  <c r="AL9" i="27" s="1"/>
  <c r="AK9" i="27" a="1"/>
  <c r="AK9" i="27" s="1"/>
  <c r="AJ9" i="27" a="1"/>
  <c r="AJ9" i="27" s="1"/>
  <c r="AG10" i="27"/>
  <c r="AH20" i="26"/>
  <c r="I75" i="26"/>
  <c r="I81" i="26"/>
  <c r="G208" i="26"/>
  <c r="G202" i="26"/>
  <c r="H35" i="26"/>
  <c r="H29" i="26"/>
  <c r="H76" i="26"/>
  <c r="H70" i="26"/>
  <c r="I74" i="26"/>
  <c r="I80" i="26"/>
  <c r="I123" i="26"/>
  <c r="I135" i="26"/>
  <c r="I117" i="26"/>
  <c r="I99" i="26"/>
  <c r="I105" i="26"/>
  <c r="I129" i="26"/>
  <c r="I111" i="26"/>
  <c r="F28" i="26"/>
  <c r="F34" i="26"/>
  <c r="G95" i="26"/>
  <c r="G107" i="26"/>
  <c r="G125" i="26"/>
  <c r="G101" i="26"/>
  <c r="G113" i="26"/>
  <c r="AF16" i="26" s="1"/>
  <c r="G119" i="26"/>
  <c r="G131" i="26"/>
  <c r="X20" i="26"/>
  <c r="M63" i="26"/>
  <c r="M228" i="26"/>
  <c r="H202" i="26"/>
  <c r="H208" i="26"/>
  <c r="Y16" i="26"/>
  <c r="AG18" i="26"/>
  <c r="F40" i="26"/>
  <c r="F46" i="26"/>
  <c r="M46" i="26" s="1"/>
  <c r="F117" i="26"/>
  <c r="F135" i="26"/>
  <c r="F111" i="26"/>
  <c r="F99" i="26"/>
  <c r="F123" i="26"/>
  <c r="F105" i="26"/>
  <c r="F129" i="26"/>
  <c r="F32" i="26"/>
  <c r="F38" i="26"/>
  <c r="M88" i="26"/>
  <c r="M221" i="26"/>
  <c r="AA20" i="26"/>
  <c r="I202" i="26"/>
  <c r="I208" i="26"/>
  <c r="AA19" i="26" l="1"/>
  <c r="M164" i="26"/>
  <c r="AF19" i="26"/>
  <c r="Z10" i="26"/>
  <c r="M152" i="26"/>
  <c r="M287" i="26"/>
  <c r="M281" i="26"/>
  <c r="M32" i="26"/>
  <c r="AH18" i="26"/>
  <c r="AI18" i="26" s="1"/>
  <c r="AE20" i="26"/>
  <c r="M140" i="26"/>
  <c r="M255" i="26"/>
  <c r="M176" i="26"/>
  <c r="M299" i="26"/>
  <c r="AI20" i="26"/>
  <c r="M70" i="26"/>
  <c r="AG6" i="26"/>
  <c r="M283" i="26"/>
  <c r="M100" i="26"/>
  <c r="M278" i="26"/>
  <c r="M298" i="26"/>
  <c r="AG7" i="26"/>
  <c r="M267" i="26"/>
  <c r="Z6" i="26"/>
  <c r="M263" i="26"/>
  <c r="M183" i="26"/>
  <c r="M118" i="26"/>
  <c r="AF9" i="26"/>
  <c r="M284" i="26"/>
  <c r="M268" i="26"/>
  <c r="M254" i="26"/>
  <c r="AF6" i="26"/>
  <c r="M295" i="26"/>
  <c r="M288" i="26"/>
  <c r="M261" i="26"/>
  <c r="M165" i="26"/>
  <c r="X9" i="26"/>
  <c r="M7" i="26"/>
  <c r="AI17" i="26"/>
  <c r="M282" i="26"/>
  <c r="AI19" i="26"/>
  <c r="Y11" i="26"/>
  <c r="M174" i="26"/>
  <c r="M13" i="26"/>
  <c r="AB20" i="26"/>
  <c r="AE15" i="26"/>
  <c r="AI15" i="26" s="1"/>
  <c r="M153" i="26"/>
  <c r="M138" i="26"/>
  <c r="M271" i="26"/>
  <c r="AH9" i="26"/>
  <c r="M156" i="26"/>
  <c r="X15" i="26"/>
  <c r="AB15" i="26" s="1"/>
  <c r="AG11" i="27"/>
  <c r="AK10" i="27" a="1"/>
  <c r="AK10" i="27" s="1"/>
  <c r="AO10" i="27" a="1"/>
  <c r="AO10" i="27" s="1"/>
  <c r="AJ10" i="27" a="1"/>
  <c r="AJ10" i="27" s="1"/>
  <c r="AL10" i="27" a="1"/>
  <c r="AL10" i="27" s="1"/>
  <c r="AN10" i="27" a="1"/>
  <c r="AN10" i="27" s="1"/>
  <c r="AM10" i="27" a="1"/>
  <c r="AM10" i="27" s="1"/>
  <c r="AI10" i="27" a="1"/>
  <c r="AI10" i="27" s="1"/>
  <c r="AQ10" i="27" a="1"/>
  <c r="AQ10" i="27" s="1"/>
  <c r="AP10" i="27" a="1"/>
  <c r="AP10" i="27" s="1"/>
  <c r="AR10" i="27" a="1"/>
  <c r="AR10" i="27" s="1"/>
  <c r="M80" i="26"/>
  <c r="Y10" i="26"/>
  <c r="M158" i="26"/>
  <c r="M171" i="26"/>
  <c r="M168" i="26"/>
  <c r="M272" i="26"/>
  <c r="M104" i="26"/>
  <c r="M264" i="26"/>
  <c r="M144" i="26"/>
  <c r="AF10" i="26"/>
  <c r="X16" i="26"/>
  <c r="AB16" i="26" s="1"/>
  <c r="AA18" i="26"/>
  <c r="M98" i="26"/>
  <c r="M273" i="26"/>
  <c r="M162" i="26"/>
  <c r="M258" i="26"/>
  <c r="AB17" i="26"/>
  <c r="M134" i="26"/>
  <c r="M150" i="26"/>
  <c r="M250" i="26"/>
  <c r="M75" i="26"/>
  <c r="Y6" i="26"/>
  <c r="M4" i="26"/>
  <c r="M115" i="26"/>
  <c r="M211" i="26"/>
  <c r="M110" i="26"/>
  <c r="M149" i="26"/>
  <c r="M180" i="26"/>
  <c r="M259" i="26"/>
  <c r="AF7" i="26"/>
  <c r="M252" i="26"/>
  <c r="M127" i="26"/>
  <c r="M205" i="26"/>
  <c r="Z7" i="26"/>
  <c r="M128" i="26"/>
  <c r="M167" i="26"/>
  <c r="AA10" i="26"/>
  <c r="Y8" i="26"/>
  <c r="M109" i="26"/>
  <c r="Y7" i="26"/>
  <c r="M122" i="26"/>
  <c r="M137" i="26"/>
  <c r="M12" i="26"/>
  <c r="M28" i="26"/>
  <c r="X6" i="26"/>
  <c r="AB6" i="26" s="1"/>
  <c r="M6" i="26"/>
  <c r="X8" i="26"/>
  <c r="AB19" i="26"/>
  <c r="M40" i="26"/>
  <c r="M277" i="26"/>
  <c r="M124" i="26"/>
  <c r="M74" i="26"/>
  <c r="AE8" i="26"/>
  <c r="AI8" i="26" s="1"/>
  <c r="M208" i="26"/>
  <c r="M116" i="26"/>
  <c r="M143" i="26"/>
  <c r="M38" i="26"/>
  <c r="AE10" i="26"/>
  <c r="M202" i="26"/>
  <c r="AH7" i="26"/>
  <c r="M77" i="26"/>
  <c r="M297" i="26"/>
  <c r="AG10" i="26"/>
  <c r="M97" i="26"/>
  <c r="AH11" i="26"/>
  <c r="M161" i="26"/>
  <c r="M275" i="26"/>
  <c r="Z9" i="26"/>
  <c r="M286" i="26"/>
  <c r="M121" i="26"/>
  <c r="AF11" i="26"/>
  <c r="M173" i="26"/>
  <c r="M15" i="26"/>
  <c r="M280" i="26"/>
  <c r="M213" i="26"/>
  <c r="M102" i="26"/>
  <c r="M155" i="26"/>
  <c r="M148" i="26"/>
  <c r="M9" i="26"/>
  <c r="X11" i="26"/>
  <c r="M105" i="26"/>
  <c r="M274" i="26"/>
  <c r="M212" i="26"/>
  <c r="M179" i="26"/>
  <c r="AA7" i="26"/>
  <c r="M142" i="26"/>
  <c r="M101" i="26"/>
  <c r="AH10" i="26"/>
  <c r="M206" i="26"/>
  <c r="M108" i="26"/>
  <c r="M11" i="26"/>
  <c r="AA11" i="26"/>
  <c r="M37" i="26"/>
  <c r="AE9" i="26"/>
  <c r="AG9" i="26"/>
  <c r="M160" i="26"/>
  <c r="M81" i="26"/>
  <c r="M129" i="26"/>
  <c r="M119" i="26"/>
  <c r="AA8" i="26"/>
  <c r="X10" i="26"/>
  <c r="M8" i="26"/>
  <c r="M126" i="26"/>
  <c r="M5" i="26"/>
  <c r="X7" i="26"/>
  <c r="M31" i="26"/>
  <c r="M154" i="26"/>
  <c r="M99" i="26"/>
  <c r="M111" i="26"/>
  <c r="M95" i="26"/>
  <c r="M35" i="26"/>
  <c r="AE7" i="26"/>
  <c r="M14" i="26"/>
  <c r="M120" i="26"/>
  <c r="AG11" i="26"/>
  <c r="M51" i="26"/>
  <c r="AE11" i="26"/>
  <c r="M136" i="26"/>
  <c r="X18" i="26"/>
  <c r="M131" i="26"/>
  <c r="M29" i="26"/>
  <c r="M114" i="26"/>
  <c r="Z11" i="26"/>
  <c r="M45" i="26"/>
  <c r="M203" i="26"/>
  <c r="M257" i="26"/>
  <c r="M178" i="26"/>
  <c r="Z8" i="26"/>
  <c r="M34" i="26"/>
  <c r="AE6" i="26"/>
  <c r="AI6" i="26" s="1"/>
  <c r="M117" i="26"/>
  <c r="M256" i="26"/>
  <c r="M113" i="26"/>
  <c r="M210" i="26"/>
  <c r="M96" i="26"/>
  <c r="M94" i="26"/>
  <c r="M209" i="26"/>
  <c r="M266" i="26"/>
  <c r="M172" i="26"/>
  <c r="M123" i="26"/>
  <c r="M135" i="26"/>
  <c r="M125" i="26"/>
  <c r="M204" i="26"/>
  <c r="M130" i="26"/>
  <c r="M166" i="26"/>
  <c r="M279" i="26"/>
  <c r="AB9" i="26" l="1"/>
  <c r="AB10" i="26"/>
  <c r="S9" i="26"/>
  <c r="T9" i="26"/>
  <c r="S4" i="26"/>
  <c r="T4" i="26" s="1"/>
  <c r="AB7" i="26"/>
  <c r="S7" i="26"/>
  <c r="T7" i="26" s="1"/>
  <c r="AB11" i="26"/>
  <c r="T5" i="26"/>
  <c r="S5" i="26"/>
  <c r="AB8" i="26"/>
  <c r="S8" i="26"/>
  <c r="T8" i="26" s="1"/>
  <c r="AI9" i="26"/>
  <c r="AO11" i="27" a="1"/>
  <c r="AO11" i="27" s="1"/>
  <c r="AN11" i="27" a="1"/>
  <c r="AN11" i="27" s="1"/>
  <c r="AJ11" i="27" a="1"/>
  <c r="AJ11" i="27" s="1"/>
  <c r="AR11" i="27" a="1"/>
  <c r="AR11" i="27" s="1"/>
  <c r="AQ11" i="27" a="1"/>
  <c r="AQ11" i="27" s="1"/>
  <c r="AP11" i="27" a="1"/>
  <c r="AP11" i="27" s="1"/>
  <c r="AM11" i="27" a="1"/>
  <c r="AM11" i="27" s="1"/>
  <c r="AL11" i="27" a="1"/>
  <c r="AL11" i="27" s="1"/>
  <c r="AK11" i="27" a="1"/>
  <c r="AK11" i="27" s="1"/>
  <c r="AG12" i="27"/>
  <c r="AI11" i="27" a="1"/>
  <c r="AI11" i="27" s="1"/>
  <c r="AB18" i="26"/>
  <c r="S6" i="26"/>
  <c r="T6" i="26" s="1"/>
  <c r="AI11" i="26"/>
  <c r="AI10" i="26"/>
  <c r="AI7" i="26"/>
  <c r="AG13" i="27" l="1"/>
  <c r="AI12" i="27" a="1"/>
  <c r="AI12" i="27" s="1"/>
  <c r="AJ12" i="27" a="1"/>
  <c r="AJ12" i="27" s="1"/>
  <c r="AO12" i="27" a="1"/>
  <c r="AO12" i="27" s="1"/>
  <c r="AL12" i="27" a="1"/>
  <c r="AL12" i="27" s="1"/>
  <c r="AR12" i="27" a="1"/>
  <c r="AR12" i="27" s="1"/>
  <c r="AK12" i="27" a="1"/>
  <c r="AK12" i="27" s="1"/>
  <c r="AN12" i="27" a="1"/>
  <c r="AN12" i="27" s="1"/>
  <c r="AP12" i="27" a="1"/>
  <c r="AP12" i="27" s="1"/>
  <c r="AM12" i="27" a="1"/>
  <c r="AM12" i="27" s="1"/>
  <c r="AQ12" i="27" a="1"/>
  <c r="AQ12" i="27" s="1"/>
  <c r="AM13" i="27" l="1" a="1"/>
  <c r="AM13" i="27" s="1"/>
  <c r="AI13" i="27" a="1"/>
  <c r="AI13" i="27" s="1"/>
  <c r="AR13" i="27" a="1"/>
  <c r="AR13" i="27" s="1"/>
  <c r="AP13" i="27" a="1"/>
  <c r="AP13" i="27" s="1"/>
  <c r="AQ13" i="27" a="1"/>
  <c r="AQ13" i="27" s="1"/>
  <c r="AO13" i="27" a="1"/>
  <c r="AO13" i="27" s="1"/>
  <c r="AN13" i="27" a="1"/>
  <c r="AN13" i="27" s="1"/>
  <c r="AL13" i="27" a="1"/>
  <c r="AL13" i="27" s="1"/>
  <c r="AK13" i="27" a="1"/>
  <c r="AK13" i="27" s="1"/>
  <c r="AJ13" i="27" a="1"/>
  <c r="AJ13" i="27" s="1"/>
  <c r="AG14" i="27"/>
  <c r="AP14" i="27" l="1" a="1"/>
  <c r="AP14" i="27" s="1"/>
  <c r="AN14" i="27" a="1"/>
  <c r="AN14" i="27" s="1"/>
  <c r="AM14" i="27" a="1"/>
  <c r="AM14" i="27" s="1"/>
  <c r="AG15" i="27"/>
  <c r="AL14" i="27" a="1"/>
  <c r="AL14" i="27" s="1"/>
  <c r="AJ14" i="27" a="1"/>
  <c r="AJ14" i="27" s="1"/>
  <c r="AR14" i="27" a="1"/>
  <c r="AR14" i="27" s="1"/>
  <c r="AQ14" i="27" a="1"/>
  <c r="AQ14" i="27" s="1"/>
  <c r="AO14" i="27" a="1"/>
  <c r="AO14" i="27" s="1"/>
  <c r="AK14" i="27" a="1"/>
  <c r="AK14" i="27" s="1"/>
  <c r="AI14" i="27" a="1"/>
  <c r="AI14" i="27" s="1"/>
  <c r="AG16" i="27" l="1"/>
  <c r="AR15" i="27" a="1"/>
  <c r="AR15" i="27" s="1"/>
  <c r="AQ15" i="27" a="1"/>
  <c r="AQ15" i="27" s="1"/>
  <c r="AP15" i="27" a="1"/>
  <c r="AP15" i="27" s="1"/>
  <c r="AK15" i="27" a="1"/>
  <c r="AK15" i="27" s="1"/>
  <c r="AO15" i="27" a="1"/>
  <c r="AO15" i="27" s="1"/>
  <c r="AN15" i="27" a="1"/>
  <c r="AN15" i="27" s="1"/>
  <c r="AL15" i="27" a="1"/>
  <c r="AL15" i="27" s="1"/>
  <c r="AJ15" i="27" a="1"/>
  <c r="AJ15" i="27" s="1"/>
  <c r="AI15" i="27" a="1"/>
  <c r="AI15" i="27" s="1"/>
  <c r="AM15" i="27" a="1"/>
  <c r="AM15" i="27" s="1"/>
  <c r="AO16" i="27" l="1" a="1"/>
  <c r="AO16" i="27" s="1"/>
  <c r="AG17" i="27"/>
  <c r="AL16" i="27" a="1"/>
  <c r="AL16" i="27" s="1"/>
  <c r="AI16" i="27" a="1"/>
  <c r="AI16" i="27" s="1"/>
  <c r="AR16" i="27" a="1"/>
  <c r="AR16" i="27" s="1"/>
  <c r="AQ16" i="27" a="1"/>
  <c r="AQ16" i="27" s="1"/>
  <c r="AP16" i="27" a="1"/>
  <c r="AP16" i="27" s="1"/>
  <c r="AN16" i="27" a="1"/>
  <c r="AN16" i="27" s="1"/>
  <c r="AM16" i="27" a="1"/>
  <c r="AM16" i="27" s="1"/>
  <c r="AK16" i="27" a="1"/>
  <c r="AK16" i="27" s="1"/>
  <c r="AJ16" i="27" a="1"/>
  <c r="AJ16" i="27" s="1"/>
  <c r="AK17" i="27" l="1" a="1"/>
  <c r="AK17" i="27" s="1"/>
  <c r="AI17" i="27" a="1"/>
  <c r="AI17" i="27" s="1"/>
  <c r="AR17" i="27" a="1"/>
  <c r="AR17" i="27" s="1"/>
  <c r="AQ17" i="27" a="1"/>
  <c r="AQ17" i="27" s="1"/>
  <c r="AP17" i="27" a="1"/>
  <c r="AP17" i="27" s="1"/>
  <c r="AO17" i="27" a="1"/>
  <c r="AO17" i="27" s="1"/>
  <c r="AN17" i="27" a="1"/>
  <c r="AN17" i="27" s="1"/>
  <c r="AM17" i="27" a="1"/>
  <c r="AM17" i="27" s="1"/>
  <c r="AL17" i="27" a="1"/>
  <c r="AL17" i="27" s="1"/>
  <c r="AJ17" i="27" a="1"/>
  <c r="AJ17" i="27" s="1"/>
  <c r="AG18" i="27"/>
  <c r="AG19" i="27" l="1"/>
  <c r="AR18" i="27" a="1"/>
  <c r="AR18" i="27" s="1"/>
  <c r="AI18" i="27" a="1"/>
  <c r="AI18" i="27" s="1"/>
  <c r="AP18" i="27" a="1"/>
  <c r="AP18" i="27" s="1"/>
  <c r="AN18" i="27" a="1"/>
  <c r="AN18" i="27" s="1"/>
  <c r="AO18" i="27" a="1"/>
  <c r="AO18" i="27" s="1"/>
  <c r="AM18" i="27" a="1"/>
  <c r="AM18" i="27" s="1"/>
  <c r="AL18" i="27" a="1"/>
  <c r="AL18" i="27" s="1"/>
  <c r="AJ18" i="27" a="1"/>
  <c r="AJ18" i="27" s="1"/>
  <c r="AQ18" i="27" a="1"/>
  <c r="AQ18" i="27" s="1"/>
  <c r="AK18" i="27" a="1"/>
  <c r="AK18" i="27" s="1"/>
  <c r="AG20" i="27" l="1"/>
  <c r="AQ19" i="27" a="1"/>
  <c r="AQ19" i="27" s="1"/>
  <c r="AP19" i="27" a="1"/>
  <c r="AP19" i="27" s="1"/>
  <c r="AO19" i="27" a="1"/>
  <c r="AO19" i="27" s="1"/>
  <c r="AM19" i="27" a="1"/>
  <c r="AM19" i="27" s="1"/>
  <c r="AK19" i="27" a="1"/>
  <c r="AK19" i="27" s="1"/>
  <c r="AJ19" i="27" a="1"/>
  <c r="AJ19" i="27" s="1"/>
  <c r="AI19" i="27" a="1"/>
  <c r="AI19" i="27" s="1"/>
  <c r="AL19" i="27" a="1"/>
  <c r="AL19" i="27" s="1"/>
  <c r="AR19" i="27" a="1"/>
  <c r="AR19" i="27" s="1"/>
  <c r="AN19" i="27" a="1"/>
  <c r="AN19" i="27" s="1"/>
  <c r="AG21" i="27" l="1"/>
  <c r="AJ20" i="27" a="1"/>
  <c r="AJ20" i="27" s="1"/>
  <c r="AM20" i="27" a="1"/>
  <c r="AM20" i="27" s="1"/>
  <c r="AK20" i="27" a="1"/>
  <c r="AK20" i="27" s="1"/>
  <c r="AI20" i="27" a="1"/>
  <c r="AI20" i="27" s="1"/>
  <c r="AR20" i="27" a="1"/>
  <c r="AR20" i="27" s="1"/>
  <c r="AQ20" i="27" a="1"/>
  <c r="AQ20" i="27" s="1"/>
  <c r="AP20" i="27" a="1"/>
  <c r="AP20" i="27" s="1"/>
  <c r="AO20" i="27" a="1"/>
  <c r="AO20" i="27" s="1"/>
  <c r="AL20" i="27" a="1"/>
  <c r="AL20" i="27" s="1"/>
  <c r="AN20" i="27" a="1"/>
  <c r="AN20" i="27" s="1"/>
  <c r="AP21" i="27" l="1" a="1"/>
  <c r="AP21" i="27" s="1"/>
  <c r="AN21" i="27" a="1"/>
  <c r="AN21" i="27" s="1"/>
  <c r="AI21" i="27" a="1"/>
  <c r="AI21" i="27" s="1"/>
  <c r="AK21" i="27" a="1"/>
  <c r="AK21" i="27" s="1"/>
  <c r="AG22" i="27"/>
  <c r="AG23" i="27"/>
  <c r="AR21" i="27" a="1"/>
  <c r="AR21" i="27" s="1"/>
  <c r="AQ21" i="27" a="1"/>
  <c r="AQ21" i="27" s="1"/>
  <c r="AO21" i="27" a="1"/>
  <c r="AO21" i="27" s="1"/>
  <c r="AM21" i="27" a="1"/>
  <c r="AM21" i="27" s="1"/>
  <c r="AL21" i="27" a="1"/>
  <c r="AL21" i="27" s="1"/>
  <c r="AJ21" i="27" a="1"/>
  <c r="AJ21" i="27" s="1"/>
  <c r="AQ23" i="27" l="1" a="1"/>
  <c r="AQ23" i="27" s="1"/>
  <c r="AN23" i="27" a="1"/>
  <c r="AN23" i="27" s="1"/>
  <c r="AK23" i="27" a="1"/>
  <c r="AK23" i="27" s="1"/>
  <c r="AJ23" i="27" a="1"/>
  <c r="AJ23" i="27" s="1"/>
  <c r="AI23" i="27" a="1"/>
  <c r="AI23" i="27" s="1"/>
  <c r="AR23" i="27" a="1"/>
  <c r="AR23" i="27" s="1"/>
  <c r="AM23" i="27" a="1"/>
  <c r="AM23" i="27" s="1"/>
  <c r="AL23" i="27" a="1"/>
  <c r="AL23" i="27" s="1"/>
  <c r="AG24" i="27"/>
  <c r="AP23" i="27" a="1"/>
  <c r="AP23" i="27" s="1"/>
  <c r="AO23" i="27" a="1"/>
  <c r="AO23" i="27" s="1"/>
  <c r="AQ24" i="27" l="1" a="1"/>
  <c r="AQ24" i="27" s="1"/>
  <c r="AJ24" i="27" a="1"/>
  <c r="AJ24" i="27" s="1"/>
  <c r="AO24" i="27" a="1"/>
  <c r="AO24" i="27" s="1"/>
  <c r="AL24" i="27" a="1"/>
  <c r="AL24" i="27" s="1"/>
  <c r="AR24" i="27" a="1"/>
  <c r="AR24" i="27" s="1"/>
  <c r="AN24" i="27" a="1"/>
  <c r="AN24" i="27" s="1"/>
  <c r="AK24" i="27" a="1"/>
  <c r="AK24" i="27" s="1"/>
  <c r="AP24" i="27" a="1"/>
  <c r="AP24" i="27" s="1"/>
  <c r="AM24" i="27" a="1"/>
  <c r="AM24" i="27" s="1"/>
  <c r="AI24" i="27" a="1"/>
  <c r="AI24" i="27" s="1"/>
  <c r="AA5" i="4" l="1"/>
  <c r="AA6" i="4"/>
  <c r="AA7" i="4"/>
  <c r="AA8" i="4"/>
  <c r="AA9" i="4"/>
  <c r="AA10" i="4"/>
  <c r="AA11" i="4"/>
  <c r="AA12" i="4"/>
  <c r="AA13" i="4"/>
  <c r="AA14" i="4"/>
  <c r="M5" i="4"/>
  <c r="M6" i="4"/>
  <c r="M7" i="4"/>
  <c r="M8" i="4"/>
  <c r="H8" i="4" s="1"/>
  <c r="M9" i="4"/>
  <c r="M10" i="4"/>
  <c r="M11" i="4"/>
  <c r="M12" i="4"/>
  <c r="M13" i="4"/>
  <c r="AO5" i="4"/>
  <c r="AO6" i="4"/>
  <c r="AO7" i="4"/>
  <c r="AO8" i="4"/>
  <c r="AO9" i="4"/>
  <c r="AO10" i="4"/>
  <c r="AO11" i="4"/>
  <c r="AO12" i="4"/>
  <c r="AO13" i="4"/>
  <c r="AO14" i="4"/>
  <c r="BC5" i="4"/>
  <c r="BC6" i="4"/>
  <c r="BC7" i="4"/>
  <c r="BC8" i="4"/>
  <c r="BC9" i="4"/>
  <c r="BC10" i="4"/>
  <c r="BC11" i="4"/>
  <c r="BC12" i="4"/>
  <c r="BC13" i="4"/>
  <c r="BC14" i="4"/>
  <c r="BC17" i="4"/>
  <c r="BS8" i="4"/>
  <c r="BS7" i="4"/>
  <c r="BS6" i="4"/>
  <c r="BS5" i="4"/>
  <c r="BE8" i="4"/>
  <c r="BE7" i="4"/>
  <c r="BE6" i="4"/>
  <c r="BE5" i="4"/>
  <c r="N19" i="24"/>
  <c r="M19" i="24"/>
  <c r="L19" i="24"/>
  <c r="K19" i="24"/>
  <c r="I19" i="24"/>
  <c r="H19" i="24"/>
  <c r="M14" i="4" l="1"/>
  <c r="O18" i="24"/>
  <c r="N18" i="24"/>
  <c r="M18" i="24"/>
  <c r="L18" i="24"/>
  <c r="K18" i="24"/>
  <c r="J18" i="24"/>
  <c r="I18" i="24"/>
  <c r="H18" i="24"/>
  <c r="O17" i="24"/>
  <c r="N17" i="24"/>
  <c r="M17" i="24"/>
  <c r="L17" i="24"/>
  <c r="K17" i="24"/>
  <c r="J17" i="24"/>
  <c r="I17" i="24"/>
  <c r="H17" i="24"/>
  <c r="O16" i="24"/>
  <c r="N16" i="24"/>
  <c r="M16" i="24"/>
  <c r="L16" i="24"/>
  <c r="K16" i="24"/>
  <c r="J16" i="24"/>
  <c r="I16" i="24"/>
  <c r="H16" i="24"/>
  <c r="O15" i="24"/>
  <c r="N15" i="24"/>
  <c r="M15" i="24"/>
  <c r="L15" i="24"/>
  <c r="K15" i="24"/>
  <c r="J15" i="24"/>
  <c r="I15" i="24"/>
  <c r="H15" i="24"/>
  <c r="O14" i="24"/>
  <c r="N14" i="24"/>
  <c r="M14" i="24"/>
  <c r="L14" i="24"/>
  <c r="K14" i="24"/>
  <c r="J14" i="24"/>
  <c r="I14" i="24"/>
  <c r="H14" i="24"/>
  <c r="O13" i="24"/>
  <c r="N13" i="24"/>
  <c r="M13" i="24"/>
  <c r="L13" i="24"/>
  <c r="K13" i="24"/>
  <c r="J13" i="24"/>
  <c r="I13" i="24"/>
  <c r="H13" i="24"/>
  <c r="N60" i="23"/>
  <c r="M60" i="23"/>
  <c r="L60" i="23"/>
  <c r="K60" i="23"/>
  <c r="J60" i="23"/>
  <c r="I60" i="23"/>
  <c r="H60" i="23"/>
  <c r="G60" i="23"/>
  <c r="N59" i="23"/>
  <c r="M59" i="23"/>
  <c r="L59" i="23"/>
  <c r="K59" i="23"/>
  <c r="J59" i="23"/>
  <c r="I59" i="23"/>
  <c r="H59" i="23"/>
  <c r="G59" i="23"/>
  <c r="N58" i="23"/>
  <c r="M58" i="23"/>
  <c r="L58" i="23"/>
  <c r="K58" i="23"/>
  <c r="J58" i="23"/>
  <c r="I58" i="23"/>
  <c r="H58" i="23"/>
  <c r="G58" i="23"/>
  <c r="W13" i="23" l="1"/>
  <c r="W12" i="23"/>
  <c r="AC11" i="23"/>
  <c r="AC9" i="23"/>
  <c r="AB9" i="23" s="1"/>
  <c r="AB8" i="23" s="1"/>
  <c r="Y13" i="23"/>
  <c r="X13" i="23"/>
  <c r="Y12" i="23"/>
  <c r="X12" i="23"/>
  <c r="AB11" i="23" l="1"/>
  <c r="AB10" i="23" s="1"/>
  <c r="AB6" i="23" s="1"/>
  <c r="AC15" i="23" s="1"/>
  <c r="AC16" i="23" s="1"/>
  <c r="Y16" i="23" s="1"/>
  <c r="Y6" i="23" s="1"/>
  <c r="Y15" i="23"/>
  <c r="Y5" i="23" s="1"/>
  <c r="G30" i="23" s="1"/>
  <c r="H30" i="23" s="1"/>
  <c r="AB15" i="23"/>
  <c r="I25" i="23"/>
  <c r="J25" i="23" s="1"/>
  <c r="I27" i="23"/>
  <c r="J27" i="23" s="1"/>
  <c r="I28" i="23"/>
  <c r="J28" i="23" s="1"/>
  <c r="I29" i="23"/>
  <c r="J29" i="23" s="1"/>
  <c r="G22" i="23"/>
  <c r="H22" i="23" s="1"/>
  <c r="G23" i="23"/>
  <c r="H23" i="23" s="1"/>
  <c r="G25" i="23"/>
  <c r="H25" i="23" s="1"/>
  <c r="G26" i="23"/>
  <c r="H26" i="23" s="1"/>
  <c r="G24" i="23" l="1"/>
  <c r="H24" i="23" s="1"/>
  <c r="I30" i="23"/>
  <c r="J30" i="23" s="1"/>
  <c r="I26" i="23"/>
  <c r="J26" i="23" s="1"/>
  <c r="I24" i="23"/>
  <c r="J24" i="23" s="1"/>
  <c r="I23" i="23"/>
  <c r="J23" i="23" s="1"/>
  <c r="I22" i="23"/>
  <c r="J22" i="23" s="1"/>
  <c r="K23" i="23"/>
  <c r="L23" i="23" s="1"/>
  <c r="M23" i="23" s="1"/>
  <c r="N23" i="23" s="1"/>
  <c r="K26" i="23"/>
  <c r="L26" i="23" s="1"/>
  <c r="M26" i="23" s="1"/>
  <c r="N26" i="23" s="1"/>
  <c r="K30" i="23"/>
  <c r="L30" i="23" s="1"/>
  <c r="M30" i="23" s="1"/>
  <c r="N30" i="23" s="1"/>
  <c r="K29" i="23"/>
  <c r="L29" i="23" s="1"/>
  <c r="M29" i="23" s="1"/>
  <c r="N29" i="23" s="1"/>
  <c r="K28" i="23"/>
  <c r="L28" i="23" s="1"/>
  <c r="M28" i="23" s="1"/>
  <c r="N28" i="23" s="1"/>
  <c r="K27" i="23"/>
  <c r="L27" i="23" s="1"/>
  <c r="M27" i="23" s="1"/>
  <c r="N27" i="23" s="1"/>
  <c r="K25" i="23"/>
  <c r="L25" i="23" s="1"/>
  <c r="M25" i="23" s="1"/>
  <c r="N25" i="23" s="1"/>
  <c r="K24" i="23"/>
  <c r="L24" i="23" s="1"/>
  <c r="M24" i="23" s="1"/>
  <c r="N24" i="23" s="1"/>
  <c r="K22" i="23"/>
  <c r="L22" i="23" s="1"/>
  <c r="M22" i="23" s="1"/>
  <c r="N22" i="23" s="1"/>
  <c r="G29" i="23"/>
  <c r="H29" i="23" s="1"/>
  <c r="G28" i="23"/>
  <c r="H28" i="23" s="1"/>
  <c r="AB5" i="23"/>
  <c r="G27" i="23"/>
  <c r="H27" i="23" s="1"/>
  <c r="I57" i="23"/>
  <c r="G57" i="23"/>
  <c r="H57" i="23" s="1"/>
  <c r="X15" i="23"/>
  <c r="X5" i="23" s="1"/>
  <c r="K13" i="23" s="1"/>
  <c r="L13" i="23" s="1"/>
  <c r="M13" i="23" s="1"/>
  <c r="N13" i="23" s="1"/>
  <c r="AA15" i="23"/>
  <c r="W15" i="23" s="1"/>
  <c r="W5" i="23" s="1"/>
  <c r="AB16" i="23"/>
  <c r="X16" i="23" s="1"/>
  <c r="X6" i="23" s="1"/>
  <c r="AA16" i="23"/>
  <c r="W16" i="23" s="1"/>
  <c r="W6" i="23" s="1"/>
  <c r="G31" i="23" s="1"/>
  <c r="I18" i="23" l="1"/>
  <c r="J18" i="23" s="1"/>
  <c r="I19" i="23"/>
  <c r="J19" i="23" s="1"/>
  <c r="I20" i="23"/>
  <c r="J20" i="23" s="1"/>
  <c r="I21" i="23"/>
  <c r="J21" i="23" s="1"/>
  <c r="K17" i="23"/>
  <c r="L17" i="23" s="1"/>
  <c r="M17" i="23" s="1"/>
  <c r="N17" i="23" s="1"/>
  <c r="K14" i="23"/>
  <c r="L14" i="23" s="1"/>
  <c r="M14" i="23" s="1"/>
  <c r="N14" i="23" s="1"/>
  <c r="K19" i="23"/>
  <c r="L19" i="23" s="1"/>
  <c r="M19" i="23" s="1"/>
  <c r="N19" i="23" s="1"/>
  <c r="K18" i="23"/>
  <c r="L18" i="23" s="1"/>
  <c r="M18" i="23" s="1"/>
  <c r="N18" i="23" s="1"/>
  <c r="G13" i="23"/>
  <c r="H13" i="23" s="1"/>
  <c r="G15" i="23"/>
  <c r="H15" i="23" s="1"/>
  <c r="K20" i="23"/>
  <c r="L20" i="23" s="1"/>
  <c r="M20" i="23" s="1"/>
  <c r="N20" i="23" s="1"/>
  <c r="G21" i="23"/>
  <c r="H21" i="23" s="1"/>
  <c r="K15" i="23"/>
  <c r="L15" i="23" s="1"/>
  <c r="M15" i="23" s="1"/>
  <c r="N15" i="23" s="1"/>
  <c r="K16" i="23"/>
  <c r="L16" i="23" s="1"/>
  <c r="M16" i="23" s="1"/>
  <c r="N16" i="23" s="1"/>
  <c r="K21" i="23"/>
  <c r="L21" i="23" s="1"/>
  <c r="M21" i="23" s="1"/>
  <c r="N21" i="23" s="1"/>
  <c r="G14" i="23"/>
  <c r="H14" i="23" s="1"/>
  <c r="G16" i="23"/>
  <c r="H16" i="23" s="1"/>
  <c r="G17" i="23"/>
  <c r="H17" i="23" s="1"/>
  <c r="G18" i="23"/>
  <c r="H18" i="23" s="1"/>
  <c r="G19" i="23"/>
  <c r="H19" i="23" s="1"/>
  <c r="G20" i="23"/>
  <c r="H20" i="23" s="1"/>
  <c r="I13" i="23"/>
  <c r="J13" i="23" s="1"/>
  <c r="I14" i="23"/>
  <c r="J14" i="23" s="1"/>
  <c r="I15" i="23"/>
  <c r="J15" i="23" s="1"/>
  <c r="I16" i="23"/>
  <c r="J16" i="23" s="1"/>
  <c r="I17" i="23"/>
  <c r="J17" i="23" s="1"/>
  <c r="I4" i="23"/>
  <c r="J4" i="23" s="1"/>
  <c r="G5" i="23"/>
  <c r="H5" i="23" s="1"/>
  <c r="I5" i="23"/>
  <c r="J5" i="23" s="1"/>
  <c r="G6" i="23"/>
  <c r="H6" i="23" s="1"/>
  <c r="I6" i="23"/>
  <c r="J6" i="23" s="1"/>
  <c r="G7" i="23"/>
  <c r="H7" i="23" s="1"/>
  <c r="I7" i="23"/>
  <c r="J7" i="23" s="1"/>
  <c r="G8" i="23"/>
  <c r="H8" i="23" s="1"/>
  <c r="I8" i="23"/>
  <c r="J8" i="23" s="1"/>
  <c r="G9" i="23"/>
  <c r="H9" i="23" s="1"/>
  <c r="I9" i="23"/>
  <c r="J9" i="23" s="1"/>
  <c r="G10" i="23"/>
  <c r="H10" i="23" s="1"/>
  <c r="I10" i="23"/>
  <c r="J10" i="23" s="1"/>
  <c r="I11" i="23"/>
  <c r="J11" i="23" s="1"/>
  <c r="G12" i="23"/>
  <c r="H12" i="23" s="1"/>
  <c r="G11" i="23"/>
  <c r="H11" i="23" s="1"/>
  <c r="I12" i="23"/>
  <c r="J12" i="23" s="1"/>
  <c r="K5" i="23"/>
  <c r="L5" i="23" s="1"/>
  <c r="M5" i="23" s="1"/>
  <c r="N5" i="23" s="1"/>
  <c r="K11" i="23"/>
  <c r="L11" i="23" s="1"/>
  <c r="M11" i="23" s="1"/>
  <c r="N11" i="23" s="1"/>
  <c r="K6" i="23"/>
  <c r="L6" i="23" s="1"/>
  <c r="M6" i="23" s="1"/>
  <c r="N6" i="23" s="1"/>
  <c r="K10" i="23"/>
  <c r="L10" i="23" s="1"/>
  <c r="M10" i="23" s="1"/>
  <c r="N10" i="23" s="1"/>
  <c r="K9" i="23"/>
  <c r="L9" i="23" s="1"/>
  <c r="M9" i="23" s="1"/>
  <c r="N9" i="23" s="1"/>
  <c r="K12" i="23"/>
  <c r="L12" i="23" s="1"/>
  <c r="M12" i="23" s="1"/>
  <c r="N12" i="23" s="1"/>
  <c r="G4" i="23"/>
  <c r="H4" i="23" s="1"/>
  <c r="K4" i="23"/>
  <c r="L4" i="23" s="1"/>
  <c r="M4" i="23" s="1"/>
  <c r="N4" i="23" s="1"/>
  <c r="K7" i="23"/>
  <c r="L7" i="23" s="1"/>
  <c r="M7" i="23" s="1"/>
  <c r="N7" i="23" s="1"/>
  <c r="K8" i="23"/>
  <c r="L8" i="23" s="1"/>
  <c r="M8" i="23" s="1"/>
  <c r="N8" i="23" s="1"/>
  <c r="I34" i="23"/>
  <c r="J34" i="23" s="1"/>
  <c r="I33" i="23"/>
  <c r="J33" i="23" s="1"/>
  <c r="H31" i="23"/>
  <c r="I32" i="23"/>
  <c r="J32" i="23" s="1"/>
  <c r="I31" i="23"/>
  <c r="J31" i="23" s="1"/>
  <c r="G32" i="23"/>
  <c r="H32" i="23" s="1"/>
  <c r="G33" i="23"/>
  <c r="H33" i="23" s="1"/>
  <c r="G34" i="23"/>
  <c r="H34" i="23" s="1"/>
  <c r="G35" i="23"/>
  <c r="H35" i="23" s="1"/>
  <c r="G36" i="23"/>
  <c r="H36" i="23" s="1"/>
  <c r="G37" i="23"/>
  <c r="H37" i="23" s="1"/>
  <c r="K38" i="23"/>
  <c r="L38" i="23" s="1"/>
  <c r="M38" i="23" s="1"/>
  <c r="N38" i="23" s="1"/>
  <c r="K39" i="23"/>
  <c r="L39" i="23" s="1"/>
  <c r="M39" i="23" s="1"/>
  <c r="N39" i="23" s="1"/>
  <c r="G38" i="23"/>
  <c r="H38" i="23" s="1"/>
  <c r="G39" i="23"/>
  <c r="H39" i="23" s="1"/>
  <c r="I36" i="23"/>
  <c r="J36" i="23" s="1"/>
  <c r="K36" i="23"/>
  <c r="L36" i="23" s="1"/>
  <c r="M36" i="23" s="1"/>
  <c r="N36" i="23" s="1"/>
  <c r="K32" i="23"/>
  <c r="L32" i="23" s="1"/>
  <c r="M32" i="23" s="1"/>
  <c r="N32" i="23" s="1"/>
  <c r="K31" i="23"/>
  <c r="L31" i="23" s="1"/>
  <c r="M31" i="23" s="1"/>
  <c r="N31" i="23" s="1"/>
  <c r="K33" i="23"/>
  <c r="L33" i="23" s="1"/>
  <c r="M33" i="23" s="1"/>
  <c r="N33" i="23" s="1"/>
  <c r="I35" i="23"/>
  <c r="J35" i="23" s="1"/>
  <c r="K35" i="23"/>
  <c r="L35" i="23" s="1"/>
  <c r="M35" i="23" s="1"/>
  <c r="N35" i="23" s="1"/>
  <c r="K34" i="23"/>
  <c r="L34" i="23" s="1"/>
  <c r="M34" i="23" s="1"/>
  <c r="N34" i="23" s="1"/>
  <c r="K37" i="23"/>
  <c r="L37" i="23" s="1"/>
  <c r="M37" i="23" s="1"/>
  <c r="N37" i="23" s="1"/>
  <c r="I39" i="23"/>
  <c r="J39" i="23" s="1"/>
  <c r="I38" i="23"/>
  <c r="J38" i="23" s="1"/>
  <c r="I37" i="23"/>
  <c r="J37" i="23" s="1"/>
  <c r="G55" i="23"/>
  <c r="H55" i="23" s="1"/>
  <c r="J57" i="23"/>
  <c r="K57" i="23"/>
  <c r="L57" i="23" s="1"/>
  <c r="M57" i="23" s="1"/>
  <c r="N57" i="23" s="1"/>
  <c r="I56" i="23"/>
  <c r="J56" i="23" s="1"/>
  <c r="K50" i="23"/>
  <c r="L50" i="23" s="1"/>
  <c r="M50" i="23" s="1"/>
  <c r="N50" i="23" s="1"/>
  <c r="I55" i="23"/>
  <c r="J55" i="23" s="1"/>
  <c r="I54" i="23"/>
  <c r="J54" i="23" s="1"/>
  <c r="I53" i="23"/>
  <c r="J53" i="23" s="1"/>
  <c r="I52" i="23"/>
  <c r="J52" i="23" s="1"/>
  <c r="I51" i="23"/>
  <c r="J51" i="23" s="1"/>
  <c r="I50" i="23"/>
  <c r="J50" i="23" s="1"/>
  <c r="I49" i="23"/>
  <c r="J49" i="23" s="1"/>
  <c r="G56" i="23"/>
  <c r="H56" i="23" s="1"/>
  <c r="K51" i="23"/>
  <c r="L51" i="23" s="1"/>
  <c r="M51" i="23" s="1"/>
  <c r="N51" i="23" s="1"/>
  <c r="K52" i="23"/>
  <c r="L52" i="23" s="1"/>
  <c r="M52" i="23" s="1"/>
  <c r="N52" i="23" s="1"/>
  <c r="K53" i="23"/>
  <c r="L53" i="23" s="1"/>
  <c r="M53" i="23" s="1"/>
  <c r="N53" i="23" s="1"/>
  <c r="K49" i="23"/>
  <c r="L49" i="23" s="1"/>
  <c r="M49" i="23" s="1"/>
  <c r="N49" i="23" s="1"/>
  <c r="G49" i="23"/>
  <c r="H49" i="23" s="1"/>
  <c r="G54" i="23"/>
  <c r="H54" i="23" s="1"/>
  <c r="K54" i="23"/>
  <c r="L54" i="23" s="1"/>
  <c r="M54" i="23" s="1"/>
  <c r="N54" i="23" s="1"/>
  <c r="G50" i="23"/>
  <c r="H50" i="23" s="1"/>
  <c r="G51" i="23"/>
  <c r="H51" i="23" s="1"/>
  <c r="K55" i="23"/>
  <c r="L55" i="23" s="1"/>
  <c r="M55" i="23" s="1"/>
  <c r="N55" i="23" s="1"/>
  <c r="K56" i="23"/>
  <c r="L56" i="23" s="1"/>
  <c r="M56" i="23" s="1"/>
  <c r="N56" i="23" s="1"/>
  <c r="G52" i="23"/>
  <c r="H52" i="23" s="1"/>
  <c r="G53" i="23"/>
  <c r="H53" i="23" s="1"/>
  <c r="K47" i="23"/>
  <c r="L47" i="23" s="1"/>
  <c r="M47" i="23" s="1"/>
  <c r="N47" i="23" s="1"/>
  <c r="K48" i="23"/>
  <c r="L48" i="23" s="1"/>
  <c r="M48" i="23" s="1"/>
  <c r="N48" i="23" s="1"/>
  <c r="K42" i="23"/>
  <c r="L42" i="23" s="1"/>
  <c r="M42" i="23" s="1"/>
  <c r="N42" i="23" s="1"/>
  <c r="K40" i="23"/>
  <c r="L40" i="23" s="1"/>
  <c r="M40" i="23" s="1"/>
  <c r="N40" i="23" s="1"/>
  <c r="K46" i="23"/>
  <c r="L46" i="23" s="1"/>
  <c r="M46" i="23" s="1"/>
  <c r="N46" i="23" s="1"/>
  <c r="K45" i="23"/>
  <c r="L45" i="23" s="1"/>
  <c r="M45" i="23" s="1"/>
  <c r="N45" i="23" s="1"/>
  <c r="K44" i="23"/>
  <c r="L44" i="23" s="1"/>
  <c r="M44" i="23" s="1"/>
  <c r="N44" i="23" s="1"/>
  <c r="K43" i="23"/>
  <c r="L43" i="23" s="1"/>
  <c r="M43" i="23" s="1"/>
  <c r="N43" i="23" s="1"/>
  <c r="G44" i="23"/>
  <c r="H44" i="23" s="1"/>
  <c r="K41" i="23"/>
  <c r="L41" i="23" s="1"/>
  <c r="M41" i="23" s="1"/>
  <c r="N41" i="23" s="1"/>
  <c r="G45" i="23"/>
  <c r="H45" i="23" s="1"/>
  <c r="G40" i="23"/>
  <c r="H40" i="23" s="1"/>
  <c r="G41" i="23"/>
  <c r="H41" i="23" s="1"/>
  <c r="G42" i="23"/>
  <c r="H42" i="23" s="1"/>
  <c r="I48" i="23"/>
  <c r="J48" i="23" s="1"/>
  <c r="G43" i="23"/>
  <c r="H43" i="23" s="1"/>
  <c r="I47" i="23"/>
  <c r="J47" i="23" s="1"/>
  <c r="I46" i="23"/>
  <c r="J46" i="23" s="1"/>
  <c r="I45" i="23"/>
  <c r="J45" i="23" s="1"/>
  <c r="G46" i="23"/>
  <c r="H46" i="23" s="1"/>
  <c r="I44" i="23"/>
  <c r="J44" i="23" s="1"/>
  <c r="G47" i="23"/>
  <c r="H47" i="23" s="1"/>
  <c r="I43" i="23"/>
  <c r="J43" i="23" s="1"/>
  <c r="G48" i="23"/>
  <c r="H48" i="23" s="1"/>
  <c r="I42" i="23"/>
  <c r="J42" i="23" s="1"/>
  <c r="I41" i="23"/>
  <c r="J41" i="23" s="1"/>
  <c r="I40" i="23"/>
  <c r="J40" i="23" s="1"/>
  <c r="BQ44" i="4" l="1"/>
  <c r="BQ43" i="4"/>
  <c r="BQ42" i="4"/>
  <c r="BQ41" i="4"/>
  <c r="BQ40" i="4"/>
  <c r="BQ39" i="4"/>
  <c r="BQ38" i="4"/>
  <c r="BQ37" i="4"/>
  <c r="BQ36" i="4"/>
  <c r="BQ35" i="4"/>
  <c r="BQ34" i="4"/>
  <c r="BQ33" i="4"/>
  <c r="BQ32" i="4"/>
  <c r="BQ31" i="4"/>
  <c r="BQ30" i="4"/>
  <c r="BQ29" i="4"/>
  <c r="BQ28" i="4"/>
  <c r="BQ27" i="4"/>
  <c r="BQ26" i="4"/>
  <c r="BQ25" i="4"/>
  <c r="BQ24" i="4"/>
  <c r="BQ23" i="4"/>
  <c r="BQ22" i="4"/>
  <c r="BQ21" i="4"/>
  <c r="BQ20" i="4"/>
  <c r="BQ19" i="4"/>
  <c r="BQ18" i="4"/>
  <c r="BQ17" i="4"/>
  <c r="BQ16" i="4"/>
  <c r="BQ15" i="4"/>
  <c r="BQ14" i="4"/>
  <c r="BQ13" i="4"/>
  <c r="BQ12" i="4"/>
  <c r="BQ11" i="4"/>
  <c r="BQ10" i="4"/>
  <c r="BQ9" i="4"/>
  <c r="BQ8" i="4"/>
  <c r="BQ7" i="4"/>
  <c r="BQ6" i="4"/>
  <c r="BQ5" i="4"/>
  <c r="BC44" i="4"/>
  <c r="BC43" i="4"/>
  <c r="BC42" i="4"/>
  <c r="BC41" i="4"/>
  <c r="BC40" i="4"/>
  <c r="BC39" i="4"/>
  <c r="BC38" i="4"/>
  <c r="BC37" i="4"/>
  <c r="BC36" i="4"/>
  <c r="BC35" i="4"/>
  <c r="BC34" i="4"/>
  <c r="BC33" i="4"/>
  <c r="BC32" i="4"/>
  <c r="BC31" i="4"/>
  <c r="BC30" i="4"/>
  <c r="BC29" i="4"/>
  <c r="BC28" i="4"/>
  <c r="BC27" i="4"/>
  <c r="BC26" i="4"/>
  <c r="BC25" i="4"/>
  <c r="BC24" i="4"/>
  <c r="BC23" i="4"/>
  <c r="BC22" i="4"/>
  <c r="BC21" i="4"/>
  <c r="BC20" i="4"/>
  <c r="BC19" i="4"/>
  <c r="BC18" i="4"/>
  <c r="BC16" i="4"/>
  <c r="BC15" i="4"/>
  <c r="AO44" i="4"/>
  <c r="AO43" i="4"/>
  <c r="AO42" i="4"/>
  <c r="AO41" i="4"/>
  <c r="AO40" i="4"/>
  <c r="AO39" i="4"/>
  <c r="AO38" i="4"/>
  <c r="AO37" i="4"/>
  <c r="AO36" i="4"/>
  <c r="AO35" i="4"/>
  <c r="AO34" i="4"/>
  <c r="AO33" i="4"/>
  <c r="AO32" i="4"/>
  <c r="AO31" i="4"/>
  <c r="AO30" i="4"/>
  <c r="AO29" i="4"/>
  <c r="AO28" i="4"/>
  <c r="AO27" i="4"/>
  <c r="AO26" i="4"/>
  <c r="AO25" i="4"/>
  <c r="AO24" i="4"/>
  <c r="AO23" i="4"/>
  <c r="AO22" i="4"/>
  <c r="AO21" i="4"/>
  <c r="AO20" i="4"/>
  <c r="AO19" i="4"/>
  <c r="AO18" i="4"/>
  <c r="AO17" i="4"/>
  <c r="AO16" i="4"/>
  <c r="AO15" i="4"/>
  <c r="AA44" i="4"/>
  <c r="AA43" i="4"/>
  <c r="AA42" i="4"/>
  <c r="AA41" i="4"/>
  <c r="AA40" i="4"/>
  <c r="AA39" i="4"/>
  <c r="AA38" i="4"/>
  <c r="AA37" i="4"/>
  <c r="AA36" i="4"/>
  <c r="AA35" i="4"/>
  <c r="AA34" i="4"/>
  <c r="AA33" i="4"/>
  <c r="AA32" i="4"/>
  <c r="AA31" i="4"/>
  <c r="AA30" i="4"/>
  <c r="AA29" i="4"/>
  <c r="AA28" i="4"/>
  <c r="AA27" i="4"/>
  <c r="AA26" i="4"/>
  <c r="AA25" i="4"/>
  <c r="AA24" i="4"/>
  <c r="AA23" i="4"/>
  <c r="AA22" i="4"/>
  <c r="AA21" i="4"/>
  <c r="AA20" i="4"/>
  <c r="AA19" i="4"/>
  <c r="AA18" i="4"/>
  <c r="AA17" i="4"/>
  <c r="AA16" i="4"/>
  <c r="AA15" i="4"/>
  <c r="M44" i="4"/>
  <c r="M43" i="4"/>
  <c r="M42" i="4"/>
  <c r="M41" i="4"/>
  <c r="M40" i="4"/>
  <c r="M39" i="4"/>
  <c r="M38" i="4"/>
  <c r="M37" i="4"/>
  <c r="M36" i="4"/>
  <c r="M35" i="4"/>
  <c r="M34" i="4"/>
  <c r="M33" i="4"/>
  <c r="M32" i="4"/>
  <c r="M31" i="4"/>
  <c r="M30" i="4"/>
  <c r="M29" i="4"/>
  <c r="M28" i="4"/>
  <c r="M27" i="4"/>
  <c r="M26" i="4"/>
  <c r="M25" i="4"/>
  <c r="M24" i="4"/>
  <c r="M23" i="4"/>
  <c r="M22" i="4"/>
  <c r="M21" i="4"/>
  <c r="M20" i="4"/>
  <c r="M19" i="4"/>
  <c r="M18" i="4"/>
  <c r="M17" i="4"/>
  <c r="M16" i="4"/>
  <c r="M15" i="4"/>
  <c r="J44" i="9"/>
  <c r="J43" i="9"/>
  <c r="J42" i="9"/>
  <c r="J41" i="9"/>
  <c r="J40" i="9"/>
  <c r="J39" i="9"/>
  <c r="J38" i="9"/>
  <c r="J37" i="9"/>
  <c r="G117" i="9" s="1"/>
  <c r="J36" i="9"/>
  <c r="J35" i="9"/>
  <c r="J34" i="9"/>
  <c r="J33" i="9"/>
  <c r="J32" i="9"/>
  <c r="J31" i="9"/>
  <c r="J30" i="9"/>
  <c r="J29" i="9"/>
  <c r="J28" i="9"/>
  <c r="J27" i="9"/>
  <c r="J26" i="9"/>
  <c r="J25" i="9"/>
  <c r="J24" i="9"/>
  <c r="J23" i="9"/>
  <c r="J22" i="9"/>
  <c r="J21" i="9"/>
  <c r="J20" i="9"/>
  <c r="J19" i="9"/>
  <c r="J18" i="9"/>
  <c r="F218" i="9" s="1"/>
  <c r="J17" i="9"/>
  <c r="F257" i="9" s="1"/>
  <c r="J16" i="9"/>
  <c r="J15" i="9"/>
  <c r="J14" i="9"/>
  <c r="J13" i="9"/>
  <c r="J12" i="9"/>
  <c r="J11" i="9"/>
  <c r="J10" i="9"/>
  <c r="J9" i="9"/>
  <c r="G89" i="9" s="1"/>
  <c r="J8" i="9"/>
  <c r="F168" i="9" s="1"/>
  <c r="J7" i="9"/>
  <c r="J6" i="9"/>
  <c r="J5" i="9"/>
  <c r="V44" i="9"/>
  <c r="V43" i="9"/>
  <c r="V42" i="9"/>
  <c r="V41" i="9"/>
  <c r="V40" i="9"/>
  <c r="V39" i="9"/>
  <c r="S199" i="9" s="1"/>
  <c r="V38" i="9"/>
  <c r="S278" i="9" s="1"/>
  <c r="V37" i="9"/>
  <c r="V36" i="9"/>
  <c r="V35" i="9"/>
  <c r="R195" i="9" s="1"/>
  <c r="V34" i="9"/>
  <c r="V33" i="9"/>
  <c r="R273" i="9" s="1"/>
  <c r="V32" i="9"/>
  <c r="V31" i="9"/>
  <c r="V30" i="9"/>
  <c r="V29" i="9"/>
  <c r="V28" i="9"/>
  <c r="V27" i="9"/>
  <c r="V26" i="9"/>
  <c r="V25" i="9"/>
  <c r="V24" i="9"/>
  <c r="S144" i="9" s="1"/>
  <c r="V23" i="9"/>
  <c r="V22" i="9"/>
  <c r="V21" i="9"/>
  <c r="S221" i="9" s="1"/>
  <c r="V20" i="9"/>
  <c r="R140" i="9" s="1"/>
  <c r="V19" i="9"/>
  <c r="R59" i="9" s="1"/>
  <c r="V18" i="9"/>
  <c r="R18" i="9" s="1"/>
  <c r="V17" i="9"/>
  <c r="V16" i="9"/>
  <c r="V15" i="9"/>
  <c r="V14" i="9"/>
  <c r="V13" i="9"/>
  <c r="V12" i="9"/>
  <c r="V11" i="9"/>
  <c r="R251" i="9" s="1"/>
  <c r="V10" i="9"/>
  <c r="S250" i="9" s="1"/>
  <c r="V9" i="9"/>
  <c r="V8" i="9"/>
  <c r="V7" i="9"/>
  <c r="R47" i="9" s="1"/>
  <c r="V6" i="9"/>
  <c r="V5" i="9"/>
  <c r="R205" i="9" s="1"/>
  <c r="AH44" i="9"/>
  <c r="AH43" i="9"/>
  <c r="AH42" i="9"/>
  <c r="AH41" i="9"/>
  <c r="AH40" i="9"/>
  <c r="AE160" i="9" s="1"/>
  <c r="AH39" i="9"/>
  <c r="AH38" i="9"/>
  <c r="AH37" i="9"/>
  <c r="AH36" i="9"/>
  <c r="AH35" i="9"/>
  <c r="AH34" i="9"/>
  <c r="AD274" i="9" s="1"/>
  <c r="AH33" i="9"/>
  <c r="AD33" i="9" s="1"/>
  <c r="AH32" i="9"/>
  <c r="AH31" i="9"/>
  <c r="AH30" i="9"/>
  <c r="AH29" i="9"/>
  <c r="AH28" i="9"/>
  <c r="AH27" i="9"/>
  <c r="AH26" i="9"/>
  <c r="AH25" i="9"/>
  <c r="AH24" i="9"/>
  <c r="AH23" i="9"/>
  <c r="AH22" i="9"/>
  <c r="AH21" i="9"/>
  <c r="AD141" i="9" s="1"/>
  <c r="AH20" i="9"/>
  <c r="AH19" i="9"/>
  <c r="AD59" i="9" s="1"/>
  <c r="AH18" i="9"/>
  <c r="AD58" i="9" s="1"/>
  <c r="AH17" i="9"/>
  <c r="AH16" i="9"/>
  <c r="AH15" i="9"/>
  <c r="AH14" i="9"/>
  <c r="AH13" i="9"/>
  <c r="AE53" i="9" s="1"/>
  <c r="AH12" i="9"/>
  <c r="AH11" i="9"/>
  <c r="AH10" i="9"/>
  <c r="AH9" i="9"/>
  <c r="AH8" i="9"/>
  <c r="AH7" i="9"/>
  <c r="AH6" i="9"/>
  <c r="AH5" i="9"/>
  <c r="AD5" i="9" s="1"/>
  <c r="AT44" i="9"/>
  <c r="AT43" i="9"/>
  <c r="AT42" i="9"/>
  <c r="AP162" i="9" s="1"/>
  <c r="AT41" i="9"/>
  <c r="AT40" i="9"/>
  <c r="AT39" i="9"/>
  <c r="AT38" i="9"/>
  <c r="AT37" i="9"/>
  <c r="AT36" i="9"/>
  <c r="AT35" i="9"/>
  <c r="AT34" i="9"/>
  <c r="AQ154" i="9" s="1"/>
  <c r="AT33" i="9"/>
  <c r="AQ153" i="9" s="1"/>
  <c r="AT32" i="9"/>
  <c r="AQ72" i="9" s="1"/>
  <c r="AT31" i="9"/>
  <c r="AP191" i="9" s="1"/>
  <c r="AT30" i="9"/>
  <c r="AQ270" i="9" s="1"/>
  <c r="AT29" i="9"/>
  <c r="AT28" i="9"/>
  <c r="AT27" i="9"/>
  <c r="AT26" i="9"/>
  <c r="AQ266" i="9" s="1"/>
  <c r="AT25" i="9"/>
  <c r="AQ145" i="9" s="1"/>
  <c r="AT24" i="9"/>
  <c r="AQ184" i="9" s="1"/>
  <c r="AT23" i="9"/>
  <c r="AP223" i="9" s="1"/>
  <c r="AT22" i="9"/>
  <c r="AQ222" i="9" s="1"/>
  <c r="AT21" i="9"/>
  <c r="AP21" i="9" s="1"/>
  <c r="AT20" i="9"/>
  <c r="AQ100" i="9" s="1"/>
  <c r="AT19" i="9"/>
  <c r="AP99" i="9" s="1"/>
  <c r="AT18" i="9"/>
  <c r="AP218" i="9" s="1"/>
  <c r="AT17" i="9"/>
  <c r="AP217" i="9" s="1"/>
  <c r="AT16" i="9"/>
  <c r="AT15" i="9"/>
  <c r="AP55" i="9" s="1"/>
  <c r="AT14" i="9"/>
  <c r="AP174" i="9" s="1"/>
  <c r="AT13" i="9"/>
  <c r="AT12" i="9"/>
  <c r="AT11" i="9"/>
  <c r="AT10" i="9"/>
  <c r="AT9" i="9"/>
  <c r="AT8" i="9"/>
  <c r="AQ128" i="9" s="1"/>
  <c r="AT7" i="9"/>
  <c r="AQ47" i="9" s="1"/>
  <c r="AT6" i="9"/>
  <c r="AP46" i="9" s="1"/>
  <c r="AT5" i="9"/>
  <c r="AP125" i="9" s="1"/>
  <c r="BF44" i="9"/>
  <c r="BB244" i="9" s="1"/>
  <c r="BF43" i="9"/>
  <c r="BC283" i="9" s="1"/>
  <c r="BF42" i="9"/>
  <c r="BF41" i="9"/>
  <c r="BB241" i="9" s="1"/>
  <c r="BF40" i="9"/>
  <c r="BF39" i="9"/>
  <c r="BF38" i="9"/>
  <c r="BB278" i="9" s="1"/>
  <c r="BF37" i="9"/>
  <c r="BC77" i="9" s="1"/>
  <c r="BF36" i="9"/>
  <c r="BB196" i="9" s="1"/>
  <c r="BF35" i="9"/>
  <c r="BF34" i="9"/>
  <c r="BF33" i="9"/>
  <c r="BC113" i="9" s="1"/>
  <c r="BF32" i="9"/>
  <c r="BB192" i="9" s="1"/>
  <c r="BF31" i="9"/>
  <c r="BB231" i="9" s="1"/>
  <c r="BF30" i="9"/>
  <c r="BC270" i="9" s="1"/>
  <c r="BF29" i="9"/>
  <c r="BB189" i="9" s="1"/>
  <c r="BF28" i="9"/>
  <c r="BB108" i="9" s="1"/>
  <c r="BF27" i="9"/>
  <c r="BB147" i="9" s="1"/>
  <c r="BF26" i="9"/>
  <c r="BB106" i="9" s="1"/>
  <c r="BF25" i="9"/>
  <c r="BC105" i="9" s="1"/>
  <c r="BF24" i="9"/>
  <c r="BC224" i="9" s="1"/>
  <c r="BF23" i="9"/>
  <c r="BC103" i="9" s="1"/>
  <c r="BF22" i="9"/>
  <c r="BF21" i="9"/>
  <c r="BF20" i="9"/>
  <c r="BF19" i="9"/>
  <c r="BB139" i="9" s="1"/>
  <c r="BF18" i="9"/>
  <c r="BC18" i="9" s="1"/>
  <c r="BF17" i="9"/>
  <c r="BB57" i="9" s="1"/>
  <c r="BF16" i="9"/>
  <c r="BB216" i="9" s="1"/>
  <c r="BF15" i="9"/>
  <c r="BB175" i="9" s="1"/>
  <c r="BF14" i="9"/>
  <c r="BC54" i="9" s="1"/>
  <c r="BF13" i="9"/>
  <c r="BB173" i="9" s="1"/>
  <c r="BF12" i="9"/>
  <c r="BC212" i="9" s="1"/>
  <c r="BF11" i="9"/>
  <c r="BC251" i="9" s="1"/>
  <c r="BF10" i="9"/>
  <c r="BB90" i="9" s="1"/>
  <c r="BF9" i="9"/>
  <c r="BC49" i="9" s="1"/>
  <c r="BF8" i="9"/>
  <c r="BF7" i="9"/>
  <c r="BF6" i="9"/>
  <c r="BB46" i="9" s="1"/>
  <c r="BF5" i="9"/>
  <c r="I40" i="11"/>
  <c r="D40" i="11" s="1"/>
  <c r="I39" i="11"/>
  <c r="D111" i="11" s="1"/>
  <c r="I38" i="11"/>
  <c r="D110" i="11" s="1"/>
  <c r="I37" i="11"/>
  <c r="I36" i="11"/>
  <c r="E144" i="11" s="1"/>
  <c r="I35" i="11"/>
  <c r="I34" i="11"/>
  <c r="I33" i="11"/>
  <c r="D33" i="11" s="1"/>
  <c r="I32" i="11"/>
  <c r="D68" i="11" s="1"/>
  <c r="I31" i="11"/>
  <c r="D67" i="11" s="1"/>
  <c r="I30" i="11"/>
  <c r="E138" i="11" s="1"/>
  <c r="I29" i="11"/>
  <c r="E209" i="11" s="1"/>
  <c r="I28" i="11"/>
  <c r="E136" i="11" s="1"/>
  <c r="I27" i="11"/>
  <c r="E63" i="11" s="1"/>
  <c r="I26" i="11"/>
  <c r="I25" i="11"/>
  <c r="D97" i="11" s="1"/>
  <c r="I24" i="11"/>
  <c r="D240" i="11" s="1"/>
  <c r="I23" i="11"/>
  <c r="I22" i="11"/>
  <c r="D58" i="11" s="1"/>
  <c r="I21" i="11"/>
  <c r="I20" i="11"/>
  <c r="I19" i="11"/>
  <c r="D19" i="11" s="1"/>
  <c r="I18" i="11"/>
  <c r="I17" i="11"/>
  <c r="D53" i="11" s="1"/>
  <c r="I16" i="11"/>
  <c r="I15" i="11"/>
  <c r="I14" i="11"/>
  <c r="I13" i="11"/>
  <c r="D49" i="11" s="1"/>
  <c r="I12" i="11"/>
  <c r="I11" i="11"/>
  <c r="D83" i="11" s="1"/>
  <c r="I10" i="11"/>
  <c r="I9" i="11"/>
  <c r="I8" i="11"/>
  <c r="D116" i="11" s="1"/>
  <c r="I7" i="11"/>
  <c r="E187" i="11" s="1"/>
  <c r="I6" i="11"/>
  <c r="I5" i="11"/>
  <c r="E218" i="11"/>
  <c r="D181" i="11"/>
  <c r="D26" i="11"/>
  <c r="D96" i="11"/>
  <c r="E59" i="11"/>
  <c r="D201" i="11"/>
  <c r="D128" i="11"/>
  <c r="D54" i="11"/>
  <c r="D16" i="11"/>
  <c r="D123" i="11"/>
  <c r="D14" i="11"/>
  <c r="E153" i="11"/>
  <c r="M21" i="12"/>
  <c r="N21" i="12"/>
  <c r="O21" i="12"/>
  <c r="P21" i="12"/>
  <c r="Q21" i="12"/>
  <c r="R21" i="12"/>
  <c r="T21" i="12"/>
  <c r="U21" i="12"/>
  <c r="V21" i="12"/>
  <c r="W21" i="12"/>
  <c r="X21" i="12"/>
  <c r="Y21" i="12"/>
  <c r="Z21" i="12"/>
  <c r="AA21" i="12"/>
  <c r="AB21" i="12"/>
  <c r="AC21" i="12"/>
  <c r="AD21" i="12"/>
  <c r="AE21" i="12"/>
  <c r="AF21" i="12"/>
  <c r="AG21" i="12"/>
  <c r="AH21" i="12"/>
  <c r="AI21" i="12"/>
  <c r="AJ21" i="12"/>
  <c r="AK21" i="12"/>
  <c r="AL21" i="12"/>
  <c r="AM21" i="12"/>
  <c r="AN21" i="12"/>
  <c r="AO21" i="12"/>
  <c r="AP21" i="12"/>
  <c r="AQ21" i="12"/>
  <c r="AR21" i="12"/>
  <c r="AS21" i="12"/>
  <c r="AT21" i="12"/>
  <c r="AU21" i="12"/>
  <c r="AV21" i="12"/>
  <c r="AW21" i="12"/>
  <c r="AX21" i="12"/>
  <c r="AY21" i="12"/>
  <c r="AZ21" i="12"/>
  <c r="BA21" i="12"/>
  <c r="M22" i="12"/>
  <c r="N22" i="12"/>
  <c r="O22" i="12"/>
  <c r="P22" i="12"/>
  <c r="Q22" i="12"/>
  <c r="R22" i="12"/>
  <c r="T22" i="12"/>
  <c r="U22" i="12"/>
  <c r="V22" i="12"/>
  <c r="W22" i="12"/>
  <c r="X22" i="12"/>
  <c r="Y22" i="12"/>
  <c r="Z22" i="12"/>
  <c r="AA22" i="12"/>
  <c r="AB22" i="12"/>
  <c r="AC22" i="12"/>
  <c r="AD22" i="12"/>
  <c r="AE22" i="12"/>
  <c r="AF22" i="12"/>
  <c r="AG22" i="12"/>
  <c r="AH22" i="12"/>
  <c r="AI22" i="12"/>
  <c r="AJ22" i="12"/>
  <c r="AK22" i="12"/>
  <c r="AL22" i="12"/>
  <c r="AM22" i="12"/>
  <c r="AN22" i="12"/>
  <c r="AO22" i="12"/>
  <c r="AP22" i="12"/>
  <c r="AQ22" i="12"/>
  <c r="AR22" i="12"/>
  <c r="AS22" i="12"/>
  <c r="AT22" i="12"/>
  <c r="AU22" i="12"/>
  <c r="AV22" i="12"/>
  <c r="AW22" i="12"/>
  <c r="AX22" i="12"/>
  <c r="AY22" i="12"/>
  <c r="AZ22" i="12"/>
  <c r="BA22" i="12"/>
  <c r="M23" i="12"/>
  <c r="N23" i="12"/>
  <c r="O23" i="12"/>
  <c r="P23" i="12"/>
  <c r="Q23" i="12"/>
  <c r="R23" i="12"/>
  <c r="T23" i="12"/>
  <c r="U23" i="12"/>
  <c r="V23" i="12"/>
  <c r="W23" i="12"/>
  <c r="X23" i="12"/>
  <c r="Y23" i="12"/>
  <c r="Z23" i="12"/>
  <c r="AA23" i="12"/>
  <c r="AB23" i="12"/>
  <c r="AC23" i="12"/>
  <c r="AD23" i="12"/>
  <c r="AE23" i="12"/>
  <c r="AF23" i="12"/>
  <c r="AG23" i="12"/>
  <c r="AH23" i="12"/>
  <c r="AI23" i="12"/>
  <c r="AJ23" i="12"/>
  <c r="AK23" i="12"/>
  <c r="AL23" i="12"/>
  <c r="AM23" i="12"/>
  <c r="AN23" i="12"/>
  <c r="AO23" i="12"/>
  <c r="AP23" i="12"/>
  <c r="AQ23" i="12"/>
  <c r="AR23" i="12"/>
  <c r="AS23" i="12"/>
  <c r="AT23" i="12"/>
  <c r="AU23" i="12"/>
  <c r="AV23" i="12"/>
  <c r="AW23" i="12"/>
  <c r="AX23" i="12"/>
  <c r="AY23" i="12"/>
  <c r="AZ23" i="12"/>
  <c r="BA23" i="12"/>
  <c r="M24" i="12"/>
  <c r="N24" i="12"/>
  <c r="O24" i="12"/>
  <c r="P24" i="12"/>
  <c r="Q24" i="12"/>
  <c r="R24" i="12"/>
  <c r="T24" i="12"/>
  <c r="U24" i="12"/>
  <c r="V24" i="12"/>
  <c r="W24" i="12"/>
  <c r="X24" i="12"/>
  <c r="Y24" i="12"/>
  <c r="Z24" i="12"/>
  <c r="AA24" i="12"/>
  <c r="AB24" i="12"/>
  <c r="AC24" i="12"/>
  <c r="AD24" i="12"/>
  <c r="AE24" i="12"/>
  <c r="AF24" i="12"/>
  <c r="AG24" i="12"/>
  <c r="AH24" i="12"/>
  <c r="AI24" i="12"/>
  <c r="AJ24" i="12"/>
  <c r="AK24" i="12"/>
  <c r="AL24" i="12"/>
  <c r="AM24" i="12"/>
  <c r="AN24" i="12"/>
  <c r="AO24" i="12"/>
  <c r="AP24" i="12"/>
  <c r="AQ24" i="12"/>
  <c r="AR24" i="12"/>
  <c r="AS24" i="12"/>
  <c r="AT24" i="12"/>
  <c r="AU24" i="12"/>
  <c r="AV24" i="12"/>
  <c r="AW24" i="12"/>
  <c r="AX24" i="12"/>
  <c r="AY24" i="12"/>
  <c r="AZ24" i="12"/>
  <c r="BA24" i="12"/>
  <c r="M25" i="12"/>
  <c r="N25" i="12"/>
  <c r="O25" i="12"/>
  <c r="P25" i="12"/>
  <c r="Q25" i="12"/>
  <c r="R25" i="12"/>
  <c r="T25" i="12"/>
  <c r="U25" i="12"/>
  <c r="V25" i="12"/>
  <c r="W25" i="12"/>
  <c r="X25" i="12"/>
  <c r="Y25" i="12"/>
  <c r="Z25" i="12"/>
  <c r="AA25" i="12"/>
  <c r="AB25" i="12"/>
  <c r="AC25" i="12"/>
  <c r="AD25" i="12"/>
  <c r="AE25" i="12"/>
  <c r="AF25" i="12"/>
  <c r="AG25" i="12"/>
  <c r="AH25" i="12"/>
  <c r="AI25" i="12"/>
  <c r="AJ25" i="12"/>
  <c r="AK25" i="12"/>
  <c r="AL25" i="12"/>
  <c r="AM25" i="12"/>
  <c r="AN25" i="12"/>
  <c r="AO25" i="12"/>
  <c r="AP25" i="12"/>
  <c r="AQ25" i="12"/>
  <c r="AR25" i="12"/>
  <c r="AS25" i="12"/>
  <c r="AT25" i="12"/>
  <c r="AU25" i="12"/>
  <c r="AV25" i="12"/>
  <c r="AW25" i="12"/>
  <c r="AX25" i="12"/>
  <c r="AY25" i="12"/>
  <c r="AZ25" i="12"/>
  <c r="BA25" i="12"/>
  <c r="M26" i="12"/>
  <c r="N26" i="12"/>
  <c r="O26" i="12"/>
  <c r="P26" i="12"/>
  <c r="Q26" i="12"/>
  <c r="R26" i="12"/>
  <c r="T26" i="12"/>
  <c r="U26" i="12"/>
  <c r="V26" i="12"/>
  <c r="W26" i="12"/>
  <c r="X26" i="12"/>
  <c r="Y26" i="12"/>
  <c r="Z26" i="12"/>
  <c r="AA26" i="12"/>
  <c r="AB26" i="12"/>
  <c r="AC26" i="12"/>
  <c r="AD26" i="12"/>
  <c r="AE26" i="12"/>
  <c r="AF26" i="12"/>
  <c r="AG26" i="12"/>
  <c r="AH26" i="12"/>
  <c r="AI26" i="12"/>
  <c r="AJ26" i="12"/>
  <c r="AK26" i="12"/>
  <c r="AL26" i="12"/>
  <c r="AM26" i="12"/>
  <c r="AN26" i="12"/>
  <c r="AO26" i="12"/>
  <c r="AP26" i="12"/>
  <c r="AQ26" i="12"/>
  <c r="AR26" i="12"/>
  <c r="AS26" i="12"/>
  <c r="AT26" i="12"/>
  <c r="AU26" i="12"/>
  <c r="AV26" i="12"/>
  <c r="AW26" i="12"/>
  <c r="AX26" i="12"/>
  <c r="AY26" i="12"/>
  <c r="AZ26" i="12"/>
  <c r="BA26" i="12"/>
  <c r="M27" i="12"/>
  <c r="N27" i="12"/>
  <c r="O27" i="12"/>
  <c r="P27" i="12"/>
  <c r="Q27" i="12"/>
  <c r="R27" i="12"/>
  <c r="T27" i="12"/>
  <c r="U27" i="12"/>
  <c r="V27" i="12"/>
  <c r="W27" i="12"/>
  <c r="X27" i="12"/>
  <c r="Y27" i="12"/>
  <c r="Z27" i="12"/>
  <c r="AA27" i="12"/>
  <c r="AB27" i="12"/>
  <c r="AC27" i="12"/>
  <c r="AD27" i="12"/>
  <c r="AE27" i="12"/>
  <c r="AF27" i="12"/>
  <c r="AG27" i="12"/>
  <c r="AH27" i="12"/>
  <c r="AI27" i="12"/>
  <c r="AJ27" i="12"/>
  <c r="AK27" i="12"/>
  <c r="AL27" i="12"/>
  <c r="AM27" i="12"/>
  <c r="AN27" i="12"/>
  <c r="AO27" i="12"/>
  <c r="AP27" i="12"/>
  <c r="AQ27" i="12"/>
  <c r="AR27" i="12"/>
  <c r="AS27" i="12"/>
  <c r="AT27" i="12"/>
  <c r="AU27" i="12"/>
  <c r="AV27" i="12"/>
  <c r="AW27" i="12"/>
  <c r="AX27" i="12"/>
  <c r="AY27" i="12"/>
  <c r="AZ27" i="12"/>
  <c r="BA27" i="12"/>
  <c r="M28" i="12"/>
  <c r="N28" i="12"/>
  <c r="O28" i="12"/>
  <c r="P28" i="12"/>
  <c r="Q28" i="12"/>
  <c r="R28" i="12"/>
  <c r="T28" i="12"/>
  <c r="U28" i="12"/>
  <c r="V28" i="12"/>
  <c r="W28" i="12"/>
  <c r="X28" i="12"/>
  <c r="Y28" i="12"/>
  <c r="Z28" i="12"/>
  <c r="AA28" i="12"/>
  <c r="AB28" i="12"/>
  <c r="AC28" i="12"/>
  <c r="AD28" i="12"/>
  <c r="AE28" i="12"/>
  <c r="AF28" i="12"/>
  <c r="AG28" i="12"/>
  <c r="AH28" i="12"/>
  <c r="AI28" i="12"/>
  <c r="AJ28" i="12"/>
  <c r="AK28" i="12"/>
  <c r="AL28" i="12"/>
  <c r="AM28" i="12"/>
  <c r="AN28" i="12"/>
  <c r="AO28" i="12"/>
  <c r="AP28" i="12"/>
  <c r="AQ28" i="12"/>
  <c r="AR28" i="12"/>
  <c r="AS28" i="12"/>
  <c r="AT28" i="12"/>
  <c r="AU28" i="12"/>
  <c r="AV28" i="12"/>
  <c r="AW28" i="12"/>
  <c r="AX28" i="12"/>
  <c r="AY28" i="12"/>
  <c r="AZ28" i="12"/>
  <c r="BA28" i="12"/>
  <c r="M29" i="12"/>
  <c r="N29" i="12"/>
  <c r="O29" i="12"/>
  <c r="P29" i="12"/>
  <c r="Q29" i="12"/>
  <c r="R29" i="12"/>
  <c r="T29" i="12"/>
  <c r="U29" i="12"/>
  <c r="V29" i="12"/>
  <c r="W29" i="12"/>
  <c r="X29" i="12"/>
  <c r="Y29" i="12"/>
  <c r="Z29" i="12"/>
  <c r="AA29" i="12"/>
  <c r="AB29" i="12"/>
  <c r="AC29" i="12"/>
  <c r="AD29" i="12"/>
  <c r="AE29" i="12"/>
  <c r="AF29" i="12"/>
  <c r="AG29" i="12"/>
  <c r="AH29" i="12"/>
  <c r="AI29" i="12"/>
  <c r="AJ29" i="12"/>
  <c r="AK29" i="12"/>
  <c r="AL29" i="12"/>
  <c r="AM29" i="12"/>
  <c r="AN29" i="12"/>
  <c r="AO29" i="12"/>
  <c r="AP29" i="12"/>
  <c r="AQ29" i="12"/>
  <c r="AR29" i="12"/>
  <c r="AS29" i="12"/>
  <c r="AT29" i="12"/>
  <c r="AU29" i="12"/>
  <c r="AV29" i="12"/>
  <c r="AW29" i="12"/>
  <c r="AX29" i="12"/>
  <c r="AY29" i="12"/>
  <c r="AZ29" i="12"/>
  <c r="BA29" i="12"/>
  <c r="M30" i="12"/>
  <c r="N30" i="12"/>
  <c r="O30" i="12"/>
  <c r="P30" i="12"/>
  <c r="Q30" i="12"/>
  <c r="R30" i="12"/>
  <c r="T30" i="12"/>
  <c r="U30" i="12"/>
  <c r="V30" i="12"/>
  <c r="W30" i="12"/>
  <c r="X30" i="12"/>
  <c r="Y30" i="12"/>
  <c r="Z30" i="12"/>
  <c r="AA30" i="12"/>
  <c r="AB30" i="12"/>
  <c r="AC30" i="12"/>
  <c r="AD30" i="12"/>
  <c r="AE30" i="12"/>
  <c r="AF30" i="12"/>
  <c r="AG30" i="12"/>
  <c r="AH30" i="12"/>
  <c r="AI30" i="12"/>
  <c r="AJ30" i="12"/>
  <c r="AK30" i="12"/>
  <c r="AL30" i="12"/>
  <c r="AM30" i="12"/>
  <c r="AN30" i="12"/>
  <c r="AO30" i="12"/>
  <c r="AP30" i="12"/>
  <c r="AQ30" i="12"/>
  <c r="AR30" i="12"/>
  <c r="AS30" i="12"/>
  <c r="AT30" i="12"/>
  <c r="AU30" i="12"/>
  <c r="AV30" i="12"/>
  <c r="AW30" i="12"/>
  <c r="AX30" i="12"/>
  <c r="AY30" i="12"/>
  <c r="AZ30" i="12"/>
  <c r="BA30" i="12"/>
  <c r="M31" i="12"/>
  <c r="N31" i="12"/>
  <c r="O31" i="12"/>
  <c r="P31" i="12"/>
  <c r="Q31" i="12"/>
  <c r="R31" i="12"/>
  <c r="T31" i="12"/>
  <c r="U31" i="12"/>
  <c r="V31" i="12"/>
  <c r="W31" i="12"/>
  <c r="X31" i="12"/>
  <c r="Y31" i="12"/>
  <c r="Z31" i="12"/>
  <c r="AA31" i="12"/>
  <c r="AB31" i="12"/>
  <c r="AC31" i="12"/>
  <c r="AD31" i="12"/>
  <c r="AE31" i="12"/>
  <c r="AF31" i="12"/>
  <c r="AG31" i="12"/>
  <c r="AH31" i="12"/>
  <c r="AI31" i="12"/>
  <c r="AJ31" i="12"/>
  <c r="AK31" i="12"/>
  <c r="AL31" i="12"/>
  <c r="AM31" i="12"/>
  <c r="AN31" i="12"/>
  <c r="AO31" i="12"/>
  <c r="AP31" i="12"/>
  <c r="AQ31" i="12"/>
  <c r="AR31" i="12"/>
  <c r="AS31" i="12"/>
  <c r="AT31" i="12"/>
  <c r="AU31" i="12"/>
  <c r="AV31" i="12"/>
  <c r="AW31" i="12"/>
  <c r="AX31" i="12"/>
  <c r="AY31" i="12"/>
  <c r="AZ31" i="12"/>
  <c r="BA31" i="12"/>
  <c r="M32" i="12"/>
  <c r="N32" i="12"/>
  <c r="O32" i="12"/>
  <c r="P32" i="12"/>
  <c r="Q32" i="12"/>
  <c r="R32" i="12"/>
  <c r="T32" i="12"/>
  <c r="U32" i="12"/>
  <c r="V32" i="12"/>
  <c r="W32" i="12"/>
  <c r="X32" i="12"/>
  <c r="Y32" i="12"/>
  <c r="Z32" i="12"/>
  <c r="AA32" i="12"/>
  <c r="AB32" i="12"/>
  <c r="AC32" i="12"/>
  <c r="AD32" i="12"/>
  <c r="AE32" i="12"/>
  <c r="AF32" i="12"/>
  <c r="AG32" i="12"/>
  <c r="AH32" i="12"/>
  <c r="AI32" i="12"/>
  <c r="AJ32" i="12"/>
  <c r="AK32" i="12"/>
  <c r="AL32" i="12"/>
  <c r="AM32" i="12"/>
  <c r="AN32" i="12"/>
  <c r="AO32" i="12"/>
  <c r="AP32" i="12"/>
  <c r="AQ32" i="12"/>
  <c r="AR32" i="12"/>
  <c r="AS32" i="12"/>
  <c r="AT32" i="12"/>
  <c r="AU32" i="12"/>
  <c r="AV32" i="12"/>
  <c r="AW32" i="12"/>
  <c r="AX32" i="12"/>
  <c r="AY32" i="12"/>
  <c r="AZ32" i="12"/>
  <c r="BA32" i="12"/>
  <c r="D112" i="12"/>
  <c r="E112" i="12" s="1"/>
  <c r="D113" i="12"/>
  <c r="I113" i="12" s="1"/>
  <c r="G113" i="12"/>
  <c r="H113" i="12"/>
  <c r="D114" i="12"/>
  <c r="N114" i="12" s="1"/>
  <c r="D115" i="12"/>
  <c r="E115" i="12" s="1"/>
  <c r="D116" i="12"/>
  <c r="H116" i="12" s="1"/>
  <c r="D117" i="12"/>
  <c r="M117" i="12" s="1"/>
  <c r="P117" i="12"/>
  <c r="D118" i="12"/>
  <c r="F118" i="12" s="1"/>
  <c r="D119" i="12"/>
  <c r="G119" i="12" s="1"/>
  <c r="D120" i="12"/>
  <c r="R120" i="12" s="1"/>
  <c r="D121" i="12"/>
  <c r="E121" i="12" s="1"/>
  <c r="J121" i="12"/>
  <c r="D122" i="12"/>
  <c r="F122" i="12" s="1"/>
  <c r="D123" i="12"/>
  <c r="Q123" i="12" s="1"/>
  <c r="D124" i="12"/>
  <c r="E124" i="12" s="1"/>
  <c r="N124" i="12"/>
  <c r="P124" i="12"/>
  <c r="Q124" i="12"/>
  <c r="D125" i="12"/>
  <c r="E125" i="12" s="1"/>
  <c r="D126" i="12"/>
  <c r="P126" i="12" s="1"/>
  <c r="D127" i="12"/>
  <c r="E127" i="12" s="1"/>
  <c r="D128" i="12"/>
  <c r="N128" i="12" s="1"/>
  <c r="E128" i="12"/>
  <c r="F128" i="12"/>
  <c r="H128" i="12"/>
  <c r="I128" i="12"/>
  <c r="J128" i="12"/>
  <c r="M128" i="12"/>
  <c r="D129" i="12"/>
  <c r="O129" i="12" s="1"/>
  <c r="D130" i="12"/>
  <c r="F130" i="12" s="1"/>
  <c r="O130" i="12"/>
  <c r="Q130" i="12"/>
  <c r="D131" i="12"/>
  <c r="I131" i="12" s="1"/>
  <c r="D132" i="12"/>
  <c r="D133" i="12"/>
  <c r="E133" i="12" s="1"/>
  <c r="N133" i="12"/>
  <c r="D134" i="12"/>
  <c r="H134" i="12" s="1"/>
  <c r="D135" i="12"/>
  <c r="M135" i="12" s="1"/>
  <c r="D136" i="12"/>
  <c r="P136" i="12" s="1"/>
  <c r="D137" i="12"/>
  <c r="F137" i="12" s="1"/>
  <c r="D138" i="12"/>
  <c r="J138" i="12" s="1"/>
  <c r="M138" i="12"/>
  <c r="D139" i="12"/>
  <c r="M139" i="12" s="1"/>
  <c r="D140" i="12"/>
  <c r="E140" i="12" s="1"/>
  <c r="D141" i="12"/>
  <c r="I141" i="12" s="1"/>
  <c r="D142" i="12"/>
  <c r="E142" i="12" s="1"/>
  <c r="D143" i="12"/>
  <c r="E143" i="12" s="1"/>
  <c r="D144" i="12"/>
  <c r="H144" i="12" s="1"/>
  <c r="D145" i="12"/>
  <c r="M145" i="12" s="1"/>
  <c r="H145" i="12"/>
  <c r="D146" i="12"/>
  <c r="F146" i="12" s="1"/>
  <c r="D147" i="12"/>
  <c r="G147" i="12" s="1"/>
  <c r="D148" i="12"/>
  <c r="R148" i="12" s="1"/>
  <c r="E148" i="12"/>
  <c r="G148" i="12"/>
  <c r="H148" i="12"/>
  <c r="I148" i="12"/>
  <c r="M148" i="12"/>
  <c r="D149" i="12"/>
  <c r="E149" i="12" s="1"/>
  <c r="D150" i="12"/>
  <c r="F150" i="12" s="1"/>
  <c r="D151" i="12"/>
  <c r="Q151" i="12" s="1"/>
  <c r="D152" i="12"/>
  <c r="G152" i="12" s="1"/>
  <c r="H152" i="12"/>
  <c r="R152" i="12"/>
  <c r="D153" i="12"/>
  <c r="E153" i="12" s="1"/>
  <c r="D154" i="12"/>
  <c r="P154" i="12" s="1"/>
  <c r="E154" i="12"/>
  <c r="D155" i="12"/>
  <c r="G155" i="12" s="1"/>
  <c r="D156" i="12"/>
  <c r="H156" i="12" s="1"/>
  <c r="G156" i="12"/>
  <c r="O156" i="12"/>
  <c r="P156" i="12"/>
  <c r="Q156" i="12"/>
  <c r="D157" i="12"/>
  <c r="O157" i="12" s="1"/>
  <c r="D158" i="12"/>
  <c r="E158" i="12" s="1"/>
  <c r="D159" i="12"/>
  <c r="I159" i="12" s="1"/>
  <c r="E159" i="12"/>
  <c r="D160" i="12"/>
  <c r="D161" i="12"/>
  <c r="E161" i="12" s="1"/>
  <c r="D162" i="12"/>
  <c r="H162" i="12" s="1"/>
  <c r="D163" i="12"/>
  <c r="M163" i="12" s="1"/>
  <c r="J163" i="12"/>
  <c r="D164" i="12"/>
  <c r="P164" i="12" s="1"/>
  <c r="D165" i="12"/>
  <c r="G165" i="12" s="1"/>
  <c r="D166" i="12"/>
  <c r="J166" i="12" s="1"/>
  <c r="D167" i="12"/>
  <c r="H167" i="12" s="1"/>
  <c r="D168" i="12"/>
  <c r="E168" i="12" s="1"/>
  <c r="D169" i="12"/>
  <c r="I169" i="12" s="1"/>
  <c r="H169" i="12"/>
  <c r="D170" i="12"/>
  <c r="E170" i="12" s="1"/>
  <c r="Q170" i="12"/>
  <c r="D171" i="12"/>
  <c r="E171" i="12" s="1"/>
  <c r="F171" i="12"/>
  <c r="D172" i="12"/>
  <c r="H172" i="12" s="1"/>
  <c r="F172" i="12"/>
  <c r="D173" i="12"/>
  <c r="M173" i="12" s="1"/>
  <c r="D174" i="12"/>
  <c r="F174" i="12" s="1"/>
  <c r="N174" i="12"/>
  <c r="D175" i="12"/>
  <c r="G175" i="12" s="1"/>
  <c r="D176" i="12"/>
  <c r="R176" i="12" s="1"/>
  <c r="E176" i="12"/>
  <c r="G176" i="12"/>
  <c r="H176" i="12"/>
  <c r="N176" i="12"/>
  <c r="D177" i="12"/>
  <c r="E177" i="12" s="1"/>
  <c r="D178" i="12"/>
  <c r="F178" i="12" s="1"/>
  <c r="D179" i="12"/>
  <c r="G179" i="12" s="1"/>
  <c r="D180" i="12"/>
  <c r="E180" i="12" s="1"/>
  <c r="D181" i="12"/>
  <c r="D182" i="12"/>
  <c r="P182" i="12" s="1"/>
  <c r="J182" i="12"/>
  <c r="M182" i="12"/>
  <c r="N182" i="12"/>
  <c r="D183" i="12"/>
  <c r="G183" i="12" s="1"/>
  <c r="I183" i="12"/>
  <c r="D184" i="12"/>
  <c r="E184" i="12" s="1"/>
  <c r="D185" i="12"/>
  <c r="N185" i="12" s="1"/>
  <c r="D186" i="12"/>
  <c r="E186" i="12" s="1"/>
  <c r="M186" i="12"/>
  <c r="D187" i="12"/>
  <c r="I187" i="12" s="1"/>
  <c r="D188" i="12"/>
  <c r="G188" i="12" s="1"/>
  <c r="D189" i="12"/>
  <c r="E189" i="12" s="1"/>
  <c r="D190" i="12"/>
  <c r="H190" i="12" s="1"/>
  <c r="N190" i="12"/>
  <c r="O190" i="12"/>
  <c r="D191" i="12"/>
  <c r="M191" i="12" s="1"/>
  <c r="F191" i="12"/>
  <c r="D192" i="12"/>
  <c r="P192" i="12" s="1"/>
  <c r="D193" i="12"/>
  <c r="G193" i="12" s="1"/>
  <c r="D194" i="12"/>
  <c r="J194" i="12" s="1"/>
  <c r="G194" i="12"/>
  <c r="D195" i="12"/>
  <c r="M195" i="12" s="1"/>
  <c r="H195" i="12"/>
  <c r="H5" i="11"/>
  <c r="D5" i="11"/>
  <c r="E6" i="11"/>
  <c r="H6" i="11"/>
  <c r="D42" i="11"/>
  <c r="H7" i="11"/>
  <c r="H8" i="11"/>
  <c r="H9" i="11"/>
  <c r="H10" i="11"/>
  <c r="D82" i="11"/>
  <c r="H11" i="11"/>
  <c r="H12" i="11"/>
  <c r="D12" i="11"/>
  <c r="H13" i="11"/>
  <c r="H14" i="11"/>
  <c r="H15" i="11"/>
  <c r="H16" i="11"/>
  <c r="H17" i="11"/>
  <c r="H18" i="11"/>
  <c r="H19" i="11"/>
  <c r="H20" i="11"/>
  <c r="H21" i="11"/>
  <c r="H22" i="11"/>
  <c r="H23" i="11"/>
  <c r="H24" i="11"/>
  <c r="H25" i="11"/>
  <c r="H26" i="11"/>
  <c r="H27" i="11"/>
  <c r="H28" i="11"/>
  <c r="D28" i="11"/>
  <c r="D29" i="11"/>
  <c r="H29" i="11"/>
  <c r="H30" i="11"/>
  <c r="H31" i="11"/>
  <c r="H32" i="11"/>
  <c r="H33" i="11"/>
  <c r="H34" i="11"/>
  <c r="D106" i="11"/>
  <c r="H35" i="11"/>
  <c r="D35" i="11"/>
  <c r="H36" i="11"/>
  <c r="H37" i="11"/>
  <c r="H38" i="11"/>
  <c r="H39" i="11"/>
  <c r="H40" i="11"/>
  <c r="E41" i="11"/>
  <c r="D48" i="11"/>
  <c r="D64" i="11"/>
  <c r="D78" i="11"/>
  <c r="E78" i="11"/>
  <c r="E80" i="11"/>
  <c r="E99" i="11"/>
  <c r="D114" i="11"/>
  <c r="E114" i="11"/>
  <c r="D115" i="11"/>
  <c r="E149" i="11"/>
  <c r="E150" i="11"/>
  <c r="D156" i="11"/>
  <c r="D172" i="11"/>
  <c r="E173" i="11"/>
  <c r="D186" i="11"/>
  <c r="E186" i="11"/>
  <c r="D190" i="11"/>
  <c r="E192" i="11"/>
  <c r="D209" i="11"/>
  <c r="D218" i="11"/>
  <c r="E222" i="11"/>
  <c r="D245" i="11"/>
  <c r="E252" i="11"/>
  <c r="D254" i="11"/>
  <c r="BA5" i="9"/>
  <c r="BA6" i="9" s="1"/>
  <c r="BE5" i="9"/>
  <c r="AY85" i="9" s="1"/>
  <c r="BB45" i="9"/>
  <c r="BE6" i="9"/>
  <c r="AY46" i="9" s="1"/>
  <c r="BE7" i="9"/>
  <c r="AY7" i="9" s="1"/>
  <c r="BB47" i="9"/>
  <c r="BE8" i="9"/>
  <c r="AY8" i="9" s="1"/>
  <c r="BC8" i="9"/>
  <c r="BE9" i="9"/>
  <c r="AY9" i="9" s="1"/>
  <c r="BE10" i="9"/>
  <c r="AY50" i="9" s="1"/>
  <c r="BE11" i="9"/>
  <c r="AY91" i="9" s="1"/>
  <c r="BE12" i="9"/>
  <c r="AY172" i="9" s="1"/>
  <c r="BE13" i="9"/>
  <c r="AY253" i="9" s="1"/>
  <c r="BE14" i="9"/>
  <c r="AY134" i="9" s="1"/>
  <c r="BE15" i="9"/>
  <c r="AY15" i="9" s="1"/>
  <c r="BE16" i="9"/>
  <c r="AY96" i="9" s="1"/>
  <c r="BE17" i="9"/>
  <c r="AY57" i="9" s="1"/>
  <c r="BE18" i="9"/>
  <c r="AY58" i="9" s="1"/>
  <c r="BE19" i="9"/>
  <c r="AY19" i="9" s="1"/>
  <c r="BE20" i="9"/>
  <c r="AY60" i="9" s="1"/>
  <c r="BE21" i="9"/>
  <c r="AY101" i="9" s="1"/>
  <c r="BB21" i="9"/>
  <c r="BE22" i="9"/>
  <c r="AY182" i="9" s="1"/>
  <c r="BB262" i="9"/>
  <c r="BE23" i="9"/>
  <c r="AY63" i="9" s="1"/>
  <c r="BC24" i="9"/>
  <c r="BE24" i="9"/>
  <c r="AY64" i="9" s="1"/>
  <c r="BB224" i="9"/>
  <c r="BE25" i="9"/>
  <c r="AY65" i="9" s="1"/>
  <c r="BE26" i="9"/>
  <c r="AY26" i="9" s="1"/>
  <c r="BE27" i="9"/>
  <c r="AY147" i="9" s="1"/>
  <c r="BE28" i="9"/>
  <c r="AY108" i="9" s="1"/>
  <c r="BE29" i="9"/>
  <c r="AY69" i="9" s="1"/>
  <c r="BE30" i="9"/>
  <c r="AY30" i="9" s="1"/>
  <c r="BE31" i="9"/>
  <c r="AY271" i="9" s="1"/>
  <c r="BE32" i="9"/>
  <c r="AY152" i="9" s="1"/>
  <c r="BE33" i="9"/>
  <c r="AY113" i="9" s="1"/>
  <c r="AY34" i="9"/>
  <c r="BE34" i="9"/>
  <c r="AY114" i="9" s="1"/>
  <c r="BB34" i="9"/>
  <c r="BE35" i="9"/>
  <c r="AY75" i="9" s="1"/>
  <c r="BB75" i="9"/>
  <c r="BE36" i="9"/>
  <c r="AY36" i="9" s="1"/>
  <c r="BE37" i="9"/>
  <c r="AY37" i="9" s="1"/>
  <c r="BE38" i="9"/>
  <c r="AY158" i="9" s="1"/>
  <c r="BB158" i="9"/>
  <c r="BE39" i="9"/>
  <c r="AY119" i="9" s="1"/>
  <c r="BC239" i="9"/>
  <c r="BE40" i="9"/>
  <c r="AY40" i="9" s="1"/>
  <c r="BC240" i="9"/>
  <c r="BE41" i="9"/>
  <c r="AY41" i="9" s="1"/>
  <c r="BE42" i="9"/>
  <c r="AY122" i="9" s="1"/>
  <c r="BB42" i="9"/>
  <c r="BE43" i="9"/>
  <c r="AY83" i="9" s="1"/>
  <c r="BE44" i="9"/>
  <c r="AY244" i="9" s="1"/>
  <c r="BA45" i="9"/>
  <c r="BA55" i="9" s="1"/>
  <c r="AY49" i="9"/>
  <c r="AY55" i="9"/>
  <c r="AY62" i="9"/>
  <c r="BC65" i="9"/>
  <c r="AY74" i="9"/>
  <c r="AY82" i="9"/>
  <c r="BA85" i="9"/>
  <c r="BA96" i="9" s="1"/>
  <c r="AY89" i="9"/>
  <c r="BC89" i="9"/>
  <c r="AY90" i="9"/>
  <c r="AY92" i="9"/>
  <c r="AY93" i="9"/>
  <c r="BC109" i="9"/>
  <c r="AY111" i="9"/>
  <c r="AY112" i="9"/>
  <c r="BA112" i="9"/>
  <c r="BA125" i="9"/>
  <c r="BA163" i="9" s="1"/>
  <c r="AY130" i="9"/>
  <c r="BB134" i="9"/>
  <c r="BC134" i="9"/>
  <c r="BC138" i="9"/>
  <c r="AY155" i="9"/>
  <c r="BA165" i="9"/>
  <c r="BA180" i="9" s="1"/>
  <c r="AY169" i="9"/>
  <c r="AY175" i="9"/>
  <c r="AY179" i="9"/>
  <c r="AY185" i="9"/>
  <c r="BB185" i="9"/>
  <c r="BC185" i="9"/>
  <c r="BC190" i="9"/>
  <c r="BC191" i="9"/>
  <c r="AY194" i="9"/>
  <c r="AY201" i="9"/>
  <c r="BA205" i="9"/>
  <c r="BA223" i="9" s="1"/>
  <c r="BB209" i="9"/>
  <c r="AY210" i="9"/>
  <c r="AY212" i="9"/>
  <c r="AY213" i="9"/>
  <c r="BB214" i="9"/>
  <c r="BB218" i="9"/>
  <c r="AY224" i="9"/>
  <c r="BB225" i="9"/>
  <c r="BC225" i="9"/>
  <c r="BB226" i="9"/>
  <c r="BC226" i="9"/>
  <c r="BA230" i="9"/>
  <c r="AY245" i="9"/>
  <c r="BA245" i="9"/>
  <c r="BB245" i="9"/>
  <c r="AY249" i="9"/>
  <c r="BB249" i="9"/>
  <c r="AY250" i="9"/>
  <c r="AY252" i="9"/>
  <c r="AY255" i="9"/>
  <c r="AY256" i="9"/>
  <c r="AY264" i="9"/>
  <c r="BB266" i="9"/>
  <c r="AY272" i="9"/>
  <c r="AY274" i="9"/>
  <c r="AY278" i="9"/>
  <c r="BC278" i="9"/>
  <c r="BB280" i="9"/>
  <c r="BB282" i="9"/>
  <c r="BC282" i="9"/>
  <c r="AO5" i="9"/>
  <c r="AO22" i="9" s="1"/>
  <c r="AS5" i="9"/>
  <c r="AM245" i="9" s="1"/>
  <c r="AS6" i="9"/>
  <c r="AM246" i="9" s="1"/>
  <c r="AS7" i="9"/>
  <c r="AM87" i="9" s="1"/>
  <c r="AS8" i="9"/>
  <c r="AM168" i="9" s="1"/>
  <c r="AS9" i="9"/>
  <c r="AM49" i="9" s="1"/>
  <c r="AP249" i="9"/>
  <c r="AS10" i="9"/>
  <c r="AM10" i="9" s="1"/>
  <c r="AQ250" i="9"/>
  <c r="AS11" i="9"/>
  <c r="AM11" i="9" s="1"/>
  <c r="AQ251" i="9"/>
  <c r="AS12" i="9"/>
  <c r="AM252" i="9" s="1"/>
  <c r="AQ212" i="9"/>
  <c r="AS13" i="9"/>
  <c r="AM93" i="9" s="1"/>
  <c r="AP13" i="9"/>
  <c r="AS14" i="9"/>
  <c r="AM174" i="9" s="1"/>
  <c r="AS15" i="9"/>
  <c r="AM95" i="9" s="1"/>
  <c r="AS16" i="9"/>
  <c r="AS17" i="9"/>
  <c r="AM217" i="9" s="1"/>
  <c r="AS18" i="9"/>
  <c r="AM98" i="9" s="1"/>
  <c r="AS19" i="9"/>
  <c r="AM99" i="9" s="1"/>
  <c r="AS20" i="9"/>
  <c r="AM140" i="9" s="1"/>
  <c r="AS21" i="9"/>
  <c r="AM21" i="9" s="1"/>
  <c r="AS22" i="9"/>
  <c r="AM262" i="9" s="1"/>
  <c r="AS23" i="9"/>
  <c r="AM23" i="9" s="1"/>
  <c r="AS24" i="9"/>
  <c r="AM224" i="9" s="1"/>
  <c r="AS25" i="9"/>
  <c r="AM185" i="9" s="1"/>
  <c r="AS26" i="9"/>
  <c r="AM106" i="9" s="1"/>
  <c r="AS27" i="9"/>
  <c r="AM267" i="9" s="1"/>
  <c r="AQ267" i="9"/>
  <c r="AS28" i="9"/>
  <c r="AQ268" i="9"/>
  <c r="AS29" i="9"/>
  <c r="AM69" i="9" s="1"/>
  <c r="AP109" i="9"/>
  <c r="AS30" i="9"/>
  <c r="AM30" i="9" s="1"/>
  <c r="AS31" i="9"/>
  <c r="AM31" i="9" s="1"/>
  <c r="AS32" i="9"/>
  <c r="AM112" i="9" s="1"/>
  <c r="AS33" i="9"/>
  <c r="AM113" i="9" s="1"/>
  <c r="AS34" i="9"/>
  <c r="AM34" i="9" s="1"/>
  <c r="AP234" i="9"/>
  <c r="AS35" i="9"/>
  <c r="AM75" i="9" s="1"/>
  <c r="AQ115" i="9"/>
  <c r="AS36" i="9"/>
  <c r="AQ156" i="9"/>
  <c r="AS37" i="9"/>
  <c r="AM277" i="9" s="1"/>
  <c r="AP157" i="9"/>
  <c r="AS38" i="9"/>
  <c r="AM118" i="9" s="1"/>
  <c r="AQ278" i="9"/>
  <c r="AS39" i="9"/>
  <c r="AM279" i="9" s="1"/>
  <c r="AP159" i="9"/>
  <c r="AS40" i="9"/>
  <c r="AQ240" i="9"/>
  <c r="AS41" i="9"/>
  <c r="AM161" i="9" s="1"/>
  <c r="AQ241" i="9"/>
  <c r="AS42" i="9"/>
  <c r="AM82" i="9" s="1"/>
  <c r="AS43" i="9"/>
  <c r="AM83" i="9" s="1"/>
  <c r="AP163" i="9"/>
  <c r="AS44" i="9"/>
  <c r="AM84" i="9" s="1"/>
  <c r="AO45" i="9"/>
  <c r="AO67" i="9" s="1"/>
  <c r="AQ49" i="9"/>
  <c r="AM73" i="9"/>
  <c r="AO85" i="9"/>
  <c r="AO104" i="9" s="1"/>
  <c r="AQ93" i="9"/>
  <c r="AM94" i="9"/>
  <c r="AQ102" i="9"/>
  <c r="AM103" i="9"/>
  <c r="AM125" i="9"/>
  <c r="AO125" i="9"/>
  <c r="AO143" i="9" s="1"/>
  <c r="AQ130" i="9"/>
  <c r="AM145" i="9"/>
  <c r="AM153" i="9"/>
  <c r="AO165" i="9"/>
  <c r="AO200" i="9" s="1"/>
  <c r="AM170" i="9"/>
  <c r="AM173" i="9"/>
  <c r="AM186" i="9"/>
  <c r="AO190" i="9"/>
  <c r="AM193" i="9"/>
  <c r="AO205" i="9"/>
  <c r="AO220" i="9" s="1"/>
  <c r="AM220" i="9"/>
  <c r="AM230" i="9"/>
  <c r="AM233" i="9"/>
  <c r="AM243" i="9"/>
  <c r="AO245" i="9"/>
  <c r="AO246" i="9" s="1"/>
  <c r="AP253" i="9"/>
  <c r="AQ254" i="9"/>
  <c r="AC5" i="9"/>
  <c r="AC33" i="9" s="1"/>
  <c r="AG5" i="9"/>
  <c r="AA5" i="9" s="1"/>
  <c r="AC6" i="9"/>
  <c r="AG6" i="9"/>
  <c r="AA206" i="9" s="1"/>
  <c r="AD126" i="9"/>
  <c r="AG7" i="9"/>
  <c r="AD87" i="9"/>
  <c r="AG8" i="9"/>
  <c r="AA168" i="9" s="1"/>
  <c r="AG9" i="9"/>
  <c r="AA9" i="9" s="1"/>
  <c r="AE49" i="9"/>
  <c r="AG10" i="9"/>
  <c r="AA10" i="9" s="1"/>
  <c r="AE170" i="9"/>
  <c r="AG11" i="9"/>
  <c r="AA51" i="9" s="1"/>
  <c r="AD51" i="9"/>
  <c r="AG12" i="9"/>
  <c r="AA252" i="9" s="1"/>
  <c r="AG13" i="9"/>
  <c r="AA93" i="9" s="1"/>
  <c r="AD13" i="9"/>
  <c r="AG14" i="9"/>
  <c r="AA94" i="9" s="1"/>
  <c r="AG15" i="9"/>
  <c r="AA135" i="9" s="1"/>
  <c r="AD95" i="9"/>
  <c r="AG16" i="9"/>
  <c r="AA56" i="9" s="1"/>
  <c r="AE216" i="9"/>
  <c r="AG17" i="9"/>
  <c r="AA17" i="9" s="1"/>
  <c r="AG18" i="9"/>
  <c r="AA258" i="9" s="1"/>
  <c r="AG19" i="9"/>
  <c r="AA219" i="9" s="1"/>
  <c r="AG20" i="9"/>
  <c r="AA140" i="9" s="1"/>
  <c r="AG21" i="9"/>
  <c r="AA21" i="9" s="1"/>
  <c r="AG22" i="9"/>
  <c r="AA62" i="9" s="1"/>
  <c r="AE222" i="9"/>
  <c r="AC23" i="9"/>
  <c r="AG23" i="9"/>
  <c r="AA103" i="9" s="1"/>
  <c r="AD263" i="9"/>
  <c r="AG24" i="9"/>
  <c r="AA224" i="9" s="1"/>
  <c r="AD24" i="9"/>
  <c r="AG25" i="9"/>
  <c r="AA105" i="9" s="1"/>
  <c r="AE105" i="9"/>
  <c r="AG26" i="9"/>
  <c r="AA66" i="9" s="1"/>
  <c r="AC27" i="9"/>
  <c r="AG27" i="9"/>
  <c r="AA107" i="9" s="1"/>
  <c r="AD67" i="9"/>
  <c r="AG28" i="9"/>
  <c r="AA268" i="9" s="1"/>
  <c r="AE268" i="9"/>
  <c r="AG29" i="9"/>
  <c r="AA269" i="9" s="1"/>
  <c r="AE109" i="9"/>
  <c r="AG30" i="9"/>
  <c r="AA30" i="9" s="1"/>
  <c r="AE230" i="9"/>
  <c r="AC31" i="9"/>
  <c r="AG31" i="9"/>
  <c r="AA151" i="9" s="1"/>
  <c r="AD151" i="9"/>
  <c r="AG32" i="9"/>
  <c r="AA112" i="9" s="1"/>
  <c r="AG33" i="9"/>
  <c r="AA33" i="9" s="1"/>
  <c r="AG34" i="9"/>
  <c r="AA234" i="9" s="1"/>
  <c r="AG35" i="9"/>
  <c r="AA75" i="9" s="1"/>
  <c r="AE275" i="9"/>
  <c r="AG36" i="9"/>
  <c r="AA196" i="9" s="1"/>
  <c r="AG37" i="9"/>
  <c r="AA37" i="9" s="1"/>
  <c r="AE157" i="9"/>
  <c r="AG38" i="9"/>
  <c r="AA38" i="9" s="1"/>
  <c r="AE238" i="9"/>
  <c r="AG39" i="9"/>
  <c r="AA79" i="9" s="1"/>
  <c r="AD159" i="9"/>
  <c r="AG40" i="9"/>
  <c r="AA280" i="9" s="1"/>
  <c r="AG41" i="9"/>
  <c r="AA41" i="9" s="1"/>
  <c r="AD81" i="9"/>
  <c r="AG42" i="9"/>
  <c r="AA42" i="9" s="1"/>
  <c r="AD162" i="9"/>
  <c r="AG43" i="9"/>
  <c r="AA163" i="9" s="1"/>
  <c r="AD83" i="9"/>
  <c r="AG44" i="9"/>
  <c r="AA84" i="9" s="1"/>
  <c r="AE244" i="9"/>
  <c r="AC45" i="9"/>
  <c r="AC55" i="9" s="1"/>
  <c r="AA53" i="9"/>
  <c r="AC85" i="9"/>
  <c r="AC86" i="9" s="1"/>
  <c r="AA121" i="9"/>
  <c r="AC125" i="9"/>
  <c r="AC151" i="9" s="1"/>
  <c r="AA143" i="9"/>
  <c r="AC165" i="9"/>
  <c r="AC179" i="9" s="1"/>
  <c r="AC205" i="9"/>
  <c r="AC223" i="9" s="1"/>
  <c r="AA239" i="9"/>
  <c r="AC245" i="9"/>
  <c r="AC267" i="9" s="1"/>
  <c r="AD267" i="9"/>
  <c r="AE267" i="9"/>
  <c r="AE269" i="9"/>
  <c r="Q5" i="9"/>
  <c r="Q24" i="9" s="1"/>
  <c r="U5" i="9"/>
  <c r="O5" i="9" s="1"/>
  <c r="U6" i="9"/>
  <c r="O166" i="9" s="1"/>
  <c r="U7" i="9"/>
  <c r="O247" i="9" s="1"/>
  <c r="U8" i="9"/>
  <c r="O168" i="9" s="1"/>
  <c r="R168" i="9"/>
  <c r="U9" i="9"/>
  <c r="S89" i="9"/>
  <c r="U10" i="9"/>
  <c r="O50" i="9" s="1"/>
  <c r="U11" i="9"/>
  <c r="O211" i="9" s="1"/>
  <c r="U12" i="9"/>
  <c r="O172" i="9" s="1"/>
  <c r="S172" i="9"/>
  <c r="U13" i="9"/>
  <c r="O53" i="9" s="1"/>
  <c r="R13" i="9"/>
  <c r="U14" i="9"/>
  <c r="O94" i="9" s="1"/>
  <c r="R94" i="9"/>
  <c r="U15" i="9"/>
  <c r="U16" i="9"/>
  <c r="R56" i="9"/>
  <c r="U17" i="9"/>
  <c r="O137" i="9" s="1"/>
  <c r="R17" i="9"/>
  <c r="Q18" i="9"/>
  <c r="U18" i="9"/>
  <c r="O18" i="9" s="1"/>
  <c r="U19" i="9"/>
  <c r="O219" i="9" s="1"/>
  <c r="U20" i="9"/>
  <c r="O260" i="9" s="1"/>
  <c r="U21" i="9"/>
  <c r="O181" i="9" s="1"/>
  <c r="U22" i="9"/>
  <c r="O62" i="9" s="1"/>
  <c r="R182" i="9"/>
  <c r="U23" i="9"/>
  <c r="O143" i="9" s="1"/>
  <c r="U24" i="9"/>
  <c r="O104" i="9" s="1"/>
  <c r="U25" i="9"/>
  <c r="O265" i="9" s="1"/>
  <c r="S105" i="9"/>
  <c r="U26" i="9"/>
  <c r="O26" i="9" s="1"/>
  <c r="S226" i="9"/>
  <c r="U27" i="9"/>
  <c r="O227" i="9" s="1"/>
  <c r="R187" i="9"/>
  <c r="U28" i="9"/>
  <c r="O68" i="9" s="1"/>
  <c r="S268" i="9"/>
  <c r="U29" i="9"/>
  <c r="R189" i="9"/>
  <c r="U30" i="9"/>
  <c r="O30" i="9" s="1"/>
  <c r="R230" i="9"/>
  <c r="U31" i="9"/>
  <c r="O271" i="9" s="1"/>
  <c r="S151" i="9"/>
  <c r="U32" i="9"/>
  <c r="R112" i="9"/>
  <c r="U33" i="9"/>
  <c r="O233" i="9" s="1"/>
  <c r="U34" i="9"/>
  <c r="O114" i="9" s="1"/>
  <c r="R154" i="9"/>
  <c r="Q35" i="9"/>
  <c r="U35" i="9"/>
  <c r="O235" i="9" s="1"/>
  <c r="U36" i="9"/>
  <c r="O196" i="9" s="1"/>
  <c r="R196" i="9"/>
  <c r="U37" i="9"/>
  <c r="O117" i="9" s="1"/>
  <c r="R277" i="9"/>
  <c r="U38" i="9"/>
  <c r="O198" i="9" s="1"/>
  <c r="U39" i="9"/>
  <c r="O279" i="9" s="1"/>
  <c r="U40" i="9"/>
  <c r="O200" i="9" s="1"/>
  <c r="R280" i="9"/>
  <c r="U41" i="9"/>
  <c r="U42" i="9"/>
  <c r="O82" i="9" s="1"/>
  <c r="R122" i="9"/>
  <c r="U43" i="9"/>
  <c r="O163" i="9" s="1"/>
  <c r="S43" i="9"/>
  <c r="U44" i="9"/>
  <c r="Q45" i="9"/>
  <c r="Q67" i="9" s="1"/>
  <c r="R83" i="9"/>
  <c r="Q85" i="9"/>
  <c r="Q112" i="9" s="1"/>
  <c r="Q125" i="9"/>
  <c r="Q140" i="9" s="1"/>
  <c r="O127" i="9"/>
  <c r="Q165" i="9"/>
  <c r="Q182" i="9" s="1"/>
  <c r="O167" i="9"/>
  <c r="S191" i="9"/>
  <c r="Q205" i="9"/>
  <c r="Q217" i="9" s="1"/>
  <c r="O207" i="9"/>
  <c r="Q245" i="9"/>
  <c r="Q283" i="9" s="1"/>
  <c r="O249" i="9"/>
  <c r="R253" i="9"/>
  <c r="H4" i="10"/>
  <c r="C122" i="10" s="1"/>
  <c r="H5" i="10"/>
  <c r="C123" i="10" s="1"/>
  <c r="AC130" i="10" s="1"/>
  <c r="S5" i="10"/>
  <c r="T5" i="10"/>
  <c r="Z5" i="10"/>
  <c r="AA5" i="10"/>
  <c r="AB5" i="10"/>
  <c r="AC5" i="10"/>
  <c r="AD5" i="10"/>
  <c r="AE5" i="10"/>
  <c r="AF5" i="10"/>
  <c r="AG5" i="10"/>
  <c r="AH5" i="10"/>
  <c r="AI5" i="10"/>
  <c r="AJ5" i="10"/>
  <c r="AK5" i="10"/>
  <c r="AL5" i="10"/>
  <c r="AM5" i="10"/>
  <c r="AN5" i="10"/>
  <c r="AO5" i="10"/>
  <c r="AP5" i="10"/>
  <c r="AQ5" i="10"/>
  <c r="AR5" i="10"/>
  <c r="AS5" i="10"/>
  <c r="AT5" i="10"/>
  <c r="AU5" i="10"/>
  <c r="AV5" i="10"/>
  <c r="AW5" i="10"/>
  <c r="AX5" i="10"/>
  <c r="AY5" i="10"/>
  <c r="AZ5" i="10"/>
  <c r="BA5" i="10"/>
  <c r="BB5" i="10"/>
  <c r="BC5" i="10"/>
  <c r="BD5" i="10"/>
  <c r="BE5" i="10"/>
  <c r="BF5" i="10"/>
  <c r="BG5" i="10"/>
  <c r="BH5" i="10"/>
  <c r="BI5" i="10"/>
  <c r="H6" i="10"/>
  <c r="C124" i="10" s="1"/>
  <c r="S6" i="10"/>
  <c r="T6" i="10"/>
  <c r="Z6" i="10"/>
  <c r="AA6" i="10"/>
  <c r="AB6" i="10"/>
  <c r="AC6" i="10"/>
  <c r="AD6" i="10"/>
  <c r="AE6" i="10"/>
  <c r="AF6" i="10"/>
  <c r="AG6" i="10"/>
  <c r="AH6" i="10"/>
  <c r="AI6" i="10"/>
  <c r="AJ6" i="10"/>
  <c r="AK6" i="10"/>
  <c r="AL6" i="10"/>
  <c r="AM6" i="10"/>
  <c r="AN6" i="10"/>
  <c r="AO6" i="10"/>
  <c r="AP6" i="10"/>
  <c r="AQ6" i="10"/>
  <c r="AR6" i="10"/>
  <c r="AS6" i="10"/>
  <c r="AT6" i="10"/>
  <c r="AU6" i="10"/>
  <c r="AV6" i="10"/>
  <c r="AW6" i="10"/>
  <c r="AX6" i="10"/>
  <c r="AY6" i="10"/>
  <c r="AZ6" i="10"/>
  <c r="BA6" i="10"/>
  <c r="BB6" i="10"/>
  <c r="BC6" i="10"/>
  <c r="BD6" i="10"/>
  <c r="BE6" i="10"/>
  <c r="BF6" i="10"/>
  <c r="BG6" i="10"/>
  <c r="BH6" i="10"/>
  <c r="BI6" i="10"/>
  <c r="H7" i="10"/>
  <c r="C125" i="10" s="1"/>
  <c r="AC142" i="10" s="1"/>
  <c r="S7" i="10"/>
  <c r="T7" i="10"/>
  <c r="Z7" i="10"/>
  <c r="AA7" i="10"/>
  <c r="AB7" i="10"/>
  <c r="AC7" i="10"/>
  <c r="AD7" i="10"/>
  <c r="AE7" i="10"/>
  <c r="AF7" i="10"/>
  <c r="AG7" i="10"/>
  <c r="AH7" i="10"/>
  <c r="AI7" i="10"/>
  <c r="AJ7" i="10"/>
  <c r="AK7" i="10"/>
  <c r="AL7" i="10"/>
  <c r="AM7" i="10"/>
  <c r="AN7" i="10"/>
  <c r="AO7" i="10"/>
  <c r="AP7" i="10"/>
  <c r="AQ7" i="10"/>
  <c r="AR7" i="10"/>
  <c r="AS7" i="10"/>
  <c r="AT7" i="10"/>
  <c r="AU7" i="10"/>
  <c r="AV7" i="10"/>
  <c r="AW7" i="10"/>
  <c r="AX7" i="10"/>
  <c r="AY7" i="10"/>
  <c r="AZ7" i="10"/>
  <c r="BA7" i="10"/>
  <c r="BB7" i="10"/>
  <c r="BC7" i="10"/>
  <c r="BD7" i="10"/>
  <c r="BE7" i="10"/>
  <c r="BF7" i="10"/>
  <c r="BG7" i="10"/>
  <c r="BH7" i="10"/>
  <c r="BI7" i="10"/>
  <c r="H8" i="10"/>
  <c r="C126" i="10" s="1"/>
  <c r="S8" i="10"/>
  <c r="T8" i="10"/>
  <c r="Z8" i="10"/>
  <c r="AA8" i="10"/>
  <c r="AB8" i="10"/>
  <c r="AC8" i="10"/>
  <c r="AD8" i="10"/>
  <c r="AE8" i="10"/>
  <c r="AF8" i="10"/>
  <c r="AG8" i="10"/>
  <c r="AH8" i="10"/>
  <c r="AI8" i="10"/>
  <c r="AJ8" i="10"/>
  <c r="AK8" i="10"/>
  <c r="AL8" i="10"/>
  <c r="AM8" i="10"/>
  <c r="AN8" i="10"/>
  <c r="AO8" i="10"/>
  <c r="AP8" i="10"/>
  <c r="G225" i="9" s="1"/>
  <c r="AQ8" i="10"/>
  <c r="AR8" i="10"/>
  <c r="AS8" i="10"/>
  <c r="AT8" i="10"/>
  <c r="AU8" i="10"/>
  <c r="AV8" i="10"/>
  <c r="AW8" i="10"/>
  <c r="AX8" i="10"/>
  <c r="AY8" i="10"/>
  <c r="AZ8" i="10"/>
  <c r="BA8" i="10"/>
  <c r="BB8" i="10"/>
  <c r="BC8" i="10"/>
  <c r="BD8" i="10"/>
  <c r="BE8" i="10"/>
  <c r="BF8" i="10"/>
  <c r="BG8" i="10"/>
  <c r="BH8" i="10"/>
  <c r="BI8" i="10"/>
  <c r="H9" i="10"/>
  <c r="S9" i="10"/>
  <c r="T9" i="10"/>
  <c r="Z9" i="10"/>
  <c r="AA9" i="10"/>
  <c r="AB9" i="10"/>
  <c r="AC9" i="10"/>
  <c r="AD9" i="10"/>
  <c r="AE9" i="10"/>
  <c r="AF9" i="10"/>
  <c r="AG9" i="10"/>
  <c r="AH9" i="10"/>
  <c r="AI9" i="10"/>
  <c r="AJ9" i="10"/>
  <c r="AK9" i="10"/>
  <c r="AL9" i="10"/>
  <c r="AM9" i="10"/>
  <c r="AN9" i="10"/>
  <c r="AO9" i="10"/>
  <c r="AP9" i="10"/>
  <c r="AQ9" i="10"/>
  <c r="AR9" i="10"/>
  <c r="AS9" i="10"/>
  <c r="AT9" i="10"/>
  <c r="AU9" i="10"/>
  <c r="AV9" i="10"/>
  <c r="AW9" i="10"/>
  <c r="AX9" i="10"/>
  <c r="AY9" i="10"/>
  <c r="AZ9" i="10"/>
  <c r="BA9" i="10"/>
  <c r="BB9" i="10"/>
  <c r="BC9" i="10"/>
  <c r="BD9" i="10"/>
  <c r="BE9" i="10"/>
  <c r="BF9" i="10"/>
  <c r="BG9" i="10"/>
  <c r="BH9" i="10"/>
  <c r="BI9" i="10"/>
  <c r="H10" i="10"/>
  <c r="C128" i="10" s="1"/>
  <c r="S10" i="10"/>
  <c r="T10" i="10"/>
  <c r="Z10" i="10"/>
  <c r="AA10" i="10"/>
  <c r="AB10" i="10"/>
  <c r="AC10" i="10"/>
  <c r="AD10" i="10"/>
  <c r="AE10" i="10"/>
  <c r="AF10" i="10"/>
  <c r="AG10" i="10"/>
  <c r="AH10" i="10"/>
  <c r="AI10" i="10"/>
  <c r="AJ10" i="10"/>
  <c r="AK10" i="10"/>
  <c r="AL10" i="10"/>
  <c r="AM10" i="10"/>
  <c r="AN10" i="10"/>
  <c r="AO10" i="10"/>
  <c r="AP10" i="10"/>
  <c r="AQ10" i="10"/>
  <c r="AR10" i="10"/>
  <c r="AS10" i="10"/>
  <c r="AT10" i="10"/>
  <c r="AU10" i="10"/>
  <c r="AV10" i="10"/>
  <c r="AW10" i="10"/>
  <c r="AX10" i="10"/>
  <c r="AY10" i="10"/>
  <c r="AZ10" i="10"/>
  <c r="BA10" i="10"/>
  <c r="BB10" i="10"/>
  <c r="BC10" i="10"/>
  <c r="BD10" i="10"/>
  <c r="BE10" i="10"/>
  <c r="BF10" i="10"/>
  <c r="BG10" i="10"/>
  <c r="BH10" i="10"/>
  <c r="BI10" i="10"/>
  <c r="H11" i="10"/>
  <c r="S11" i="10"/>
  <c r="T11" i="10"/>
  <c r="Z11" i="10"/>
  <c r="AA11" i="10"/>
  <c r="AB11" i="10"/>
  <c r="AC11" i="10"/>
  <c r="AD11" i="10"/>
  <c r="AE11" i="10"/>
  <c r="AF11" i="10"/>
  <c r="AG11" i="10"/>
  <c r="AH11" i="10"/>
  <c r="AI11" i="10"/>
  <c r="AJ11" i="10"/>
  <c r="AK11" i="10"/>
  <c r="AL11" i="10"/>
  <c r="AM11" i="10"/>
  <c r="AN11" i="10"/>
  <c r="AO11" i="10"/>
  <c r="AP11" i="10"/>
  <c r="AQ11" i="10"/>
  <c r="AR11" i="10"/>
  <c r="AS11" i="10"/>
  <c r="AT11" i="10"/>
  <c r="AU11" i="10"/>
  <c r="AV11" i="10"/>
  <c r="AW11" i="10"/>
  <c r="AX11" i="10"/>
  <c r="AY11" i="10"/>
  <c r="AZ11" i="10"/>
  <c r="BA11" i="10"/>
  <c r="BB11" i="10"/>
  <c r="BC11" i="10"/>
  <c r="BD11" i="10"/>
  <c r="BE11" i="10"/>
  <c r="BF11" i="10"/>
  <c r="BG11" i="10"/>
  <c r="BH11" i="10"/>
  <c r="BI11" i="10"/>
  <c r="H12" i="10"/>
  <c r="C131" i="10" s="1"/>
  <c r="S12" i="10"/>
  <c r="T12" i="10"/>
  <c r="Z12" i="10"/>
  <c r="AA12" i="10"/>
  <c r="AB12" i="10"/>
  <c r="AC12" i="10"/>
  <c r="AD12" i="10"/>
  <c r="AE12" i="10"/>
  <c r="AF12" i="10"/>
  <c r="AG12" i="10"/>
  <c r="AH12" i="10"/>
  <c r="AI12" i="10"/>
  <c r="AJ12" i="10"/>
  <c r="AK12" i="10"/>
  <c r="AL12" i="10"/>
  <c r="AM12" i="10"/>
  <c r="AN12" i="10"/>
  <c r="AO12" i="10"/>
  <c r="AP12" i="10"/>
  <c r="AQ12" i="10"/>
  <c r="AR12" i="10"/>
  <c r="AS12" i="10"/>
  <c r="AT12" i="10"/>
  <c r="AU12" i="10"/>
  <c r="AV12" i="10"/>
  <c r="AW12" i="10"/>
  <c r="AX12" i="10"/>
  <c r="AY12" i="10"/>
  <c r="AZ12" i="10"/>
  <c r="BA12" i="10"/>
  <c r="BB12" i="10"/>
  <c r="BC12" i="10"/>
  <c r="BD12" i="10"/>
  <c r="BE12" i="10"/>
  <c r="BF12" i="10"/>
  <c r="BG12" i="10"/>
  <c r="BH12" i="10"/>
  <c r="BI12" i="10"/>
  <c r="H13" i="10"/>
  <c r="S13" i="10"/>
  <c r="T13" i="10"/>
  <c r="Z13" i="10"/>
  <c r="AA13" i="10"/>
  <c r="AB13" i="10"/>
  <c r="AC13" i="10"/>
  <c r="AD13" i="10"/>
  <c r="AE13" i="10"/>
  <c r="AF13" i="10"/>
  <c r="AG13" i="10"/>
  <c r="AH13" i="10"/>
  <c r="AI13" i="10"/>
  <c r="AJ13" i="10"/>
  <c r="AK13" i="10"/>
  <c r="AL13" i="10"/>
  <c r="AM13" i="10"/>
  <c r="AN13" i="10"/>
  <c r="AO13" i="10"/>
  <c r="AP13" i="10"/>
  <c r="AQ13" i="10"/>
  <c r="AR13" i="10"/>
  <c r="AS13" i="10"/>
  <c r="AT13" i="10"/>
  <c r="AU13" i="10"/>
  <c r="AV13" i="10"/>
  <c r="AW13" i="10"/>
  <c r="AX13" i="10"/>
  <c r="AY13" i="10"/>
  <c r="AZ13" i="10"/>
  <c r="BA13" i="10"/>
  <c r="BB13" i="10"/>
  <c r="BC13" i="10"/>
  <c r="BD13" i="10"/>
  <c r="BE13" i="10"/>
  <c r="BF13" i="10"/>
  <c r="BG13" i="10"/>
  <c r="BH13" i="10"/>
  <c r="BI13" i="10"/>
  <c r="H14" i="10"/>
  <c r="C133" i="10" s="1"/>
  <c r="S14" i="10"/>
  <c r="T14" i="10"/>
  <c r="Z14" i="10"/>
  <c r="AA14" i="10"/>
  <c r="AB14" i="10"/>
  <c r="AC14" i="10"/>
  <c r="AD14" i="10"/>
  <c r="AE14" i="10"/>
  <c r="AF14" i="10"/>
  <c r="AG14" i="10"/>
  <c r="AH14" i="10"/>
  <c r="AI14" i="10"/>
  <c r="AJ14" i="10"/>
  <c r="AK14" i="10"/>
  <c r="AL14" i="10"/>
  <c r="AM14" i="10"/>
  <c r="AN14" i="10"/>
  <c r="AO14" i="10"/>
  <c r="AP14" i="10"/>
  <c r="AQ14" i="10"/>
  <c r="AR14" i="10"/>
  <c r="AS14" i="10"/>
  <c r="AT14" i="10"/>
  <c r="AU14" i="10"/>
  <c r="AV14" i="10"/>
  <c r="AW14" i="10"/>
  <c r="AX14" i="10"/>
  <c r="AY14" i="10"/>
  <c r="AZ14" i="10"/>
  <c r="BA14" i="10"/>
  <c r="BB14" i="10"/>
  <c r="BC14" i="10"/>
  <c r="BD14" i="10"/>
  <c r="BE14" i="10"/>
  <c r="BF14" i="10"/>
  <c r="BG14" i="10"/>
  <c r="BH14" i="10"/>
  <c r="BI14" i="10"/>
  <c r="H15" i="10"/>
  <c r="C134" i="10" s="1"/>
  <c r="S15" i="10"/>
  <c r="T15" i="10"/>
  <c r="Z15" i="10"/>
  <c r="AA15" i="10"/>
  <c r="AB15" i="10"/>
  <c r="AC15" i="10"/>
  <c r="AD15" i="10"/>
  <c r="AE15" i="10"/>
  <c r="AF15" i="10"/>
  <c r="AG15" i="10"/>
  <c r="AH15" i="10"/>
  <c r="AI15" i="10"/>
  <c r="AJ15" i="10"/>
  <c r="AK15" i="10"/>
  <c r="AL15" i="10"/>
  <c r="AM15" i="10"/>
  <c r="AN15" i="10"/>
  <c r="AO15" i="10"/>
  <c r="AP15" i="10"/>
  <c r="AQ15" i="10"/>
  <c r="AR15" i="10"/>
  <c r="AS15" i="10"/>
  <c r="AT15" i="10"/>
  <c r="AU15" i="10"/>
  <c r="AV15" i="10"/>
  <c r="AW15" i="10"/>
  <c r="AX15" i="10"/>
  <c r="AY15" i="10"/>
  <c r="AZ15" i="10"/>
  <c r="BA15" i="10"/>
  <c r="BB15" i="10"/>
  <c r="BC15" i="10"/>
  <c r="BD15" i="10"/>
  <c r="BE15" i="10"/>
  <c r="BF15" i="10"/>
  <c r="BG15" i="10"/>
  <c r="BH15" i="10"/>
  <c r="BI15" i="10"/>
  <c r="H16" i="10"/>
  <c r="C135" i="10" s="1"/>
  <c r="AC190" i="10" s="1"/>
  <c r="S16" i="10"/>
  <c r="T16" i="10"/>
  <c r="Z16" i="10"/>
  <c r="AA16" i="10"/>
  <c r="AB16" i="10"/>
  <c r="AC16" i="10"/>
  <c r="AD16" i="10"/>
  <c r="AE16" i="10"/>
  <c r="AF16" i="10"/>
  <c r="AG16" i="10"/>
  <c r="AH16" i="10"/>
  <c r="AI16" i="10"/>
  <c r="AJ16" i="10"/>
  <c r="AK16" i="10"/>
  <c r="AL16" i="10"/>
  <c r="AM16" i="10"/>
  <c r="AN16" i="10"/>
  <c r="AO16" i="10"/>
  <c r="AP16" i="10"/>
  <c r="AQ16" i="10"/>
  <c r="AR16" i="10"/>
  <c r="AS16" i="10"/>
  <c r="AT16" i="10"/>
  <c r="AU16" i="10"/>
  <c r="AV16" i="10"/>
  <c r="AW16" i="10"/>
  <c r="AX16" i="10"/>
  <c r="AY16" i="10"/>
  <c r="AZ16" i="10"/>
  <c r="BA16" i="10"/>
  <c r="BB16" i="10"/>
  <c r="BC16" i="10"/>
  <c r="BD16" i="10"/>
  <c r="BE16" i="10"/>
  <c r="BF16" i="10"/>
  <c r="BG16" i="10"/>
  <c r="BH16" i="10"/>
  <c r="BI16" i="10"/>
  <c r="H17" i="10"/>
  <c r="C136" i="10" s="1"/>
  <c r="S17" i="10"/>
  <c r="T17" i="10"/>
  <c r="Z17" i="10"/>
  <c r="AA17" i="10"/>
  <c r="AB17" i="10"/>
  <c r="AC17" i="10"/>
  <c r="AD17" i="10"/>
  <c r="AE17" i="10"/>
  <c r="AF17" i="10"/>
  <c r="AG17" i="10"/>
  <c r="AH17" i="10"/>
  <c r="AI17" i="10"/>
  <c r="AJ17" i="10"/>
  <c r="AK17" i="10"/>
  <c r="AL17" i="10"/>
  <c r="AM17" i="10"/>
  <c r="AN17" i="10"/>
  <c r="AO17" i="10"/>
  <c r="AP17" i="10"/>
  <c r="AQ17" i="10"/>
  <c r="AR17" i="10"/>
  <c r="AS17" i="10"/>
  <c r="AT17" i="10"/>
  <c r="AU17" i="10"/>
  <c r="AV17" i="10"/>
  <c r="AW17" i="10"/>
  <c r="AX17" i="10"/>
  <c r="AY17" i="10"/>
  <c r="AZ17" i="10"/>
  <c r="BA17" i="10"/>
  <c r="BB17" i="10"/>
  <c r="BC17" i="10"/>
  <c r="BD17" i="10"/>
  <c r="BE17" i="10"/>
  <c r="BF17" i="10"/>
  <c r="BG17" i="10"/>
  <c r="BH17" i="10"/>
  <c r="BI17" i="10"/>
  <c r="H18" i="10"/>
  <c r="H19" i="10"/>
  <c r="H20" i="10"/>
  <c r="H21" i="10"/>
  <c r="H22" i="10"/>
  <c r="H23" i="10"/>
  <c r="H24" i="10"/>
  <c r="C144" i="10" s="1"/>
  <c r="H25" i="10"/>
  <c r="H26" i="10"/>
  <c r="H27" i="10"/>
  <c r="H28" i="10"/>
  <c r="C149" i="10" s="1"/>
  <c r="AC250" i="10" s="1"/>
  <c r="H29" i="10"/>
  <c r="H30" i="10"/>
  <c r="C151" i="10" s="1"/>
  <c r="AC262" i="10" s="1"/>
  <c r="H31" i="10"/>
  <c r="C152" i="10" s="1"/>
  <c r="H32" i="10"/>
  <c r="H33" i="10"/>
  <c r="H34" i="10"/>
  <c r="H35" i="10"/>
  <c r="C157" i="10" s="1"/>
  <c r="H36" i="10"/>
  <c r="H37" i="10"/>
  <c r="H38" i="10"/>
  <c r="H39" i="10"/>
  <c r="H40" i="10"/>
  <c r="H41" i="10"/>
  <c r="H42" i="10"/>
  <c r="H43" i="10"/>
  <c r="H44" i="10"/>
  <c r="C167" i="10" s="1"/>
  <c r="H45" i="10"/>
  <c r="H46" i="10"/>
  <c r="C170" i="10" s="1"/>
  <c r="AC340" i="10" s="1"/>
  <c r="H47" i="10"/>
  <c r="H48" i="10"/>
  <c r="H49" i="10"/>
  <c r="H50" i="10"/>
  <c r="H51" i="10"/>
  <c r="C175" i="10" s="1"/>
  <c r="AC370" i="10" s="1"/>
  <c r="H52" i="10"/>
  <c r="H53" i="10"/>
  <c r="H54" i="10"/>
  <c r="H55" i="10"/>
  <c r="H56" i="10"/>
  <c r="H57" i="10"/>
  <c r="H58" i="10"/>
  <c r="H59" i="10"/>
  <c r="H60" i="10"/>
  <c r="C186" i="10" s="1"/>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D122" i="10"/>
  <c r="L4" i="10" s="1"/>
  <c r="D123" i="10"/>
  <c r="I123" i="10" s="1"/>
  <c r="D124" i="10"/>
  <c r="F124" i="10" s="1"/>
  <c r="AC124" i="10"/>
  <c r="AF124" i="10"/>
  <c r="D125" i="10"/>
  <c r="F125" i="10" s="1"/>
  <c r="Q125" i="10"/>
  <c r="R125" i="10"/>
  <c r="D126" i="10"/>
  <c r="M126" i="10" s="1"/>
  <c r="C127" i="10"/>
  <c r="AC154" i="10" s="1"/>
  <c r="D127" i="10"/>
  <c r="J127" i="10" s="1"/>
  <c r="E127" i="10"/>
  <c r="Q127" i="10"/>
  <c r="D128" i="10"/>
  <c r="N128" i="10" s="1"/>
  <c r="C129" i="10"/>
  <c r="D129" i="10"/>
  <c r="E129" i="10"/>
  <c r="F129" i="10"/>
  <c r="G129" i="10"/>
  <c r="H129" i="10"/>
  <c r="I129" i="10"/>
  <c r="J129" i="10"/>
  <c r="M129" i="10"/>
  <c r="N129" i="10"/>
  <c r="O129" i="10"/>
  <c r="P129" i="10"/>
  <c r="Q129" i="10"/>
  <c r="R129" i="10"/>
  <c r="C130" i="10"/>
  <c r="AC160" i="10" s="1"/>
  <c r="D130" i="10"/>
  <c r="M130" i="10" s="1"/>
  <c r="E130" i="10"/>
  <c r="F130" i="10"/>
  <c r="I130" i="10"/>
  <c r="D131" i="10"/>
  <c r="H131" i="10" s="1"/>
  <c r="C132" i="10"/>
  <c r="AC172" i="10" s="1"/>
  <c r="D132" i="10"/>
  <c r="G132" i="10" s="1"/>
  <c r="E132" i="10"/>
  <c r="M132" i="10"/>
  <c r="R132" i="10"/>
  <c r="D133" i="10"/>
  <c r="J133" i="10" s="1"/>
  <c r="D134" i="10"/>
  <c r="G134" i="10" s="1"/>
  <c r="D135" i="10"/>
  <c r="E135" i="10" s="1"/>
  <c r="D136" i="10"/>
  <c r="H136" i="10" s="1"/>
  <c r="M136" i="10"/>
  <c r="N136" i="10"/>
  <c r="O136" i="10"/>
  <c r="R136" i="10"/>
  <c r="AC136" i="10"/>
  <c r="C137" i="10"/>
  <c r="D137" i="10"/>
  <c r="G137" i="10"/>
  <c r="I137" i="10"/>
  <c r="Q137" i="10"/>
  <c r="C138" i="10"/>
  <c r="D138" i="10"/>
  <c r="G138" i="10" s="1"/>
  <c r="E138" i="10"/>
  <c r="C139" i="10"/>
  <c r="D139" i="10"/>
  <c r="E139" i="10" s="1"/>
  <c r="J139" i="10"/>
  <c r="C140" i="10"/>
  <c r="D140" i="10"/>
  <c r="E140" i="10" s="1"/>
  <c r="I140" i="10"/>
  <c r="N140" i="10"/>
  <c r="R140" i="10"/>
  <c r="C141" i="10"/>
  <c r="D141" i="10"/>
  <c r="I141" i="10" s="1"/>
  <c r="C142" i="10"/>
  <c r="D142" i="10"/>
  <c r="G142" i="10" s="1"/>
  <c r="C143" i="10"/>
  <c r="AC226" i="10" s="1"/>
  <c r="D143" i="10"/>
  <c r="E143" i="10" s="1"/>
  <c r="F143" i="10"/>
  <c r="H143" i="10"/>
  <c r="J143" i="10"/>
  <c r="N143" i="10"/>
  <c r="O143" i="10"/>
  <c r="R143" i="10"/>
  <c r="D144" i="10"/>
  <c r="F144" i="10" s="1"/>
  <c r="I144" i="10"/>
  <c r="J144" i="10"/>
  <c r="N144" i="10"/>
  <c r="O144" i="10"/>
  <c r="C145" i="10"/>
  <c r="D145" i="10"/>
  <c r="G145" i="10" s="1"/>
  <c r="E145" i="10"/>
  <c r="F145" i="10"/>
  <c r="H145" i="10"/>
  <c r="I145" i="10"/>
  <c r="J145" i="10"/>
  <c r="M145" i="10"/>
  <c r="N145" i="10"/>
  <c r="O145" i="10"/>
  <c r="P145" i="10"/>
  <c r="Q145" i="10"/>
  <c r="R145" i="10"/>
  <c r="C146" i="10"/>
  <c r="D146" i="10"/>
  <c r="F146" i="10" s="1"/>
  <c r="C147" i="10"/>
  <c r="D147" i="10"/>
  <c r="F147" i="10" s="1"/>
  <c r="C148" i="10"/>
  <c r="D148" i="10"/>
  <c r="F148" i="10" s="1"/>
  <c r="AC148" i="10"/>
  <c r="D149" i="10"/>
  <c r="F149" i="10" s="1"/>
  <c r="C150" i="10"/>
  <c r="D150" i="10"/>
  <c r="H150" i="10"/>
  <c r="D151" i="10"/>
  <c r="H151" i="10" s="1"/>
  <c r="D152" i="10"/>
  <c r="P152" i="10" s="1"/>
  <c r="C153" i="10"/>
  <c r="D153" i="10"/>
  <c r="F153" i="10" s="1"/>
  <c r="E153" i="10"/>
  <c r="G153" i="10"/>
  <c r="H153" i="10"/>
  <c r="I153" i="10"/>
  <c r="J153" i="10"/>
  <c r="M153" i="10"/>
  <c r="N153" i="10"/>
  <c r="O153" i="10"/>
  <c r="P153" i="10"/>
  <c r="Q153" i="10"/>
  <c r="R153" i="10"/>
  <c r="C154" i="10"/>
  <c r="D154" i="10"/>
  <c r="E154" i="10" s="1"/>
  <c r="C155" i="10"/>
  <c r="D155" i="10"/>
  <c r="G155" i="10" s="1"/>
  <c r="C156" i="10"/>
  <c r="D156" i="10"/>
  <c r="N156" i="10" s="1"/>
  <c r="F156" i="10"/>
  <c r="J156" i="10"/>
  <c r="O156" i="10"/>
  <c r="P156" i="10"/>
  <c r="R156" i="10"/>
  <c r="D157" i="10"/>
  <c r="J157" i="10" s="1"/>
  <c r="C158" i="10"/>
  <c r="AC292" i="10" s="1"/>
  <c r="D158" i="10"/>
  <c r="C159" i="10"/>
  <c r="D159" i="10"/>
  <c r="G159" i="10" s="1"/>
  <c r="C160" i="10"/>
  <c r="D160" i="10"/>
  <c r="N160" i="10" s="1"/>
  <c r="AF160" i="10"/>
  <c r="C161" i="10"/>
  <c r="D161" i="10"/>
  <c r="O161" i="10" s="1"/>
  <c r="F161" i="10"/>
  <c r="G161" i="10"/>
  <c r="H161" i="10"/>
  <c r="J161" i="10"/>
  <c r="M161" i="10"/>
  <c r="N161" i="10"/>
  <c r="P161" i="10"/>
  <c r="Q161" i="10"/>
  <c r="R161" i="10"/>
  <c r="C162" i="10"/>
  <c r="AC304" i="10" s="1"/>
  <c r="D162" i="10"/>
  <c r="M39" i="10" s="1"/>
  <c r="C163" i="10"/>
  <c r="D163" i="10"/>
  <c r="E163" i="10" s="1"/>
  <c r="C164" i="10"/>
  <c r="D164" i="10"/>
  <c r="I164" i="10" s="1"/>
  <c r="R164" i="10"/>
  <c r="C165" i="10"/>
  <c r="D165" i="10"/>
  <c r="H165" i="10" s="1"/>
  <c r="C166" i="10"/>
  <c r="AC328" i="10" s="1"/>
  <c r="D166" i="10"/>
  <c r="E166" i="10" s="1"/>
  <c r="H166" i="10"/>
  <c r="AC166" i="10"/>
  <c r="D167" i="10"/>
  <c r="G167" i="10" s="1"/>
  <c r="C168" i="10"/>
  <c r="D168" i="10"/>
  <c r="I168" i="10" s="1"/>
  <c r="E168" i="10"/>
  <c r="C169" i="10"/>
  <c r="D169" i="10"/>
  <c r="J169" i="10" s="1"/>
  <c r="E169" i="10"/>
  <c r="F169" i="10"/>
  <c r="G169" i="10"/>
  <c r="I169" i="10"/>
  <c r="M169" i="10"/>
  <c r="N169" i="10"/>
  <c r="O169" i="10"/>
  <c r="P169" i="10"/>
  <c r="Q169" i="10"/>
  <c r="D170" i="10"/>
  <c r="H170" i="10" s="1"/>
  <c r="C171" i="10"/>
  <c r="D171" i="10"/>
  <c r="G171" i="10" s="1"/>
  <c r="E171" i="10"/>
  <c r="F171" i="10"/>
  <c r="Q171" i="10"/>
  <c r="C172" i="10"/>
  <c r="AC352" i="10" s="1"/>
  <c r="D172" i="10"/>
  <c r="I172" i="10" s="1"/>
  <c r="G172" i="10"/>
  <c r="R172" i="10"/>
  <c r="C173" i="10"/>
  <c r="D173" i="10"/>
  <c r="Q173" i="10" s="1"/>
  <c r="E173" i="10"/>
  <c r="F173" i="10"/>
  <c r="G173" i="10"/>
  <c r="H173" i="10"/>
  <c r="I173" i="10"/>
  <c r="O173" i="10"/>
  <c r="P173" i="10"/>
  <c r="C174" i="10"/>
  <c r="AC364" i="10" s="1"/>
  <c r="D174" i="10"/>
  <c r="G174" i="10" s="1"/>
  <c r="D175" i="10"/>
  <c r="F175" i="10" s="1"/>
  <c r="C176" i="10"/>
  <c r="D176" i="10"/>
  <c r="J176" i="10" s="1"/>
  <c r="E176" i="10"/>
  <c r="C177" i="10"/>
  <c r="D177" i="10"/>
  <c r="Q177" i="10" s="1"/>
  <c r="E177" i="10"/>
  <c r="F177" i="10"/>
  <c r="G177" i="10"/>
  <c r="H177" i="10"/>
  <c r="I177" i="10"/>
  <c r="J177" i="10"/>
  <c r="M177" i="10"/>
  <c r="O177" i="10"/>
  <c r="P177" i="10"/>
  <c r="R177" i="10"/>
  <c r="C178" i="10"/>
  <c r="AC376" i="10" s="1"/>
  <c r="D178" i="10"/>
  <c r="J178" i="10" s="1"/>
  <c r="I178" i="10"/>
  <c r="M178" i="10"/>
  <c r="N178" i="10"/>
  <c r="O178" i="10"/>
  <c r="P178" i="10"/>
  <c r="Q178" i="10"/>
  <c r="R178" i="10"/>
  <c r="AC178" i="10"/>
  <c r="C179" i="10"/>
  <c r="D179" i="10"/>
  <c r="E179" i="10" s="1"/>
  <c r="R179" i="10"/>
  <c r="C180" i="10"/>
  <c r="AC388" i="10" s="1"/>
  <c r="D180" i="10"/>
  <c r="F180" i="10" s="1"/>
  <c r="C181" i="10"/>
  <c r="AC394" i="10" s="1"/>
  <c r="D181" i="10"/>
  <c r="P181" i="10" s="1"/>
  <c r="F181" i="10"/>
  <c r="G181" i="10"/>
  <c r="R181" i="10"/>
  <c r="C182" i="10"/>
  <c r="AC400" i="10" s="1"/>
  <c r="D182" i="10"/>
  <c r="G182" i="10" s="1"/>
  <c r="C183" i="10"/>
  <c r="D183" i="10"/>
  <c r="F183" i="10" s="1"/>
  <c r="O183" i="10"/>
  <c r="R183" i="10"/>
  <c r="C184" i="10"/>
  <c r="D184" i="10"/>
  <c r="H184" i="10" s="1"/>
  <c r="AC184" i="10"/>
  <c r="C185" i="10"/>
  <c r="D185" i="10"/>
  <c r="M185" i="10" s="1"/>
  <c r="E185" i="10"/>
  <c r="F185" i="10"/>
  <c r="G185" i="10"/>
  <c r="H185" i="10"/>
  <c r="I185" i="10"/>
  <c r="N185" i="10"/>
  <c r="P185" i="10"/>
  <c r="Q185" i="10"/>
  <c r="R185" i="10"/>
  <c r="D186" i="10"/>
  <c r="L60" i="10" s="1"/>
  <c r="R186" i="10"/>
  <c r="C187" i="10"/>
  <c r="AC418" i="10" s="1"/>
  <c r="D187" i="10"/>
  <c r="E187" i="10" s="1"/>
  <c r="C188" i="10"/>
  <c r="D188" i="10"/>
  <c r="O188" i="10" s="1"/>
  <c r="I188" i="10"/>
  <c r="J188" i="10"/>
  <c r="R188" i="10"/>
  <c r="C189" i="10"/>
  <c r="D189" i="10"/>
  <c r="E189" i="10" s="1"/>
  <c r="O189" i="10"/>
  <c r="C190" i="10"/>
  <c r="D190" i="10"/>
  <c r="F190" i="10" s="1"/>
  <c r="E190" i="10"/>
  <c r="I190" i="10"/>
  <c r="J190" i="10"/>
  <c r="M190" i="10"/>
  <c r="N190" i="10"/>
  <c r="O190" i="10"/>
  <c r="P190" i="10"/>
  <c r="R190" i="10"/>
  <c r="C191" i="10"/>
  <c r="D191" i="10"/>
  <c r="P191" i="10" s="1"/>
  <c r="C192" i="10"/>
  <c r="D192" i="10"/>
  <c r="G192" i="10" s="1"/>
  <c r="E192" i="10"/>
  <c r="H192" i="10"/>
  <c r="P192" i="10"/>
  <c r="C193" i="10"/>
  <c r="D193" i="10"/>
  <c r="E193" i="10"/>
  <c r="F193" i="10"/>
  <c r="G193" i="10"/>
  <c r="H193" i="10"/>
  <c r="M193" i="10"/>
  <c r="N193" i="10"/>
  <c r="O193" i="10"/>
  <c r="R193" i="10"/>
  <c r="C194" i="10"/>
  <c r="D194" i="10"/>
  <c r="O194" i="10" s="1"/>
  <c r="R194" i="10"/>
  <c r="C195" i="10"/>
  <c r="D195" i="10"/>
  <c r="G195" i="10" s="1"/>
  <c r="E195" i="10"/>
  <c r="P195" i="10"/>
  <c r="Q195" i="10"/>
  <c r="R195" i="10"/>
  <c r="C196" i="10"/>
  <c r="AC460" i="10" s="1"/>
  <c r="D196" i="10"/>
  <c r="F196" i="10" s="1"/>
  <c r="AC196" i="10"/>
  <c r="AF196" i="10"/>
  <c r="C197" i="10"/>
  <c r="AC466" i="10" s="1"/>
  <c r="D197" i="10"/>
  <c r="M197" i="10" s="1"/>
  <c r="Q197" i="10"/>
  <c r="C198" i="10"/>
  <c r="D198" i="10"/>
  <c r="I198" i="10" s="1"/>
  <c r="F198" i="10"/>
  <c r="G198" i="10"/>
  <c r="H198" i="10"/>
  <c r="J198" i="10"/>
  <c r="M198" i="10"/>
  <c r="O198" i="10"/>
  <c r="C199" i="10"/>
  <c r="D199" i="10"/>
  <c r="I199" i="10" s="1"/>
  <c r="C200" i="10"/>
  <c r="D200" i="10"/>
  <c r="O200" i="10" s="1"/>
  <c r="C201" i="10"/>
  <c r="D201" i="10"/>
  <c r="O201" i="10" s="1"/>
  <c r="F201" i="10"/>
  <c r="H201" i="10"/>
  <c r="I201" i="10"/>
  <c r="J201" i="10"/>
  <c r="M201" i="10"/>
  <c r="N201" i="10"/>
  <c r="P201" i="10"/>
  <c r="Q201" i="10"/>
  <c r="R201" i="10"/>
  <c r="C202" i="10"/>
  <c r="D202" i="10"/>
  <c r="G202" i="10" s="1"/>
  <c r="I202" i="10"/>
  <c r="R202" i="10"/>
  <c r="AC202" i="10"/>
  <c r="C203" i="10"/>
  <c r="AC490" i="10" s="1"/>
  <c r="D203" i="10"/>
  <c r="I203" i="10" s="1"/>
  <c r="F203" i="10"/>
  <c r="H203" i="10"/>
  <c r="J203" i="10"/>
  <c r="M203" i="10"/>
  <c r="N203" i="10"/>
  <c r="R203" i="10"/>
  <c r="C204" i="10"/>
  <c r="AC496" i="10" s="1"/>
  <c r="D204" i="10"/>
  <c r="E204" i="10" s="1"/>
  <c r="C205" i="10"/>
  <c r="D205" i="10"/>
  <c r="G205" i="10" s="1"/>
  <c r="C206" i="10"/>
  <c r="AC508" i="10" s="1"/>
  <c r="D206" i="10"/>
  <c r="E206" i="10" s="1"/>
  <c r="C207" i="10"/>
  <c r="AC514" i="10" s="1"/>
  <c r="D207" i="10"/>
  <c r="F207" i="10" s="1"/>
  <c r="H207" i="10"/>
  <c r="C208" i="10"/>
  <c r="D208" i="10"/>
  <c r="F208" i="10" s="1"/>
  <c r="AC208" i="10"/>
  <c r="C209" i="10"/>
  <c r="D209" i="10"/>
  <c r="M209" i="10" s="1"/>
  <c r="E209" i="10"/>
  <c r="F209" i="10"/>
  <c r="G209" i="10"/>
  <c r="H209" i="10"/>
  <c r="I209" i="10"/>
  <c r="J209" i="10"/>
  <c r="N209" i="10"/>
  <c r="O209" i="10"/>
  <c r="P209" i="10"/>
  <c r="Q209" i="10"/>
  <c r="R209" i="10"/>
  <c r="C210" i="10"/>
  <c r="AC520" i="10" s="1"/>
  <c r="D210" i="10"/>
  <c r="H210" i="10" s="1"/>
  <c r="G210" i="10"/>
  <c r="P210" i="10"/>
  <c r="C211" i="10"/>
  <c r="D211" i="10"/>
  <c r="F211" i="10" s="1"/>
  <c r="J211" i="10"/>
  <c r="M211" i="10"/>
  <c r="P211" i="10"/>
  <c r="C212" i="10"/>
  <c r="D212" i="10"/>
  <c r="N212" i="10" s="1"/>
  <c r="C213" i="10"/>
  <c r="AC538" i="10" s="1"/>
  <c r="D213" i="10"/>
  <c r="J213" i="10" s="1"/>
  <c r="C214" i="10"/>
  <c r="AC544" i="10" s="1"/>
  <c r="D214" i="10"/>
  <c r="E214" i="10" s="1"/>
  <c r="AC214" i="10"/>
  <c r="C215" i="10"/>
  <c r="D215" i="10"/>
  <c r="N215" i="10" s="1"/>
  <c r="F215" i="10"/>
  <c r="I215" i="10"/>
  <c r="M215" i="10"/>
  <c r="P215" i="10"/>
  <c r="Q215" i="10"/>
  <c r="C216" i="10"/>
  <c r="D216" i="10"/>
  <c r="E216" i="10" s="1"/>
  <c r="C217" i="10"/>
  <c r="D217" i="10"/>
  <c r="E217" i="10" s="1"/>
  <c r="H217" i="10"/>
  <c r="M217" i="10"/>
  <c r="N217" i="10"/>
  <c r="C218" i="10"/>
  <c r="D218" i="10"/>
  <c r="M218" i="10" s="1"/>
  <c r="E218" i="10"/>
  <c r="F218" i="10"/>
  <c r="R218" i="10"/>
  <c r="C219" i="10"/>
  <c r="D219" i="10"/>
  <c r="E219" i="10" s="1"/>
  <c r="F219" i="10"/>
  <c r="H219" i="10"/>
  <c r="I219" i="10"/>
  <c r="P219" i="10"/>
  <c r="R219" i="10"/>
  <c r="C220" i="10"/>
  <c r="AC568" i="10" s="1"/>
  <c r="D220" i="10"/>
  <c r="N220" i="10" s="1"/>
  <c r="AC220" i="10"/>
  <c r="C221" i="10"/>
  <c r="D221" i="10"/>
  <c r="H221" i="10" s="1"/>
  <c r="E221" i="10"/>
  <c r="J221" i="10"/>
  <c r="M221" i="10"/>
  <c r="P221" i="10"/>
  <c r="Q221" i="10"/>
  <c r="C222" i="10"/>
  <c r="D222" i="10"/>
  <c r="P222" i="10" s="1"/>
  <c r="N222" i="10"/>
  <c r="C223" i="10"/>
  <c r="D223" i="10"/>
  <c r="E223" i="10" s="1"/>
  <c r="C224" i="10"/>
  <c r="D224" i="10"/>
  <c r="C225" i="10"/>
  <c r="D225" i="10"/>
  <c r="N225" i="10" s="1"/>
  <c r="E225" i="10"/>
  <c r="F225" i="10"/>
  <c r="G225" i="10"/>
  <c r="H225" i="10"/>
  <c r="J225" i="10"/>
  <c r="M225" i="10"/>
  <c r="O225" i="10"/>
  <c r="P225" i="10"/>
  <c r="AC232" i="10"/>
  <c r="AF232" i="10"/>
  <c r="AC238" i="10"/>
  <c r="AC244" i="10"/>
  <c r="AC256" i="10"/>
  <c r="AC268" i="10"/>
  <c r="AF268" i="10"/>
  <c r="AC274" i="10"/>
  <c r="AC280" i="10"/>
  <c r="AC286" i="10"/>
  <c r="AC298" i="10"/>
  <c r="AF304" i="10"/>
  <c r="AC310" i="10"/>
  <c r="AC316" i="10"/>
  <c r="AC322" i="10"/>
  <c r="AC334" i="10"/>
  <c r="AF340" i="10"/>
  <c r="AC346" i="10"/>
  <c r="AC358" i="10"/>
  <c r="AF376" i="10"/>
  <c r="AC382" i="10"/>
  <c r="AC406" i="10"/>
  <c r="AC412" i="10"/>
  <c r="AF412" i="10"/>
  <c r="AC424" i="10"/>
  <c r="AC430" i="10"/>
  <c r="AC436" i="10"/>
  <c r="AC442" i="10"/>
  <c r="AC448" i="10"/>
  <c r="AF448" i="10"/>
  <c r="AC454" i="10"/>
  <c r="AC472" i="10"/>
  <c r="AC478" i="10"/>
  <c r="AC484" i="10"/>
  <c r="AF484" i="10"/>
  <c r="AC502" i="10"/>
  <c r="AF520" i="10"/>
  <c r="AC526" i="10"/>
  <c r="AC532" i="10"/>
  <c r="AC550" i="10"/>
  <c r="AC556" i="10"/>
  <c r="AF556" i="10"/>
  <c r="AC562" i="10"/>
  <c r="AC574" i="10"/>
  <c r="AC580" i="10"/>
  <c r="AC586" i="10"/>
  <c r="E5" i="9"/>
  <c r="E26" i="9" s="1"/>
  <c r="I5" i="9"/>
  <c r="C85" i="9" s="1"/>
  <c r="F245" i="9"/>
  <c r="I6" i="9"/>
  <c r="C126" i="9" s="1"/>
  <c r="F246" i="9"/>
  <c r="I7" i="9"/>
  <c r="C207" i="9" s="1"/>
  <c r="I8" i="9"/>
  <c r="C168" i="9" s="1"/>
  <c r="I9" i="9"/>
  <c r="C9" i="9" s="1"/>
  <c r="I10" i="9"/>
  <c r="C250" i="9" s="1"/>
  <c r="F50" i="9"/>
  <c r="I11" i="9"/>
  <c r="C11" i="9" s="1"/>
  <c r="G131" i="9"/>
  <c r="I12" i="9"/>
  <c r="C252" i="9" s="1"/>
  <c r="I13" i="9"/>
  <c r="C93" i="9" s="1"/>
  <c r="I14" i="9"/>
  <c r="C254" i="9" s="1"/>
  <c r="F254" i="9"/>
  <c r="I15" i="9"/>
  <c r="C215" i="9" s="1"/>
  <c r="F55" i="9"/>
  <c r="I16" i="9"/>
  <c r="C56" i="9" s="1"/>
  <c r="I17" i="9"/>
  <c r="C17" i="9" s="1"/>
  <c r="I18" i="9"/>
  <c r="C58" i="9" s="1"/>
  <c r="I19" i="9"/>
  <c r="C179" i="9" s="1"/>
  <c r="G259" i="9"/>
  <c r="I20" i="9"/>
  <c r="C140" i="9" s="1"/>
  <c r="I21" i="9"/>
  <c r="C141" i="9" s="1"/>
  <c r="G61" i="9"/>
  <c r="I22" i="9"/>
  <c r="C22" i="9" s="1"/>
  <c r="G62" i="9"/>
  <c r="I23" i="9"/>
  <c r="C143" i="9" s="1"/>
  <c r="F23" i="9"/>
  <c r="I24" i="9"/>
  <c r="C224" i="9" s="1"/>
  <c r="G184" i="9"/>
  <c r="I25" i="9"/>
  <c r="C25" i="9" s="1"/>
  <c r="I26" i="9"/>
  <c r="C226" i="9" s="1"/>
  <c r="I27" i="9"/>
  <c r="C27" i="9" s="1"/>
  <c r="F107" i="9"/>
  <c r="I28" i="9"/>
  <c r="C68" i="9" s="1"/>
  <c r="I29" i="9"/>
  <c r="C29" i="9" s="1"/>
  <c r="G229" i="9"/>
  <c r="I30" i="9"/>
  <c r="C230" i="9" s="1"/>
  <c r="F190" i="9"/>
  <c r="I31" i="9"/>
  <c r="C31" i="9" s="1"/>
  <c r="G191" i="9"/>
  <c r="I32" i="9"/>
  <c r="C112" i="9" s="1"/>
  <c r="I33" i="9"/>
  <c r="C153" i="9" s="1"/>
  <c r="F153" i="9"/>
  <c r="I34" i="9"/>
  <c r="C154" i="9" s="1"/>
  <c r="F274" i="9"/>
  <c r="I35" i="9"/>
  <c r="C35" i="9" s="1"/>
  <c r="I36" i="9"/>
  <c r="C196" i="9" s="1"/>
  <c r="I37" i="9"/>
  <c r="C37" i="9" s="1"/>
  <c r="I38" i="9"/>
  <c r="C238" i="9" s="1"/>
  <c r="F118" i="9"/>
  <c r="I39" i="9"/>
  <c r="C79" i="9" s="1"/>
  <c r="F119" i="9"/>
  <c r="I40" i="9"/>
  <c r="C280" i="9" s="1"/>
  <c r="G240" i="9"/>
  <c r="I41" i="9"/>
  <c r="C201" i="9" s="1"/>
  <c r="I42" i="9"/>
  <c r="F162" i="9"/>
  <c r="I43" i="9"/>
  <c r="C43" i="9" s="1"/>
  <c r="F83" i="9"/>
  <c r="I44" i="9"/>
  <c r="C124" i="9" s="1"/>
  <c r="E45" i="9"/>
  <c r="E62" i="9" s="1"/>
  <c r="C57" i="9"/>
  <c r="E85" i="9"/>
  <c r="E102" i="9" s="1"/>
  <c r="E125" i="9"/>
  <c r="E146" i="9" s="1"/>
  <c r="E165" i="9"/>
  <c r="E172" i="9" s="1"/>
  <c r="E205" i="9"/>
  <c r="E207" i="9" s="1"/>
  <c r="C217" i="9"/>
  <c r="E245" i="9"/>
  <c r="E263" i="9" s="1"/>
  <c r="J159" i="12" l="1"/>
  <c r="F114" i="12"/>
  <c r="E185" i="12"/>
  <c r="N171" i="12"/>
  <c r="F159" i="12"/>
  <c r="E134" i="12"/>
  <c r="E114" i="12"/>
  <c r="P170" i="12"/>
  <c r="F113" i="12"/>
  <c r="E120" i="12"/>
  <c r="E113" i="12"/>
  <c r="P195" i="12"/>
  <c r="F182" i="12"/>
  <c r="J156" i="12"/>
  <c r="G145" i="12"/>
  <c r="N130" i="12"/>
  <c r="R118" i="12"/>
  <c r="I156" i="12"/>
  <c r="Q118" i="12"/>
  <c r="P118" i="12"/>
  <c r="F156" i="12"/>
  <c r="N143" i="12"/>
  <c r="O118" i="12"/>
  <c r="M164" i="12"/>
  <c r="U164" i="12" s="1"/>
  <c r="F143" i="12"/>
  <c r="N118" i="12"/>
  <c r="V118" i="12" s="1"/>
  <c r="H193" i="12"/>
  <c r="E178" i="12"/>
  <c r="J164" i="12"/>
  <c r="J118" i="12"/>
  <c r="G164" i="12"/>
  <c r="H142" i="12"/>
  <c r="Q192" i="12"/>
  <c r="E164" i="12"/>
  <c r="F142" i="12"/>
  <c r="Q117" i="12"/>
  <c r="O117" i="12"/>
  <c r="G163" i="12"/>
  <c r="P152" i="12"/>
  <c r="R127" i="12"/>
  <c r="N117" i="12"/>
  <c r="O152" i="12"/>
  <c r="P127" i="12"/>
  <c r="I117" i="12"/>
  <c r="I162" i="12"/>
  <c r="N152" i="12"/>
  <c r="R138" i="12"/>
  <c r="O127" i="12"/>
  <c r="H117" i="12"/>
  <c r="F162" i="12"/>
  <c r="M152" i="12"/>
  <c r="N138" i="12"/>
  <c r="N127" i="12"/>
  <c r="G117" i="12"/>
  <c r="W117" i="12" s="1"/>
  <c r="G174" i="12"/>
  <c r="R161" i="12"/>
  <c r="I138" i="12"/>
  <c r="F116" i="12"/>
  <c r="F187" i="12"/>
  <c r="E116" i="12"/>
  <c r="N159" i="12"/>
  <c r="H213" i="10"/>
  <c r="H191" i="10"/>
  <c r="E213" i="10"/>
  <c r="G191" i="10"/>
  <c r="R163" i="10"/>
  <c r="I127" i="10"/>
  <c r="Q186" i="10"/>
  <c r="Q181" i="10"/>
  <c r="P216" i="10"/>
  <c r="M212" i="10"/>
  <c r="M194" i="10"/>
  <c r="P186" i="10"/>
  <c r="O181" i="10"/>
  <c r="N173" i="10"/>
  <c r="O162" i="10"/>
  <c r="R130" i="10"/>
  <c r="H216" i="10"/>
  <c r="E212" i="10"/>
  <c r="N198" i="10"/>
  <c r="V198" i="10" s="1"/>
  <c r="AE473" i="10" s="1"/>
  <c r="G194" i="10"/>
  <c r="W194" i="10" s="1"/>
  <c r="AE450" i="10" s="1"/>
  <c r="Q190" i="10"/>
  <c r="Y190" i="10" s="1"/>
  <c r="AE440" i="10" s="1"/>
  <c r="I186" i="10"/>
  <c r="Y186" i="10" s="1"/>
  <c r="AE416" i="10" s="1"/>
  <c r="M181" i="10"/>
  <c r="J173" i="10"/>
  <c r="M162" i="10"/>
  <c r="O130" i="10"/>
  <c r="J126" i="10"/>
  <c r="R208" i="10"/>
  <c r="J181" i="10"/>
  <c r="J162" i="10"/>
  <c r="N130" i="10"/>
  <c r="I126" i="10"/>
  <c r="Q208" i="10"/>
  <c r="I181" i="10"/>
  <c r="E162" i="10"/>
  <c r="E151" i="10"/>
  <c r="P125" i="10"/>
  <c r="I156" i="10"/>
  <c r="P140" i="10"/>
  <c r="I136" i="10"/>
  <c r="O125" i="10"/>
  <c r="M219" i="10"/>
  <c r="H215" i="10"/>
  <c r="H190" i="10"/>
  <c r="P180" i="10"/>
  <c r="H156" i="10"/>
  <c r="R149" i="10"/>
  <c r="O140" i="10"/>
  <c r="G136" i="10"/>
  <c r="W136" i="10" s="1"/>
  <c r="N125" i="10"/>
  <c r="V125" i="10" s="1"/>
  <c r="AE143" i="10" s="1"/>
  <c r="O180" i="10"/>
  <c r="Q149" i="10"/>
  <c r="M125" i="10"/>
  <c r="J210" i="10"/>
  <c r="J197" i="10"/>
  <c r="N180" i="10"/>
  <c r="J172" i="10"/>
  <c r="R166" i="10"/>
  <c r="E156" i="10"/>
  <c r="P149" i="10"/>
  <c r="M140" i="10"/>
  <c r="Q135" i="10"/>
  <c r="J125" i="10"/>
  <c r="G219" i="10"/>
  <c r="I210" i="10"/>
  <c r="I205" i="10"/>
  <c r="F197" i="10"/>
  <c r="M180" i="10"/>
  <c r="U180" i="10" s="1"/>
  <c r="AE388" i="10" s="1"/>
  <c r="H172" i="10"/>
  <c r="P166" i="10"/>
  <c r="I149" i="10"/>
  <c r="J140" i="10"/>
  <c r="P135" i="10"/>
  <c r="E125" i="10"/>
  <c r="U125" i="10" s="1"/>
  <c r="AE142" i="10" s="1"/>
  <c r="J180" i="10"/>
  <c r="O166" i="10"/>
  <c r="W166" i="10" s="1"/>
  <c r="AE330" i="10" s="1"/>
  <c r="R214" i="10"/>
  <c r="Z214" i="10" s="1"/>
  <c r="AE549" i="10" s="1"/>
  <c r="F210" i="10"/>
  <c r="I180" i="10"/>
  <c r="N166" i="10"/>
  <c r="Q144" i="10"/>
  <c r="F140" i="10"/>
  <c r="V140" i="10" s="1"/>
  <c r="AE209" i="10" s="1"/>
  <c r="E134" i="10"/>
  <c r="N214" i="10"/>
  <c r="R204" i="10"/>
  <c r="Q192" i="10"/>
  <c r="E180" i="10"/>
  <c r="P176" i="10"/>
  <c r="J166" i="10"/>
  <c r="J148" i="10"/>
  <c r="M214" i="10"/>
  <c r="P204" i="10"/>
  <c r="H133" i="10"/>
  <c r="P218" i="10"/>
  <c r="J214" i="10"/>
  <c r="O204" i="10"/>
  <c r="E196" i="10"/>
  <c r="M192" i="10"/>
  <c r="U192" i="10" s="1"/>
  <c r="N188" i="10"/>
  <c r="H171" i="10"/>
  <c r="G166" i="10"/>
  <c r="M144" i="10"/>
  <c r="Q139" i="10"/>
  <c r="E133" i="10"/>
  <c r="F123" i="10"/>
  <c r="O218" i="10"/>
  <c r="I214" i="10"/>
  <c r="M204" i="10"/>
  <c r="U204" i="10" s="1"/>
  <c r="AE496" i="10" s="1"/>
  <c r="R147" i="10"/>
  <c r="G218" i="10"/>
  <c r="G214" i="10"/>
  <c r="J204" i="10"/>
  <c r="Q160" i="10"/>
  <c r="P147" i="10"/>
  <c r="L39" i="10"/>
  <c r="F214" i="10"/>
  <c r="F204" i="10"/>
  <c r="M200" i="10"/>
  <c r="E188" i="10"/>
  <c r="G183" i="10"/>
  <c r="P174" i="10"/>
  <c r="Q165" i="10"/>
  <c r="P160" i="10"/>
  <c r="O147" i="10"/>
  <c r="H144" i="10"/>
  <c r="Q132" i="10"/>
  <c r="H200" i="10"/>
  <c r="E183" i="10"/>
  <c r="O174" i="10"/>
  <c r="O160" i="10"/>
  <c r="J147" i="10"/>
  <c r="Z147" i="10" s="1"/>
  <c r="AE243" i="10" s="1"/>
  <c r="G144" i="10"/>
  <c r="W144" i="10" s="1"/>
  <c r="R138" i="10"/>
  <c r="P132" i="10"/>
  <c r="G200" i="10"/>
  <c r="W200" i="10" s="1"/>
  <c r="R191" i="10"/>
  <c r="N174" i="10"/>
  <c r="J160" i="10"/>
  <c r="I147" i="10"/>
  <c r="P138" i="10"/>
  <c r="N132" i="10"/>
  <c r="O213" i="10"/>
  <c r="F200" i="10"/>
  <c r="O195" i="10"/>
  <c r="Q191" i="10"/>
  <c r="Q187" i="10"/>
  <c r="M174" i="10"/>
  <c r="H160" i="10"/>
  <c r="H147" i="10"/>
  <c r="R221" i="10"/>
  <c r="I213" i="10"/>
  <c r="Q203" i="10"/>
  <c r="E200" i="10"/>
  <c r="M195" i="10"/>
  <c r="U195" i="10" s="1"/>
  <c r="AE454" i="10" s="1"/>
  <c r="M191" i="10"/>
  <c r="P187" i="10"/>
  <c r="J182" i="10"/>
  <c r="J174" i="10"/>
  <c r="G160" i="10"/>
  <c r="E147" i="10"/>
  <c r="F132" i="10"/>
  <c r="V132" i="10" s="1"/>
  <c r="AE173" i="10" s="1"/>
  <c r="R127" i="10"/>
  <c r="Z127" i="10" s="1"/>
  <c r="AE159" i="10" s="1"/>
  <c r="X153" i="10"/>
  <c r="Q190" i="12"/>
  <c r="E182" i="12"/>
  <c r="Q152" i="12"/>
  <c r="R143" i="12"/>
  <c r="P133" i="12"/>
  <c r="G128" i="12"/>
  <c r="E119" i="12"/>
  <c r="O133" i="12"/>
  <c r="O170" i="12"/>
  <c r="M133" i="12"/>
  <c r="P189" i="12"/>
  <c r="J133" i="12"/>
  <c r="M188" i="12"/>
  <c r="R131" i="12"/>
  <c r="Q176" i="12"/>
  <c r="N157" i="12"/>
  <c r="P131" i="12"/>
  <c r="J127" i="12"/>
  <c r="Z127" i="12" s="1"/>
  <c r="P176" i="12"/>
  <c r="H157" i="12"/>
  <c r="J131" i="12"/>
  <c r="I127" i="12"/>
  <c r="R117" i="12"/>
  <c r="Z117" i="12" s="1"/>
  <c r="N186" i="12"/>
  <c r="O176" i="12"/>
  <c r="W176" i="12" s="1"/>
  <c r="P165" i="12"/>
  <c r="H131" i="12"/>
  <c r="X131" i="12" s="1"/>
  <c r="F131" i="12"/>
  <c r="E126" i="12"/>
  <c r="F176" i="12"/>
  <c r="I164" i="12"/>
  <c r="M156" i="12"/>
  <c r="F148" i="12"/>
  <c r="P130" i="12"/>
  <c r="R124" i="12"/>
  <c r="J117" i="12"/>
  <c r="R184" i="12"/>
  <c r="J195" i="12"/>
  <c r="Q184" i="12"/>
  <c r="F164" i="12"/>
  <c r="R136" i="12"/>
  <c r="Z136" i="12" s="1"/>
  <c r="P184" i="12"/>
  <c r="Q136" i="12"/>
  <c r="O124" i="12"/>
  <c r="M184" i="12"/>
  <c r="O136" i="12"/>
  <c r="J184" i="12"/>
  <c r="I174" i="12"/>
  <c r="R145" i="12"/>
  <c r="M136" i="12"/>
  <c r="R128" i="12"/>
  <c r="Z128" i="12" s="1"/>
  <c r="M124" i="12"/>
  <c r="U124" i="12" s="1"/>
  <c r="G116" i="12"/>
  <c r="I184" i="12"/>
  <c r="Y184" i="12" s="1"/>
  <c r="H174" i="12"/>
  <c r="H163" i="12"/>
  <c r="F155" i="12"/>
  <c r="Q145" i="12"/>
  <c r="J136" i="12"/>
  <c r="Q128" i="12"/>
  <c r="J124" i="12"/>
  <c r="H136" i="12"/>
  <c r="P128" i="12"/>
  <c r="M154" i="12"/>
  <c r="O145" i="12"/>
  <c r="G136" i="12"/>
  <c r="O128" i="12"/>
  <c r="W128" i="12" s="1"/>
  <c r="P145" i="12"/>
  <c r="R192" i="12"/>
  <c r="N162" i="12"/>
  <c r="J154" i="12"/>
  <c r="N145" i="12"/>
  <c r="F136" i="12"/>
  <c r="F193" i="12"/>
  <c r="E193" i="12"/>
  <c r="H159" i="12"/>
  <c r="F154" i="12"/>
  <c r="F119" i="12"/>
  <c r="M192" i="12"/>
  <c r="M170" i="12"/>
  <c r="U170" i="12" s="1"/>
  <c r="M158" i="12"/>
  <c r="U158" i="12" s="1"/>
  <c r="J192" i="12"/>
  <c r="J170" i="12"/>
  <c r="G158" i="12"/>
  <c r="I192" i="12"/>
  <c r="Y192" i="12" s="1"/>
  <c r="E146" i="12"/>
  <c r="I124" i="12"/>
  <c r="O168" i="12"/>
  <c r="H124" i="12"/>
  <c r="N183" i="12"/>
  <c r="J168" i="12"/>
  <c r="J152" i="12"/>
  <c r="Z152" i="12" s="1"/>
  <c r="G124" i="12"/>
  <c r="M183" i="12"/>
  <c r="G168" i="12"/>
  <c r="G162" i="12"/>
  <c r="I152" i="12"/>
  <c r="Y152" i="12" s="1"/>
  <c r="G131" i="12"/>
  <c r="F124" i="12"/>
  <c r="V124" i="12" s="1"/>
  <c r="H183" i="12"/>
  <c r="M174" i="12"/>
  <c r="E162" i="12"/>
  <c r="N156" i="12"/>
  <c r="F152" i="12"/>
  <c r="V152" i="12" s="1"/>
  <c r="I145" i="12"/>
  <c r="Y145" i="12" s="1"/>
  <c r="N136" i="12"/>
  <c r="E131" i="12"/>
  <c r="Q127" i="12"/>
  <c r="G123" i="12"/>
  <c r="R189" i="12"/>
  <c r="Z189" i="12" s="1"/>
  <c r="F183" i="12"/>
  <c r="V183" i="12" s="1"/>
  <c r="E152" i="12"/>
  <c r="U152" i="12" s="1"/>
  <c r="O189" i="12"/>
  <c r="N165" i="12"/>
  <c r="O161" i="12"/>
  <c r="G151" i="12"/>
  <c r="F145" i="12"/>
  <c r="M165" i="12"/>
  <c r="N161" i="12"/>
  <c r="E145" i="12"/>
  <c r="Q173" i="12"/>
  <c r="H165" i="12"/>
  <c r="M161" i="12"/>
  <c r="U161" i="12" s="1"/>
  <c r="Q120" i="12"/>
  <c r="I182" i="12"/>
  <c r="P173" i="12"/>
  <c r="X173" i="12" s="1"/>
  <c r="F165" i="12"/>
  <c r="J161" i="12"/>
  <c r="E156" i="12"/>
  <c r="R149" i="12"/>
  <c r="E136" i="12"/>
  <c r="M130" i="12"/>
  <c r="F127" i="12"/>
  <c r="P120" i="12"/>
  <c r="F117" i="12"/>
  <c r="V117" i="12" s="1"/>
  <c r="H194" i="12"/>
  <c r="O173" i="12"/>
  <c r="E165" i="12"/>
  <c r="F161" i="12"/>
  <c r="V161" i="12" s="1"/>
  <c r="J149" i="12"/>
  <c r="I130" i="12"/>
  <c r="Y130" i="12" s="1"/>
  <c r="O120" i="12"/>
  <c r="H130" i="12"/>
  <c r="N126" i="12"/>
  <c r="N120" i="12"/>
  <c r="E194" i="12"/>
  <c r="E187" i="12"/>
  <c r="G172" i="12"/>
  <c r="R164" i="12"/>
  <c r="E155" i="12"/>
  <c r="Q148" i="12"/>
  <c r="Y148" i="12" s="1"/>
  <c r="I143" i="12"/>
  <c r="Q134" i="12"/>
  <c r="E130" i="12"/>
  <c r="M126" i="12"/>
  <c r="M120" i="12"/>
  <c r="U120" i="12" s="1"/>
  <c r="Q164" i="12"/>
  <c r="Y164" i="12" s="1"/>
  <c r="R159" i="12"/>
  <c r="P148" i="12"/>
  <c r="X148" i="12" s="1"/>
  <c r="O134" i="12"/>
  <c r="J126" i="12"/>
  <c r="I120" i="12"/>
  <c r="P193" i="12"/>
  <c r="X193" i="12" s="1"/>
  <c r="P186" i="12"/>
  <c r="O164" i="12"/>
  <c r="W164" i="12" s="1"/>
  <c r="P159" i="12"/>
  <c r="O154" i="12"/>
  <c r="O148" i="12"/>
  <c r="W148" i="12" s="1"/>
  <c r="I134" i="12"/>
  <c r="H129" i="12"/>
  <c r="I126" i="12"/>
  <c r="H120" i="12"/>
  <c r="N193" i="12"/>
  <c r="O186" i="12"/>
  <c r="P179" i="12"/>
  <c r="R171" i="12"/>
  <c r="N164" i="12"/>
  <c r="O159" i="12"/>
  <c r="N154" i="12"/>
  <c r="N148" i="12"/>
  <c r="I142" i="12"/>
  <c r="G134" i="12"/>
  <c r="W134" i="12" s="1"/>
  <c r="E129" i="12"/>
  <c r="F126" i="12"/>
  <c r="G120" i="12"/>
  <c r="F194" i="12"/>
  <c r="F179" i="12"/>
  <c r="P149" i="12"/>
  <c r="G142" i="12"/>
  <c r="I190" i="12"/>
  <c r="E183" i="12"/>
  <c r="U183" i="12" s="1"/>
  <c r="E174" i="12"/>
  <c r="I170" i="12"/>
  <c r="Y170" i="12" s="1"/>
  <c r="E157" i="12"/>
  <c r="F133" i="12"/>
  <c r="V133" i="12" s="1"/>
  <c r="H170" i="12"/>
  <c r="X170" i="12" s="1"/>
  <c r="O140" i="12"/>
  <c r="W140" i="12" s="1"/>
  <c r="G190" i="12"/>
  <c r="R177" i="12"/>
  <c r="M193" i="12"/>
  <c r="F190" i="12"/>
  <c r="G186" i="12"/>
  <c r="W186" i="12" s="1"/>
  <c r="O182" i="12"/>
  <c r="P177" i="12"/>
  <c r="R173" i="12"/>
  <c r="G170" i="12"/>
  <c r="P161" i="12"/>
  <c r="R156" i="12"/>
  <c r="I154" i="12"/>
  <c r="J145" i="12"/>
  <c r="J140" i="12"/>
  <c r="I136" i="12"/>
  <c r="Y136" i="12" s="1"/>
  <c r="E190" i="12"/>
  <c r="J177" i="12"/>
  <c r="F170" i="12"/>
  <c r="G140" i="12"/>
  <c r="F120" i="12"/>
  <c r="E117" i="12"/>
  <c r="U117" i="12" s="1"/>
  <c r="N173" i="12"/>
  <c r="V173" i="12" s="1"/>
  <c r="J173" i="12"/>
  <c r="Z173" i="12" s="1"/>
  <c r="N189" i="12"/>
  <c r="V189" i="12" s="1"/>
  <c r="I173" i="12"/>
  <c r="Y173" i="12" s="1"/>
  <c r="Q138" i="12"/>
  <c r="Y138" i="12" s="1"/>
  <c r="J135" i="12"/>
  <c r="O192" i="12"/>
  <c r="M189" i="12"/>
  <c r="O184" i="12"/>
  <c r="M176" i="12"/>
  <c r="U176" i="12" s="1"/>
  <c r="H173" i="12"/>
  <c r="G144" i="12"/>
  <c r="P138" i="12"/>
  <c r="I135" i="12"/>
  <c r="N192" i="12"/>
  <c r="J189" i="12"/>
  <c r="N184" i="12"/>
  <c r="I176" i="12"/>
  <c r="Y176" i="12" s="1"/>
  <c r="G173" i="12"/>
  <c r="H164" i="12"/>
  <c r="X164" i="12" s="1"/>
  <c r="F144" i="12"/>
  <c r="O138" i="12"/>
  <c r="H135" i="12"/>
  <c r="F189" i="12"/>
  <c r="R180" i="12"/>
  <c r="F173" i="12"/>
  <c r="F147" i="12"/>
  <c r="G135" i="12"/>
  <c r="R115" i="12"/>
  <c r="Q180" i="12"/>
  <c r="E173" i="12"/>
  <c r="U173" i="12" s="1"/>
  <c r="R166" i="12"/>
  <c r="Z166" i="12" s="1"/>
  <c r="E147" i="12"/>
  <c r="F135" i="12"/>
  <c r="Q115" i="12"/>
  <c r="P180" i="12"/>
  <c r="Q166" i="12"/>
  <c r="H192" i="12"/>
  <c r="H184" i="12"/>
  <c r="O180" i="12"/>
  <c r="P166" i="12"/>
  <c r="R146" i="12"/>
  <c r="H138" i="12"/>
  <c r="R114" i="12"/>
  <c r="G192" i="12"/>
  <c r="G184" i="12"/>
  <c r="N180" i="12"/>
  <c r="O166" i="12"/>
  <c r="R155" i="12"/>
  <c r="Q146" i="12"/>
  <c r="G138" i="12"/>
  <c r="Q114" i="12"/>
  <c r="R194" i="12"/>
  <c r="Z194" i="12" s="1"/>
  <c r="F192" i="12"/>
  <c r="R187" i="12"/>
  <c r="F184" i="12"/>
  <c r="M180" i="12"/>
  <c r="U180" i="12" s="1"/>
  <c r="F175" i="12"/>
  <c r="N166" i="12"/>
  <c r="V166" i="12" s="1"/>
  <c r="I163" i="12"/>
  <c r="G159" i="12"/>
  <c r="Q155" i="12"/>
  <c r="P146" i="12"/>
  <c r="F138" i="12"/>
  <c r="N134" i="12"/>
  <c r="J130" i="12"/>
  <c r="M127" i="12"/>
  <c r="J123" i="12"/>
  <c r="M118" i="12"/>
  <c r="P114" i="12"/>
  <c r="Q194" i="12"/>
  <c r="E192" i="12"/>
  <c r="P187" i="12"/>
  <c r="J180" i="12"/>
  <c r="E175" i="12"/>
  <c r="M166" i="12"/>
  <c r="P155" i="12"/>
  <c r="O146" i="12"/>
  <c r="R142" i="12"/>
  <c r="E138" i="12"/>
  <c r="U138" i="12" s="1"/>
  <c r="O114" i="12"/>
  <c r="P194" i="12"/>
  <c r="O187" i="12"/>
  <c r="I180" i="12"/>
  <c r="I166" i="12"/>
  <c r="Y166" i="12" s="1"/>
  <c r="O155" i="12"/>
  <c r="W155" i="12" s="1"/>
  <c r="N146" i="12"/>
  <c r="V146" i="12" s="1"/>
  <c r="Q142" i="12"/>
  <c r="I118" i="12"/>
  <c r="Y118" i="12" s="1"/>
  <c r="M114" i="12"/>
  <c r="U114" i="12" s="1"/>
  <c r="O194" i="12"/>
  <c r="W194" i="12" s="1"/>
  <c r="J191" i="12"/>
  <c r="N187" i="12"/>
  <c r="V187" i="12" s="1"/>
  <c r="R183" i="12"/>
  <c r="H180" i="12"/>
  <c r="X180" i="12" s="1"/>
  <c r="R174" i="12"/>
  <c r="I171" i="12"/>
  <c r="H166" i="12"/>
  <c r="X166" i="12" s="1"/>
  <c r="F163" i="12"/>
  <c r="N155" i="12"/>
  <c r="M146" i="12"/>
  <c r="U146" i="12" s="1"/>
  <c r="P142" i="12"/>
  <c r="X142" i="12" s="1"/>
  <c r="P137" i="12"/>
  <c r="F134" i="12"/>
  <c r="V134" i="12" s="1"/>
  <c r="G130" i="12"/>
  <c r="W130" i="12" s="1"/>
  <c r="H127" i="12"/>
  <c r="X127" i="12" s="1"/>
  <c r="E122" i="12"/>
  <c r="H118" i="12"/>
  <c r="J114" i="12"/>
  <c r="N194" i="12"/>
  <c r="I191" i="12"/>
  <c r="J187" i="12"/>
  <c r="Q183" i="12"/>
  <c r="Y183" i="12" s="1"/>
  <c r="G180" i="12"/>
  <c r="Q174" i="12"/>
  <c r="Y174" i="12" s="1"/>
  <c r="G166" i="12"/>
  <c r="P158" i="12"/>
  <c r="M155" i="12"/>
  <c r="I146" i="12"/>
  <c r="O142" i="12"/>
  <c r="M137" i="12"/>
  <c r="G118" i="12"/>
  <c r="I114" i="12"/>
  <c r="M194" i="12"/>
  <c r="U194" i="12" s="1"/>
  <c r="H191" i="12"/>
  <c r="H187" i="12"/>
  <c r="P183" i="12"/>
  <c r="F180" i="12"/>
  <c r="P174" i="12"/>
  <c r="F166" i="12"/>
  <c r="Q162" i="12"/>
  <c r="Y162" i="12" s="1"/>
  <c r="O158" i="12"/>
  <c r="I155" i="12"/>
  <c r="H146" i="12"/>
  <c r="M142" i="12"/>
  <c r="U142" i="12" s="1"/>
  <c r="H137" i="12"/>
  <c r="R121" i="12"/>
  <c r="Z121" i="12" s="1"/>
  <c r="E118" i="12"/>
  <c r="H114" i="12"/>
  <c r="I194" i="12"/>
  <c r="G191" i="12"/>
  <c r="G187" i="12"/>
  <c r="O183" i="12"/>
  <c r="W183" i="12" s="1"/>
  <c r="O174" i="12"/>
  <c r="W174" i="12" s="1"/>
  <c r="R170" i="12"/>
  <c r="E166" i="12"/>
  <c r="O162" i="12"/>
  <c r="N158" i="12"/>
  <c r="H155" i="12"/>
  <c r="E150" i="12"/>
  <c r="G146" i="12"/>
  <c r="J142" i="12"/>
  <c r="E137" i="12"/>
  <c r="R133" i="12"/>
  <c r="Z133" i="12" s="1"/>
  <c r="N129" i="12"/>
  <c r="O126" i="12"/>
  <c r="P121" i="12"/>
  <c r="G114" i="12"/>
  <c r="M222" i="10"/>
  <c r="Q219" i="10"/>
  <c r="Y219" i="10" s="1"/>
  <c r="AE566" i="10" s="1"/>
  <c r="I211" i="10"/>
  <c r="O208" i="10"/>
  <c r="G204" i="10"/>
  <c r="E198" i="10"/>
  <c r="U198" i="10" s="1"/>
  <c r="AE472" i="10" s="1"/>
  <c r="H195" i="10"/>
  <c r="X195" i="10" s="1"/>
  <c r="AE457" i="10" s="1"/>
  <c r="N192" i="10"/>
  <c r="G190" i="10"/>
  <c r="O186" i="10"/>
  <c r="Q183" i="10"/>
  <c r="H181" i="10"/>
  <c r="X181" i="10" s="1"/>
  <c r="AE397" i="10" s="1"/>
  <c r="G178" i="10"/>
  <c r="W178" i="10" s="1"/>
  <c r="AE378" i="10" s="1"/>
  <c r="Q164" i="10"/>
  <c r="Y164" i="10" s="1"/>
  <c r="AE320" i="10" s="1"/>
  <c r="Q156" i="10"/>
  <c r="Y156" i="10" s="1"/>
  <c r="AE284" i="10" s="1"/>
  <c r="O149" i="10"/>
  <c r="E144" i="10"/>
  <c r="H140" i="10"/>
  <c r="J130" i="10"/>
  <c r="P127" i="10"/>
  <c r="I125" i="10"/>
  <c r="Y125" i="10" s="1"/>
  <c r="AE146" i="10" s="1"/>
  <c r="J222" i="10"/>
  <c r="N186" i="10"/>
  <c r="M167" i="10"/>
  <c r="O164" i="10"/>
  <c r="N149" i="10"/>
  <c r="V149" i="10" s="1"/>
  <c r="AE251" i="10" s="1"/>
  <c r="O127" i="10"/>
  <c r="H125" i="10"/>
  <c r="X125" i="10" s="1"/>
  <c r="AE145" i="10" s="1"/>
  <c r="F222" i="10"/>
  <c r="V222" i="10" s="1"/>
  <c r="AE581" i="10" s="1"/>
  <c r="R213" i="10"/>
  <c r="Z213" i="10" s="1"/>
  <c r="AE543" i="10" s="1"/>
  <c r="M186" i="10"/>
  <c r="J183" i="10"/>
  <c r="Z183" i="10" s="1"/>
  <c r="AE411" i="10" s="1"/>
  <c r="I167" i="10"/>
  <c r="N164" i="10"/>
  <c r="M149" i="10"/>
  <c r="Q136" i="10"/>
  <c r="Y136" i="10" s="1"/>
  <c r="H130" i="10"/>
  <c r="N127" i="10"/>
  <c r="G125" i="10"/>
  <c r="W125" i="10" s="1"/>
  <c r="AE144" i="10" s="1"/>
  <c r="O219" i="10"/>
  <c r="W219" i="10" s="1"/>
  <c r="AE564" i="10" s="1"/>
  <c r="R216" i="10"/>
  <c r="R200" i="10"/>
  <c r="J192" i="10"/>
  <c r="E222" i="10"/>
  <c r="U222" i="10" s="1"/>
  <c r="AE580" i="10" s="1"/>
  <c r="N219" i="10"/>
  <c r="V219" i="10" s="1"/>
  <c r="AE563" i="10" s="1"/>
  <c r="Q216" i="10"/>
  <c r="Q213" i="10"/>
  <c r="Q210" i="10"/>
  <c r="I207" i="10"/>
  <c r="P200" i="10"/>
  <c r="R197" i="10"/>
  <c r="I192" i="10"/>
  <c r="Y192" i="10" s="1"/>
  <c r="J186" i="10"/>
  <c r="I183" i="10"/>
  <c r="R173" i="10"/>
  <c r="M164" i="10"/>
  <c r="M156" i="10"/>
  <c r="U156" i="10" s="1"/>
  <c r="AE280" i="10" s="1"/>
  <c r="J149" i="10"/>
  <c r="P143" i="10"/>
  <c r="X143" i="10" s="1"/>
  <c r="AE229" i="10" s="1"/>
  <c r="P136" i="10"/>
  <c r="X136" i="10" s="1"/>
  <c r="G130" i="10"/>
  <c r="M127" i="10"/>
  <c r="U127" i="10" s="1"/>
  <c r="AE154" i="10" s="1"/>
  <c r="M60" i="10"/>
  <c r="J219" i="10"/>
  <c r="Z219" i="10" s="1"/>
  <c r="AE567" i="10" s="1"/>
  <c r="J216" i="10"/>
  <c r="O210" i="10"/>
  <c r="G207" i="10"/>
  <c r="J200" i="10"/>
  <c r="P197" i="10"/>
  <c r="Q194" i="10"/>
  <c r="F192" i="10"/>
  <c r="M189" i="10"/>
  <c r="U189" i="10" s="1"/>
  <c r="AE430" i="10" s="1"/>
  <c r="H186" i="10"/>
  <c r="H149" i="10"/>
  <c r="X149" i="10" s="1"/>
  <c r="AE253" i="10" s="1"/>
  <c r="P139" i="10"/>
  <c r="H127" i="10"/>
  <c r="X127" i="10" s="1"/>
  <c r="AE157" i="10" s="1"/>
  <c r="O197" i="10"/>
  <c r="P194" i="10"/>
  <c r="I189" i="10"/>
  <c r="G186" i="10"/>
  <c r="G149" i="10"/>
  <c r="O139" i="10"/>
  <c r="G127" i="10"/>
  <c r="W127" i="10" s="1"/>
  <c r="AE156" i="10" s="1"/>
  <c r="N197" i="10"/>
  <c r="N194" i="10"/>
  <c r="F189" i="10"/>
  <c r="E186" i="10"/>
  <c r="U186" i="10" s="1"/>
  <c r="AE412" i="10" s="1"/>
  <c r="Q166" i="10"/>
  <c r="R160" i="10"/>
  <c r="G156" i="10"/>
  <c r="R152" i="10"/>
  <c r="E149" i="10"/>
  <c r="I143" i="10"/>
  <c r="N139" i="10"/>
  <c r="J136" i="10"/>
  <c r="Z136" i="10" s="1"/>
  <c r="O132" i="10"/>
  <c r="W132" i="10" s="1"/>
  <c r="AE174" i="10" s="1"/>
  <c r="F127" i="10"/>
  <c r="V127" i="10" s="1"/>
  <c r="AE155" i="10" s="1"/>
  <c r="Q206" i="10"/>
  <c r="Q152" i="10"/>
  <c r="N206" i="10"/>
  <c r="I197" i="10"/>
  <c r="Y197" i="10" s="1"/>
  <c r="AE470" i="10" s="1"/>
  <c r="J194" i="10"/>
  <c r="Z194" i="10" s="1"/>
  <c r="AE453" i="10" s="1"/>
  <c r="R182" i="10"/>
  <c r="R162" i="10"/>
  <c r="Z162" i="10" s="1"/>
  <c r="AE309" i="10" s="1"/>
  <c r="N152" i="10"/>
  <c r="I139" i="10"/>
  <c r="R123" i="10"/>
  <c r="M206" i="10"/>
  <c r="U206" i="10" s="1"/>
  <c r="AE508" i="10" s="1"/>
  <c r="H197" i="10"/>
  <c r="I194" i="10"/>
  <c r="Q182" i="10"/>
  <c r="Q162" i="10"/>
  <c r="M152" i="10"/>
  <c r="R148" i="10"/>
  <c r="G139" i="10"/>
  <c r="F136" i="10"/>
  <c r="V136" i="10" s="1"/>
  <c r="J132" i="10"/>
  <c r="Z132" i="10" s="1"/>
  <c r="AE177" i="10" s="1"/>
  <c r="Q123" i="10"/>
  <c r="G221" i="10"/>
  <c r="O215" i="10"/>
  <c r="R212" i="10"/>
  <c r="J206" i="10"/>
  <c r="G197" i="10"/>
  <c r="H194" i="10"/>
  <c r="O191" i="10"/>
  <c r="W191" i="10" s="1"/>
  <c r="AE444" i="10" s="1"/>
  <c r="Q188" i="10"/>
  <c r="Y188" i="10" s="1"/>
  <c r="AE428" i="10" s="1"/>
  <c r="P182" i="10"/>
  <c r="H180" i="10"/>
  <c r="X180" i="10" s="1"/>
  <c r="AE391" i="10" s="1"/>
  <c r="M166" i="10"/>
  <c r="U166" i="10" s="1"/>
  <c r="AE328" i="10" s="1"/>
  <c r="P162" i="10"/>
  <c r="M160" i="10"/>
  <c r="J152" i="10"/>
  <c r="Q148" i="10"/>
  <c r="F139" i="10"/>
  <c r="E136" i="10"/>
  <c r="U136" i="10" s="1"/>
  <c r="I132" i="10"/>
  <c r="R126" i="10"/>
  <c r="P123" i="10"/>
  <c r="Q212" i="10"/>
  <c r="G206" i="10"/>
  <c r="Q199" i="10"/>
  <c r="Y199" i="10" s="1"/>
  <c r="AE482" i="10" s="1"/>
  <c r="O182" i="10"/>
  <c r="Q155" i="10"/>
  <c r="I152" i="10"/>
  <c r="O148" i="10"/>
  <c r="P142" i="10"/>
  <c r="H132" i="10"/>
  <c r="O126" i="10"/>
  <c r="O123" i="10"/>
  <c r="M53" i="10"/>
  <c r="Q218" i="10"/>
  <c r="J215" i="10"/>
  <c r="P212" i="10"/>
  <c r="X212" i="10" s="1"/>
  <c r="AE535" i="10" s="1"/>
  <c r="F206" i="10"/>
  <c r="N199" i="10"/>
  <c r="E197" i="10"/>
  <c r="U197" i="10" s="1"/>
  <c r="AE466" i="10" s="1"/>
  <c r="F194" i="10"/>
  <c r="V194" i="10" s="1"/>
  <c r="AE449" i="10" s="1"/>
  <c r="J191" i="10"/>
  <c r="M188" i="10"/>
  <c r="N182" i="10"/>
  <c r="I166" i="10"/>
  <c r="N162" i="10"/>
  <c r="I160" i="10"/>
  <c r="I155" i="10"/>
  <c r="H152" i="10"/>
  <c r="X152" i="10" s="1"/>
  <c r="N148" i="10"/>
  <c r="J142" i="10"/>
  <c r="R135" i="10"/>
  <c r="N126" i="10"/>
  <c r="J123" i="10"/>
  <c r="O212" i="10"/>
  <c r="J199" i="10"/>
  <c r="M182" i="10"/>
  <c r="F152" i="10"/>
  <c r="M148" i="10"/>
  <c r="L11" i="10"/>
  <c r="R223" i="10"/>
  <c r="Q223" i="10"/>
  <c r="R220" i="10"/>
  <c r="N218" i="10"/>
  <c r="V218" i="10" s="1"/>
  <c r="AE557" i="10" s="1"/>
  <c r="G215" i="10"/>
  <c r="J212" i="10"/>
  <c r="H202" i="10"/>
  <c r="E191" i="10"/>
  <c r="U191" i="10" s="1"/>
  <c r="AE442" i="10" s="1"/>
  <c r="H188" i="10"/>
  <c r="I182" i="10"/>
  <c r="Q179" i="10"/>
  <c r="M176" i="10"/>
  <c r="U176" i="10" s="1"/>
  <c r="P172" i="10"/>
  <c r="F166" i="10"/>
  <c r="I162" i="10"/>
  <c r="F160" i="10"/>
  <c r="V160" i="10" s="1"/>
  <c r="Q151" i="10"/>
  <c r="I148" i="10"/>
  <c r="M138" i="10"/>
  <c r="N135" i="10"/>
  <c r="H126" i="10"/>
  <c r="R122" i="10"/>
  <c r="P223" i="10"/>
  <c r="Q220" i="10"/>
  <c r="J218" i="10"/>
  <c r="I212" i="10"/>
  <c r="P205" i="10"/>
  <c r="R198" i="10"/>
  <c r="Z198" i="10" s="1"/>
  <c r="AE477" i="10" s="1"/>
  <c r="G188" i="10"/>
  <c r="W188" i="10" s="1"/>
  <c r="AE426" i="10" s="1"/>
  <c r="H182" i="10"/>
  <c r="I179" i="10"/>
  <c r="O172" i="10"/>
  <c r="W172" i="10" s="1"/>
  <c r="AE354" i="10" s="1"/>
  <c r="R168" i="10"/>
  <c r="H162" i="10"/>
  <c r="E160" i="10"/>
  <c r="I154" i="10"/>
  <c r="N151" i="10"/>
  <c r="H148" i="10"/>
  <c r="Q141" i="10"/>
  <c r="Y141" i="10" s="1"/>
  <c r="AE218" i="10" s="1"/>
  <c r="J138" i="10"/>
  <c r="H135" i="10"/>
  <c r="G126" i="10"/>
  <c r="O122" i="10"/>
  <c r="O223" i="10"/>
  <c r="P220" i="10"/>
  <c r="I218" i="10"/>
  <c r="H212" i="10"/>
  <c r="O205" i="10"/>
  <c r="W205" i="10" s="1"/>
  <c r="AE504" i="10" s="1"/>
  <c r="Q198" i="10"/>
  <c r="Y198" i="10" s="1"/>
  <c r="AE476" i="10" s="1"/>
  <c r="G196" i="10"/>
  <c r="F182" i="10"/>
  <c r="N172" i="10"/>
  <c r="Q168" i="10"/>
  <c r="G162" i="10"/>
  <c r="W162" i="10" s="1"/>
  <c r="AE306" i="10" s="1"/>
  <c r="H154" i="10"/>
  <c r="J151" i="10"/>
  <c r="G148" i="10"/>
  <c r="H138" i="10"/>
  <c r="G135" i="10"/>
  <c r="Q131" i="10"/>
  <c r="F126" i="10"/>
  <c r="N122" i="10"/>
  <c r="N223" i="10"/>
  <c r="M220" i="10"/>
  <c r="H218" i="10"/>
  <c r="X218" i="10" s="1"/>
  <c r="AE559" i="10" s="1"/>
  <c r="G212" i="10"/>
  <c r="N205" i="10"/>
  <c r="P198" i="10"/>
  <c r="X198" i="10" s="1"/>
  <c r="AE475" i="10" s="1"/>
  <c r="E182" i="10"/>
  <c r="M172" i="10"/>
  <c r="P168" i="10"/>
  <c r="F162" i="10"/>
  <c r="V162" i="10" s="1"/>
  <c r="AE305" i="10" s="1"/>
  <c r="F154" i="10"/>
  <c r="G151" i="10"/>
  <c r="E148" i="10"/>
  <c r="R144" i="10"/>
  <c r="Z144" i="10" s="1"/>
  <c r="F138" i="10"/>
  <c r="P131" i="10"/>
  <c r="E126" i="10"/>
  <c r="U126" i="10" s="1"/>
  <c r="AE148" i="10" s="1"/>
  <c r="J122" i="10"/>
  <c r="M223" i="10"/>
  <c r="U223" i="10" s="1"/>
  <c r="AE586" i="10" s="1"/>
  <c r="J220" i="10"/>
  <c r="O168" i="10"/>
  <c r="Q134" i="10"/>
  <c r="O131" i="10"/>
  <c r="I122" i="10"/>
  <c r="I220" i="10"/>
  <c r="R184" i="10"/>
  <c r="P175" i="10"/>
  <c r="M168" i="10"/>
  <c r="U168" i="10" s="1"/>
  <c r="O165" i="10"/>
  <c r="N134" i="10"/>
  <c r="N131" i="10"/>
  <c r="H122" i="10"/>
  <c r="I223" i="10"/>
  <c r="H220" i="10"/>
  <c r="O184" i="10"/>
  <c r="J168" i="10"/>
  <c r="M165" i="10"/>
  <c r="M134" i="10"/>
  <c r="M131" i="10"/>
  <c r="R128" i="10"/>
  <c r="G122" i="10"/>
  <c r="J223" i="10"/>
  <c r="G223" i="10"/>
  <c r="G220" i="10"/>
  <c r="R211" i="10"/>
  <c r="Z211" i="10" s="1"/>
  <c r="AE531" i="10" s="1"/>
  <c r="J184" i="10"/>
  <c r="E172" i="10"/>
  <c r="H168" i="10"/>
  <c r="G165" i="10"/>
  <c r="I134" i="10"/>
  <c r="G131" i="10"/>
  <c r="Q128" i="10"/>
  <c r="F122" i="10"/>
  <c r="F223" i="10"/>
  <c r="F220" i="10"/>
  <c r="V220" i="10" s="1"/>
  <c r="AE569" i="10" s="1"/>
  <c r="Q211" i="10"/>
  <c r="Y211" i="10" s="1"/>
  <c r="AE530" i="10" s="1"/>
  <c r="I184" i="10"/>
  <c r="G168" i="10"/>
  <c r="W168" i="10" s="1"/>
  <c r="F165" i="10"/>
  <c r="R157" i="10"/>
  <c r="Z157" i="10" s="1"/>
  <c r="AE291" i="10" s="1"/>
  <c r="H134" i="10"/>
  <c r="J128" i="10"/>
  <c r="E122" i="10"/>
  <c r="F168" i="10"/>
  <c r="F134" i="10"/>
  <c r="X225" i="10"/>
  <c r="V161" i="10"/>
  <c r="Z156" i="10"/>
  <c r="AE285" i="10" s="1"/>
  <c r="U186" i="12"/>
  <c r="V193" i="12"/>
  <c r="Z156" i="12"/>
  <c r="W183" i="10"/>
  <c r="AE408" i="10" s="1"/>
  <c r="V164" i="12"/>
  <c r="X128" i="12"/>
  <c r="V182" i="12"/>
  <c r="U128" i="12"/>
  <c r="Z209" i="10"/>
  <c r="W129" i="10"/>
  <c r="V130" i="10"/>
  <c r="AE161" i="10" s="1"/>
  <c r="V209" i="10"/>
  <c r="U209" i="10"/>
  <c r="Z153" i="10"/>
  <c r="W136" i="12"/>
  <c r="V114" i="12"/>
  <c r="V190" i="12"/>
  <c r="Z184" i="12"/>
  <c r="X117" i="12"/>
  <c r="U189" i="12"/>
  <c r="Z159" i="12"/>
  <c r="X152" i="12"/>
  <c r="Z118" i="12"/>
  <c r="Y160" i="10"/>
  <c r="Y177" i="10"/>
  <c r="Z129" i="10"/>
  <c r="X129" i="10"/>
  <c r="W209" i="10"/>
  <c r="Y144" i="10"/>
  <c r="W198" i="10"/>
  <c r="AE474" i="10" s="1"/>
  <c r="U190" i="10"/>
  <c r="AE436" i="10" s="1"/>
  <c r="W195" i="10"/>
  <c r="AE456" i="10" s="1"/>
  <c r="U140" i="10"/>
  <c r="V201" i="10"/>
  <c r="Z177" i="10"/>
  <c r="Z166" i="10"/>
  <c r="AE333" i="10" s="1"/>
  <c r="X124" i="12"/>
  <c r="U132" i="10"/>
  <c r="AE172" i="10" s="1"/>
  <c r="W204" i="10"/>
  <c r="AE498" i="10" s="1"/>
  <c r="U145" i="10"/>
  <c r="W190" i="12"/>
  <c r="V162" i="12"/>
  <c r="V174" i="12"/>
  <c r="Z190" i="10"/>
  <c r="AE441" i="10" s="1"/>
  <c r="X221" i="10"/>
  <c r="AE577" i="10" s="1"/>
  <c r="X136" i="12"/>
  <c r="U182" i="12"/>
  <c r="W161" i="10"/>
  <c r="Y156" i="12"/>
  <c r="U145" i="12"/>
  <c r="X120" i="12"/>
  <c r="X156" i="12"/>
  <c r="Y128" i="12"/>
  <c r="V215" i="10"/>
  <c r="AE551" i="10" s="1"/>
  <c r="W153" i="10"/>
  <c r="V156" i="12"/>
  <c r="W152" i="12"/>
  <c r="U153" i="10"/>
  <c r="Z125" i="10"/>
  <c r="AE147" i="10" s="1"/>
  <c r="U184" i="12"/>
  <c r="V128" i="12"/>
  <c r="Y153" i="10"/>
  <c r="Y173" i="10"/>
  <c r="AE362" i="10" s="1"/>
  <c r="U154" i="12"/>
  <c r="X209" i="10"/>
  <c r="V156" i="10"/>
  <c r="AE281" i="10" s="1"/>
  <c r="U214" i="10"/>
  <c r="AE544" i="10" s="1"/>
  <c r="X173" i="10"/>
  <c r="AE361" i="10" s="1"/>
  <c r="X161" i="10"/>
  <c r="W184" i="12"/>
  <c r="V176" i="12"/>
  <c r="V154" i="12"/>
  <c r="U177" i="10"/>
  <c r="W173" i="10"/>
  <c r="AE360" i="10" s="1"/>
  <c r="U225" i="10"/>
  <c r="X166" i="10"/>
  <c r="AE331" i="10" s="1"/>
  <c r="U133" i="12"/>
  <c r="U127" i="12"/>
  <c r="V225" i="10"/>
  <c r="X219" i="10"/>
  <c r="AE565" i="10" s="1"/>
  <c r="V193" i="10"/>
  <c r="Y169" i="10"/>
  <c r="X145" i="12"/>
  <c r="Z221" i="10"/>
  <c r="AE579" i="10" s="1"/>
  <c r="V169" i="10"/>
  <c r="Z149" i="10"/>
  <c r="AE255" i="10" s="1"/>
  <c r="Z172" i="10"/>
  <c r="AE357" i="10" s="1"/>
  <c r="Y129" i="10"/>
  <c r="V171" i="12"/>
  <c r="W156" i="12"/>
  <c r="U148" i="12"/>
  <c r="X118" i="12"/>
  <c r="X190" i="10"/>
  <c r="AE439" i="10" s="1"/>
  <c r="Y181" i="10"/>
  <c r="AE398" i="10" s="1"/>
  <c r="V129" i="10"/>
  <c r="V159" i="12"/>
  <c r="X192" i="10"/>
  <c r="V190" i="10"/>
  <c r="AE437" i="10" s="1"/>
  <c r="W174" i="10"/>
  <c r="AE366" i="10" s="1"/>
  <c r="Z145" i="10"/>
  <c r="X130" i="12"/>
  <c r="Z124" i="12"/>
  <c r="Z143" i="10"/>
  <c r="AE231" i="10" s="1"/>
  <c r="Z177" i="12"/>
  <c r="Z138" i="12"/>
  <c r="Y117" i="12"/>
  <c r="U130" i="12"/>
  <c r="Y124" i="12"/>
  <c r="V130" i="12"/>
  <c r="X176" i="12"/>
  <c r="X184" i="12"/>
  <c r="BB135" i="9"/>
  <c r="BB41" i="9"/>
  <c r="BB215" i="9"/>
  <c r="BC259" i="9"/>
  <c r="BB255" i="9"/>
  <c r="BC203" i="9"/>
  <c r="BC254" i="9"/>
  <c r="BB254" i="9"/>
  <c r="BC55" i="9"/>
  <c r="AX55" i="9" s="1"/>
  <c r="BC81" i="9"/>
  <c r="BC14" i="9"/>
  <c r="BB81" i="9"/>
  <c r="BB281" i="9"/>
  <c r="BB243" i="9"/>
  <c r="BC174" i="9"/>
  <c r="BC241" i="9"/>
  <c r="BB174" i="9"/>
  <c r="BB203" i="9"/>
  <c r="AQ271" i="9"/>
  <c r="AQ73" i="9"/>
  <c r="AQ134" i="9"/>
  <c r="AP247" i="9"/>
  <c r="AQ71" i="9"/>
  <c r="AQ231" i="9"/>
  <c r="AQ191" i="9"/>
  <c r="AE234" i="9"/>
  <c r="AE101" i="9"/>
  <c r="AE194" i="9"/>
  <c r="AE154" i="9"/>
  <c r="D207" i="11"/>
  <c r="E177" i="11"/>
  <c r="E27" i="11"/>
  <c r="E211" i="11"/>
  <c r="BC169" i="9"/>
  <c r="BB30" i="9"/>
  <c r="BC150" i="9"/>
  <c r="BB150" i="9"/>
  <c r="BB52" i="9"/>
  <c r="BC129" i="9"/>
  <c r="AX129" i="9" s="1"/>
  <c r="BB129" i="9"/>
  <c r="X216" i="10"/>
  <c r="W169" i="10"/>
  <c r="Y178" i="10"/>
  <c r="AE380" i="10" s="1"/>
  <c r="Y145" i="10"/>
  <c r="X145" i="10"/>
  <c r="Z201" i="10"/>
  <c r="Z178" i="10"/>
  <c r="AE381" i="10" s="1"/>
  <c r="V145" i="10"/>
  <c r="Y201" i="10"/>
  <c r="V148" i="10"/>
  <c r="AE245" i="10" s="1"/>
  <c r="W145" i="10"/>
  <c r="X215" i="10"/>
  <c r="AE553" i="10" s="1"/>
  <c r="Y210" i="10"/>
  <c r="AE524" i="10" s="1"/>
  <c r="X185" i="10"/>
  <c r="U130" i="10"/>
  <c r="AE160" i="10" s="1"/>
  <c r="X210" i="10"/>
  <c r="AE523" i="10" s="1"/>
  <c r="Z188" i="10"/>
  <c r="AE429" i="10" s="1"/>
  <c r="Y127" i="10"/>
  <c r="AE158" i="10" s="1"/>
  <c r="Z204" i="10"/>
  <c r="AE501" i="10" s="1"/>
  <c r="U218" i="10"/>
  <c r="AE556" i="10" s="1"/>
  <c r="W156" i="10"/>
  <c r="V185" i="10"/>
  <c r="Z203" i="10"/>
  <c r="AE495" i="10" s="1"/>
  <c r="V153" i="10"/>
  <c r="Z140" i="10"/>
  <c r="AE213" i="10" s="1"/>
  <c r="Y209" i="10"/>
  <c r="Y203" i="10"/>
  <c r="AE494" i="10" s="1"/>
  <c r="U219" i="10"/>
  <c r="AE562" i="10" s="1"/>
  <c r="R247" i="9"/>
  <c r="AQ6" i="9"/>
  <c r="AQ246" i="9"/>
  <c r="BB246" i="9"/>
  <c r="BB178" i="9"/>
  <c r="BB19" i="9"/>
  <c r="BC219" i="9"/>
  <c r="D144" i="11"/>
  <c r="E8" i="11"/>
  <c r="D108" i="11"/>
  <c r="D137" i="11"/>
  <c r="E245" i="11"/>
  <c r="D224" i="11"/>
  <c r="E239" i="11"/>
  <c r="D7" i="11"/>
  <c r="D216" i="11"/>
  <c r="E188" i="11"/>
  <c r="D152" i="11"/>
  <c r="E196" i="11"/>
  <c r="D196" i="11"/>
  <c r="E180" i="11"/>
  <c r="D180" i="11"/>
  <c r="D95" i="11"/>
  <c r="D252" i="11"/>
  <c r="D171" i="11"/>
  <c r="D243" i="11"/>
  <c r="D239" i="11"/>
  <c r="D92" i="11"/>
  <c r="D202" i="11"/>
  <c r="D237" i="11"/>
  <c r="D21" i="11"/>
  <c r="E21" i="11"/>
  <c r="E124" i="11"/>
  <c r="D236" i="11"/>
  <c r="D200" i="11"/>
  <c r="E92" i="11"/>
  <c r="E88" i="11"/>
  <c r="E232" i="11"/>
  <c r="D232" i="11"/>
  <c r="E231" i="11"/>
  <c r="D231" i="11"/>
  <c r="D160" i="11"/>
  <c r="D159" i="11"/>
  <c r="E57" i="11"/>
  <c r="D57" i="11"/>
  <c r="D195" i="11"/>
  <c r="E56" i="11"/>
  <c r="D124" i="11"/>
  <c r="E52" i="11"/>
  <c r="D52" i="11"/>
  <c r="E16" i="11"/>
  <c r="D63" i="11"/>
  <c r="D206" i="11"/>
  <c r="E201" i="11"/>
  <c r="E135" i="11"/>
  <c r="E134" i="11"/>
  <c r="E200" i="11"/>
  <c r="AD269" i="9"/>
  <c r="AA82" i="9"/>
  <c r="AM229" i="9"/>
  <c r="BB242" i="9"/>
  <c r="BC202" i="9"/>
  <c r="BB169" i="9"/>
  <c r="BB55" i="9"/>
  <c r="D173" i="11"/>
  <c r="D136" i="11"/>
  <c r="E94" i="11"/>
  <c r="Z267" i="9"/>
  <c r="AM119" i="9"/>
  <c r="AY200" i="9"/>
  <c r="AA263" i="9"/>
  <c r="AP213" i="9"/>
  <c r="AM110" i="9"/>
  <c r="BB270" i="9"/>
  <c r="AY240" i="9"/>
  <c r="BB197" i="9"/>
  <c r="BC161" i="9"/>
  <c r="AY105" i="9"/>
  <c r="AY52" i="9"/>
  <c r="D230" i="11"/>
  <c r="D199" i="11"/>
  <c r="D170" i="11"/>
  <c r="D134" i="11"/>
  <c r="D56" i="11"/>
  <c r="E34" i="11"/>
  <c r="E13" i="11"/>
  <c r="AM207" i="9"/>
  <c r="BB269" i="9"/>
  <c r="BC234" i="9"/>
  <c r="AY196" i="9"/>
  <c r="BC156" i="9"/>
  <c r="BB104" i="9"/>
  <c r="BB49" i="9"/>
  <c r="E229" i="11"/>
  <c r="E166" i="11"/>
  <c r="E131" i="11"/>
  <c r="E87" i="11"/>
  <c r="D34" i="11"/>
  <c r="E22" i="11"/>
  <c r="D13" i="11"/>
  <c r="AQ225" i="9"/>
  <c r="AE246" i="9"/>
  <c r="AM282" i="9"/>
  <c r="AY268" i="9"/>
  <c r="BB234" i="9"/>
  <c r="BC194" i="9"/>
  <c r="AY104" i="9"/>
  <c r="BB6" i="9"/>
  <c r="D229" i="11"/>
  <c r="E164" i="11"/>
  <c r="D131" i="11"/>
  <c r="D87" i="11"/>
  <c r="D22" i="11"/>
  <c r="AM281" i="9"/>
  <c r="AM205" i="9"/>
  <c r="AQ99" i="9"/>
  <c r="AL99" i="9" s="1"/>
  <c r="BC266" i="9"/>
  <c r="BB194" i="9"/>
  <c r="BC154" i="9"/>
  <c r="BB98" i="9"/>
  <c r="AX98" i="9" s="1"/>
  <c r="E224" i="11"/>
  <c r="E195" i="11"/>
  <c r="D164" i="11"/>
  <c r="E130" i="11"/>
  <c r="E86" i="11"/>
  <c r="E51" i="11"/>
  <c r="AO276" i="9"/>
  <c r="AM199" i="9"/>
  <c r="AY227" i="9"/>
  <c r="BB154" i="9"/>
  <c r="AY94" i="9"/>
  <c r="D130" i="11"/>
  <c r="D86" i="11"/>
  <c r="D51" i="11"/>
  <c r="AD225" i="9"/>
  <c r="AO275" i="9"/>
  <c r="E223" i="11"/>
  <c r="E194" i="11"/>
  <c r="E159" i="11"/>
  <c r="E128" i="11"/>
  <c r="E85" i="11"/>
  <c r="E50" i="11"/>
  <c r="BC262" i="9"/>
  <c r="AX262" i="9" s="1"/>
  <c r="D223" i="11"/>
  <c r="E193" i="11"/>
  <c r="AM270" i="9"/>
  <c r="AP34" i="9"/>
  <c r="AY261" i="9"/>
  <c r="BC186" i="9"/>
  <c r="BC146" i="9"/>
  <c r="BA30" i="9"/>
  <c r="D193" i="11"/>
  <c r="E158" i="11"/>
  <c r="E125" i="11"/>
  <c r="D80" i="11"/>
  <c r="E44" i="11"/>
  <c r="R242" i="9"/>
  <c r="AC193" i="9"/>
  <c r="AQ265" i="9"/>
  <c r="AP53" i="9"/>
  <c r="BB186" i="9"/>
  <c r="AY144" i="9"/>
  <c r="E220" i="11"/>
  <c r="D158" i="11"/>
  <c r="E79" i="11"/>
  <c r="D44" i="11"/>
  <c r="E20" i="11"/>
  <c r="O242" i="9"/>
  <c r="AD190" i="9"/>
  <c r="AP265" i="9"/>
  <c r="AP189" i="9"/>
  <c r="AM53" i="9"/>
  <c r="AY225" i="9"/>
  <c r="AY140" i="9"/>
  <c r="BB89" i="9"/>
  <c r="D251" i="11"/>
  <c r="D220" i="11"/>
  <c r="E190" i="11"/>
  <c r="D157" i="11"/>
  <c r="D122" i="11"/>
  <c r="D79" i="11"/>
  <c r="E43" i="11"/>
  <c r="D20" i="11"/>
  <c r="O239" i="9"/>
  <c r="AE166" i="9"/>
  <c r="AM257" i="9"/>
  <c r="E250" i="11"/>
  <c r="D121" i="11"/>
  <c r="D43" i="11"/>
  <c r="D250" i="11"/>
  <c r="AA158" i="9"/>
  <c r="AQ253" i="9"/>
  <c r="AQ173" i="9"/>
  <c r="AM5" i="9"/>
  <c r="BB223" i="9"/>
  <c r="BC184" i="9"/>
  <c r="BC135" i="9"/>
  <c r="AX135" i="9" s="1"/>
  <c r="BC82" i="9"/>
  <c r="E247" i="11"/>
  <c r="E217" i="11"/>
  <c r="D188" i="11"/>
  <c r="E152" i="11"/>
  <c r="E115" i="11"/>
  <c r="D72" i="11"/>
  <c r="D41" i="11"/>
  <c r="E29" i="11"/>
  <c r="D8" i="11"/>
  <c r="BC182" i="9"/>
  <c r="E71" i="11"/>
  <c r="AC142" i="9"/>
  <c r="AQ170" i="9"/>
  <c r="BB182" i="9"/>
  <c r="E215" i="11"/>
  <c r="D187" i="11"/>
  <c r="E151" i="11"/>
  <c r="E70" i="11"/>
  <c r="D215" i="11"/>
  <c r="D151" i="11"/>
  <c r="D70" i="11"/>
  <c r="E7" i="11"/>
  <c r="O133" i="9"/>
  <c r="AA133" i="9"/>
  <c r="AP246" i="9"/>
  <c r="BC281" i="9"/>
  <c r="BC249" i="9"/>
  <c r="AX249" i="9" s="1"/>
  <c r="BC178" i="9"/>
  <c r="AY132" i="9"/>
  <c r="BB77" i="9"/>
  <c r="E214" i="11"/>
  <c r="E108" i="11"/>
  <c r="D69" i="11"/>
  <c r="AY214" i="9"/>
  <c r="BC74" i="9"/>
  <c r="D214" i="11"/>
  <c r="E65" i="11"/>
  <c r="BB74" i="9"/>
  <c r="AX74" i="9" s="1"/>
  <c r="E107" i="11"/>
  <c r="D65" i="11"/>
  <c r="AC117" i="9"/>
  <c r="AQ237" i="9"/>
  <c r="E238" i="11"/>
  <c r="E179" i="11"/>
  <c r="E143" i="11"/>
  <c r="D107" i="11"/>
  <c r="BB274" i="9"/>
  <c r="AC116" i="9"/>
  <c r="AP237" i="9"/>
  <c r="AM151" i="9"/>
  <c r="BC127" i="9"/>
  <c r="AY67" i="9"/>
  <c r="E178" i="11"/>
  <c r="E142" i="11"/>
  <c r="E106" i="11"/>
  <c r="Q71" i="9"/>
  <c r="AC115" i="9"/>
  <c r="BC66" i="9"/>
  <c r="AY24" i="9"/>
  <c r="E236" i="11"/>
  <c r="D178" i="11"/>
  <c r="D142" i="11"/>
  <c r="D62" i="11"/>
  <c r="C125" i="9"/>
  <c r="AC114" i="9"/>
  <c r="AQ133" i="9"/>
  <c r="AM13" i="9"/>
  <c r="BC276" i="9"/>
  <c r="AY174" i="9"/>
  <c r="AY120" i="9"/>
  <c r="E139" i="11"/>
  <c r="E101" i="11"/>
  <c r="E15" i="11"/>
  <c r="AC274" i="9"/>
  <c r="AC103" i="9"/>
  <c r="AP230" i="9"/>
  <c r="AP133" i="9"/>
  <c r="BB276" i="9"/>
  <c r="BC243" i="9"/>
  <c r="AY170" i="9"/>
  <c r="BB114" i="9"/>
  <c r="BB65" i="9"/>
  <c r="AX65" i="9" s="1"/>
  <c r="E233" i="11"/>
  <c r="E202" i="11"/>
  <c r="D174" i="11"/>
  <c r="D101" i="11"/>
  <c r="D59" i="11"/>
  <c r="E36" i="11"/>
  <c r="D15" i="11"/>
  <c r="AD271" i="9"/>
  <c r="AP281" i="9"/>
  <c r="AP241" i="9"/>
  <c r="AL241" i="9" s="1"/>
  <c r="AM192" i="9"/>
  <c r="AY115" i="9"/>
  <c r="Z269" i="9"/>
  <c r="AA149" i="9"/>
  <c r="AM111" i="9"/>
  <c r="AP31" i="9"/>
  <c r="BB221" i="9"/>
  <c r="AY195" i="9"/>
  <c r="BB143" i="9"/>
  <c r="F279" i="9"/>
  <c r="AQ233" i="9"/>
  <c r="AM191" i="9"/>
  <c r="BC263" i="9"/>
  <c r="AY221" i="9"/>
  <c r="BB141" i="9"/>
  <c r="AY20" i="9"/>
  <c r="BC33" i="9"/>
  <c r="AM272" i="9"/>
  <c r="AQ109" i="9"/>
  <c r="AL109" i="9" s="1"/>
  <c r="AY283" i="9"/>
  <c r="AY243" i="9"/>
  <c r="AY220" i="9"/>
  <c r="AY141" i="9"/>
  <c r="BA111" i="9"/>
  <c r="BC261" i="9"/>
  <c r="AA259" i="9"/>
  <c r="AA139" i="9"/>
  <c r="AP271" i="9"/>
  <c r="AP231" i="9"/>
  <c r="BB261" i="9"/>
  <c r="AX261" i="9" s="1"/>
  <c r="BB193" i="9"/>
  <c r="BA110" i="9"/>
  <c r="AA256" i="9"/>
  <c r="AM101" i="9"/>
  <c r="AO29" i="9"/>
  <c r="BB168" i="9"/>
  <c r="AY139" i="9"/>
  <c r="F210" i="9"/>
  <c r="O205" i="9"/>
  <c r="AA253" i="9"/>
  <c r="AQ269" i="9"/>
  <c r="AY260" i="9"/>
  <c r="AY191" i="9"/>
  <c r="BC167" i="9"/>
  <c r="AP269" i="9"/>
  <c r="AY236" i="9"/>
  <c r="BB167" i="9"/>
  <c r="AY138" i="9"/>
  <c r="AY72" i="9"/>
  <c r="G239" i="9"/>
  <c r="O217" i="9"/>
  <c r="G210" i="9"/>
  <c r="S203" i="9"/>
  <c r="S202" i="9"/>
  <c r="AC120" i="9"/>
  <c r="AM269" i="9"/>
  <c r="AM226" i="9"/>
  <c r="AY280" i="9"/>
  <c r="BC258" i="9"/>
  <c r="BC235" i="9"/>
  <c r="BB190" i="9"/>
  <c r="BC166" i="9"/>
  <c r="AY136" i="9"/>
  <c r="AY71" i="9"/>
  <c r="BC41" i="9"/>
  <c r="AQ85" i="9"/>
  <c r="AO39" i="9"/>
  <c r="AY258" i="9"/>
  <c r="AY235" i="9"/>
  <c r="BC165" i="9"/>
  <c r="BB103" i="9"/>
  <c r="AX103" i="9" s="1"/>
  <c r="BC69" i="9"/>
  <c r="AM221" i="9"/>
  <c r="AP167" i="9"/>
  <c r="BC101" i="9"/>
  <c r="AE231" i="9"/>
  <c r="AQ83" i="9"/>
  <c r="BC211" i="9"/>
  <c r="BB163" i="9"/>
  <c r="BB101" i="9"/>
  <c r="S163" i="9"/>
  <c r="AD229" i="9"/>
  <c r="AQ255" i="9"/>
  <c r="AQ219" i="9"/>
  <c r="AQ158" i="9"/>
  <c r="AP81" i="9"/>
  <c r="BC233" i="9"/>
  <c r="BB211" i="9"/>
  <c r="AX211" i="9" s="1"/>
  <c r="BC162" i="9"/>
  <c r="AX134" i="9"/>
  <c r="BA100" i="9"/>
  <c r="S162" i="9"/>
  <c r="AD227" i="9"/>
  <c r="AD111" i="9"/>
  <c r="AP255" i="9"/>
  <c r="AP219" i="9"/>
  <c r="BB230" i="9"/>
  <c r="AY211" i="9"/>
  <c r="AY162" i="9"/>
  <c r="AY100" i="9"/>
  <c r="BA39" i="9"/>
  <c r="AM218" i="9"/>
  <c r="AP69" i="9"/>
  <c r="AY276" i="9"/>
  <c r="AA213" i="9"/>
  <c r="AC102" i="9"/>
  <c r="AQ214" i="9"/>
  <c r="AP153" i="9"/>
  <c r="AL153" i="9" s="1"/>
  <c r="AM66" i="9"/>
  <c r="AY275" i="9"/>
  <c r="AY230" i="9"/>
  <c r="BB161" i="9"/>
  <c r="AX161" i="9" s="1"/>
  <c r="BC95" i="9"/>
  <c r="BC61" i="9"/>
  <c r="AE93" i="9"/>
  <c r="AQ65" i="9"/>
  <c r="BB251" i="9"/>
  <c r="AX251" i="9" s="1"/>
  <c r="BB229" i="9"/>
  <c r="AY209" i="9"/>
  <c r="BC158" i="9"/>
  <c r="BB95" i="9"/>
  <c r="AY61" i="9"/>
  <c r="S111" i="9"/>
  <c r="AA202" i="9"/>
  <c r="AC91" i="9"/>
  <c r="AM253" i="9"/>
  <c r="AM213" i="9"/>
  <c r="AQ151" i="9"/>
  <c r="AM65" i="9"/>
  <c r="BC250" i="9"/>
  <c r="AY228" i="9"/>
  <c r="BC181" i="9"/>
  <c r="AY129" i="9"/>
  <c r="BA95" i="9"/>
  <c r="BB58" i="9"/>
  <c r="AA199" i="9"/>
  <c r="AQ247" i="9"/>
  <c r="AL247" i="9" s="1"/>
  <c r="AO209" i="9"/>
  <c r="AP151" i="9"/>
  <c r="AQ53" i="9"/>
  <c r="BC273" i="9"/>
  <c r="BB227" i="9"/>
  <c r="AY205" i="9"/>
  <c r="AY181" i="9"/>
  <c r="BB155" i="9"/>
  <c r="BC128" i="9"/>
  <c r="AY95" i="9"/>
  <c r="AY56" i="9"/>
  <c r="AY12" i="9"/>
  <c r="AY203" i="9"/>
  <c r="R270" i="9"/>
  <c r="AY123" i="9"/>
  <c r="O59" i="9"/>
  <c r="S269" i="9"/>
  <c r="S57" i="9"/>
  <c r="AD189" i="9"/>
  <c r="AP245" i="9"/>
  <c r="AY270" i="9"/>
  <c r="BC248" i="9"/>
  <c r="BC201" i="9"/>
  <c r="AY178" i="9"/>
  <c r="BB151" i="9"/>
  <c r="BC121" i="9"/>
  <c r="BB54" i="9"/>
  <c r="AX54" i="9" s="1"/>
  <c r="S256" i="9"/>
  <c r="AA283" i="9"/>
  <c r="AA179" i="9"/>
  <c r="AQ197" i="9"/>
  <c r="AM133" i="9"/>
  <c r="AM46" i="9"/>
  <c r="AM33" i="9"/>
  <c r="BC269" i="9"/>
  <c r="AX269" i="9" s="1"/>
  <c r="BB248" i="9"/>
  <c r="BB201" i="9"/>
  <c r="AY176" i="9"/>
  <c r="AY151" i="9"/>
  <c r="BB121" i="9"/>
  <c r="AY54" i="9"/>
  <c r="AA172" i="9"/>
  <c r="AM283" i="9"/>
  <c r="AM244" i="9"/>
  <c r="AQ193" i="9"/>
  <c r="BA121" i="9"/>
  <c r="AA205" i="9"/>
  <c r="AE203" i="9"/>
  <c r="AQ51" i="9"/>
  <c r="F209" i="9"/>
  <c r="Q244" i="9"/>
  <c r="O157" i="9"/>
  <c r="AO223" i="9"/>
  <c r="AP51" i="9"/>
  <c r="AY121" i="9"/>
  <c r="AY81" i="9"/>
  <c r="C205" i="9"/>
  <c r="O134" i="9"/>
  <c r="O13" i="9"/>
  <c r="AC16" i="9"/>
  <c r="AM223" i="9"/>
  <c r="AQ101" i="9"/>
  <c r="AM51" i="9"/>
  <c r="BC227" i="9"/>
  <c r="BB159" i="9"/>
  <c r="BC79" i="9"/>
  <c r="BC38" i="9"/>
  <c r="AY28" i="9"/>
  <c r="BB18" i="9"/>
  <c r="AX18" i="9" s="1"/>
  <c r="BC6" i="9"/>
  <c r="BC119" i="9"/>
  <c r="AA110" i="9"/>
  <c r="AP251" i="9"/>
  <c r="AL251" i="9" s="1"/>
  <c r="AP49" i="9"/>
  <c r="AL49" i="9" s="1"/>
  <c r="BC157" i="9"/>
  <c r="BB119" i="9"/>
  <c r="AY76" i="9"/>
  <c r="C147" i="9"/>
  <c r="Q238" i="9"/>
  <c r="AA190" i="9"/>
  <c r="AC40" i="9"/>
  <c r="AC15" i="9"/>
  <c r="AM251" i="9"/>
  <c r="AO147" i="9"/>
  <c r="AP95" i="9"/>
  <c r="BB258" i="9"/>
  <c r="AY242" i="9"/>
  <c r="BC210" i="9"/>
  <c r="BB191" i="9"/>
  <c r="AX191" i="9" s="1"/>
  <c r="AX174" i="9"/>
  <c r="BB157" i="9"/>
  <c r="BB138" i="9"/>
  <c r="BC117" i="9"/>
  <c r="BC98" i="9"/>
  <c r="BC50" i="9"/>
  <c r="BA17" i="9"/>
  <c r="BB117" i="9"/>
  <c r="O237" i="9"/>
  <c r="S234" i="9"/>
  <c r="AA188" i="9"/>
  <c r="AC97" i="9"/>
  <c r="AM274" i="9"/>
  <c r="AM189" i="9"/>
  <c r="AQ143" i="9"/>
  <c r="BB273" i="9"/>
  <c r="AY226" i="9"/>
  <c r="AY173" i="9"/>
  <c r="AY156" i="9"/>
  <c r="AY117" i="9"/>
  <c r="AY98" i="9"/>
  <c r="C87" i="9"/>
  <c r="R233" i="9"/>
  <c r="O93" i="9"/>
  <c r="AD251" i="9"/>
  <c r="AC94" i="9"/>
  <c r="AQ273" i="9"/>
  <c r="AQ218" i="9"/>
  <c r="AL218" i="9" s="1"/>
  <c r="AP143" i="9"/>
  <c r="AP93" i="9"/>
  <c r="AL93" i="9" s="1"/>
  <c r="BB272" i="9"/>
  <c r="AX190" i="9"/>
  <c r="BB172" i="9"/>
  <c r="BB116" i="9"/>
  <c r="BC97" i="9"/>
  <c r="BC73" i="9"/>
  <c r="AY48" i="9"/>
  <c r="S228" i="9"/>
  <c r="R87" i="9"/>
  <c r="O36" i="9"/>
  <c r="AA248" i="9"/>
  <c r="AA178" i="9"/>
  <c r="AP273" i="9"/>
  <c r="AP182" i="9"/>
  <c r="AM142" i="9"/>
  <c r="AQ91" i="9"/>
  <c r="AQ19" i="9"/>
  <c r="BB239" i="9"/>
  <c r="AX239" i="9" s="1"/>
  <c r="BC207" i="9"/>
  <c r="BC189" i="9"/>
  <c r="AY116" i="9"/>
  <c r="BB73" i="9"/>
  <c r="BC46" i="9"/>
  <c r="AX46" i="9" s="1"/>
  <c r="AY35" i="9"/>
  <c r="BC25" i="9"/>
  <c r="C78" i="9"/>
  <c r="R218" i="9"/>
  <c r="O87" i="9"/>
  <c r="AC13" i="9"/>
  <c r="AM273" i="9"/>
  <c r="AQ215" i="9"/>
  <c r="AM177" i="9"/>
  <c r="AM137" i="9"/>
  <c r="AP91" i="9"/>
  <c r="AP19" i="9"/>
  <c r="BC271" i="9"/>
  <c r="BC238" i="9"/>
  <c r="BB207" i="9"/>
  <c r="BC187" i="9"/>
  <c r="BC171" i="9"/>
  <c r="AY73" i="9"/>
  <c r="BB25" i="9"/>
  <c r="O218" i="9"/>
  <c r="AM175" i="9"/>
  <c r="AP135" i="9"/>
  <c r="AQ89" i="9"/>
  <c r="BB271" i="9"/>
  <c r="AY238" i="9"/>
  <c r="BC206" i="9"/>
  <c r="BB187" i="9"/>
  <c r="AY45" i="9"/>
  <c r="R217" i="9"/>
  <c r="O85" i="9"/>
  <c r="AA245" i="9"/>
  <c r="AC87" i="9"/>
  <c r="AO244" i="9"/>
  <c r="AQ213" i="9"/>
  <c r="AM135" i="9"/>
  <c r="AM86" i="9"/>
  <c r="BC252" i="9"/>
  <c r="BC237" i="9"/>
  <c r="BB205" i="9"/>
  <c r="AY187" i="9"/>
  <c r="AY154" i="9"/>
  <c r="AY133" i="9"/>
  <c r="BB113" i="9"/>
  <c r="AX113" i="9" s="1"/>
  <c r="BB71" i="9"/>
  <c r="BA34" i="9"/>
  <c r="AY14" i="9"/>
  <c r="AA243" i="9"/>
  <c r="AA162" i="9"/>
  <c r="BB252" i="9"/>
  <c r="BB237" i="9"/>
  <c r="BC223" i="9"/>
  <c r="BC151" i="9"/>
  <c r="BB132" i="9"/>
  <c r="AA85" i="9"/>
  <c r="AQ211" i="9"/>
  <c r="AQ171" i="9"/>
  <c r="R58" i="9"/>
  <c r="N58" i="9" s="1"/>
  <c r="AD70" i="9"/>
  <c r="AP209" i="9"/>
  <c r="AP171" i="9"/>
  <c r="AP131" i="9"/>
  <c r="AX185" i="9"/>
  <c r="BA43" i="9"/>
  <c r="AA70" i="9"/>
  <c r="BA33" i="9"/>
  <c r="BC23" i="9"/>
  <c r="AQ129" i="9"/>
  <c r="AX282" i="9"/>
  <c r="BB267" i="9"/>
  <c r="AY149" i="9"/>
  <c r="BA23" i="9"/>
  <c r="S270" i="9"/>
  <c r="O197" i="9"/>
  <c r="AA226" i="9"/>
  <c r="AD53" i="9"/>
  <c r="Z53" i="9" s="1"/>
  <c r="AP233" i="9"/>
  <c r="AQ205" i="9"/>
  <c r="AQ169" i="9"/>
  <c r="AQ125" i="9"/>
  <c r="AL125" i="9" s="1"/>
  <c r="AY267" i="9"/>
  <c r="AY234" i="9"/>
  <c r="BC218" i="9"/>
  <c r="AX218" i="9" s="1"/>
  <c r="BB166" i="9"/>
  <c r="AY148" i="9"/>
  <c r="BB109" i="9"/>
  <c r="AX109" i="9" s="1"/>
  <c r="BC63" i="9"/>
  <c r="AQ261" i="9"/>
  <c r="BC107" i="9"/>
  <c r="AY88" i="9"/>
  <c r="C278" i="9"/>
  <c r="R178" i="9"/>
  <c r="AD282" i="9"/>
  <c r="AA216" i="9"/>
  <c r="AA128" i="9"/>
  <c r="AP261" i="9"/>
  <c r="AY281" i="9"/>
  <c r="BB233" i="9"/>
  <c r="AY218" i="9"/>
  <c r="BB146" i="9"/>
  <c r="BC126" i="9"/>
  <c r="BB107" i="9"/>
  <c r="BC87" i="9"/>
  <c r="O177" i="9"/>
  <c r="AA279" i="9"/>
  <c r="AA215" i="9"/>
  <c r="AA45" i="9"/>
  <c r="AC32" i="9"/>
  <c r="AM261" i="9"/>
  <c r="AQ203" i="9"/>
  <c r="AM163" i="9"/>
  <c r="AP123" i="9"/>
  <c r="AP62" i="9"/>
  <c r="BB265" i="9"/>
  <c r="AY233" i="9"/>
  <c r="AY216" i="9"/>
  <c r="BC199" i="9"/>
  <c r="AY165" i="9"/>
  <c r="BB145" i="9"/>
  <c r="BB126" i="9"/>
  <c r="BA107" i="9"/>
  <c r="BC86" i="9"/>
  <c r="BB61" i="9"/>
  <c r="AY31" i="9"/>
  <c r="C245" i="9"/>
  <c r="S258" i="9"/>
  <c r="S173" i="9"/>
  <c r="AD278" i="9"/>
  <c r="AE213" i="9"/>
  <c r="AA125" i="9"/>
  <c r="AQ259" i="9"/>
  <c r="AM231" i="9"/>
  <c r="AP203" i="9"/>
  <c r="AP121" i="9"/>
  <c r="AQ59" i="9"/>
  <c r="AQ13" i="9"/>
  <c r="AL13" i="9" s="1"/>
  <c r="AY265" i="9"/>
  <c r="BB247" i="9"/>
  <c r="BC232" i="9"/>
  <c r="BC215" i="9"/>
  <c r="AX215" i="9" s="1"/>
  <c r="BC198" i="9"/>
  <c r="BC179" i="9"/>
  <c r="AX179" i="9" s="1"/>
  <c r="BC164" i="9"/>
  <c r="AY145" i="9"/>
  <c r="BB125" i="9"/>
  <c r="BC106" i="9"/>
  <c r="AX106" i="9" s="1"/>
  <c r="BB86" i="9"/>
  <c r="Q171" i="9"/>
  <c r="AA123" i="9"/>
  <c r="AP259" i="9"/>
  <c r="AM203" i="9"/>
  <c r="AQ161" i="9"/>
  <c r="AQ55" i="9"/>
  <c r="AL55" i="9" s="1"/>
  <c r="BC279" i="9"/>
  <c r="BC246" i="9"/>
  <c r="AX246" i="9" s="1"/>
  <c r="AY231" i="9"/>
  <c r="BC197" i="9"/>
  <c r="BB179" i="9"/>
  <c r="BC163" i="9"/>
  <c r="BB144" i="9"/>
  <c r="BB105" i="9"/>
  <c r="BC58" i="9"/>
  <c r="C67" i="9"/>
  <c r="O245" i="9"/>
  <c r="S190" i="9"/>
  <c r="AD270" i="9"/>
  <c r="AA185" i="9"/>
  <c r="AE55" i="9"/>
  <c r="AO231" i="9"/>
  <c r="AP210" i="9"/>
  <c r="AM190" i="9"/>
  <c r="AY282" i="9"/>
  <c r="BB259" i="9"/>
  <c r="AY248" i="9"/>
  <c r="AY237" i="9"/>
  <c r="AX226" i="9"/>
  <c r="AY215" i="9"/>
  <c r="BB202" i="9"/>
  <c r="AY189" i="9"/>
  <c r="BB165" i="9"/>
  <c r="BB153" i="9"/>
  <c r="BC122" i="9"/>
  <c r="BC111" i="9"/>
  <c r="BC99" i="9"/>
  <c r="BB87" i="9"/>
  <c r="BC53" i="9"/>
  <c r="BC39" i="9"/>
  <c r="BB7" i="9"/>
  <c r="F62" i="9"/>
  <c r="B62" i="9" s="1"/>
  <c r="AA270" i="9"/>
  <c r="AA228" i="9"/>
  <c r="AA183" i="9"/>
  <c r="AD117" i="9"/>
  <c r="AA55" i="9"/>
  <c r="AM210" i="9"/>
  <c r="AQ189" i="9"/>
  <c r="AY259" i="9"/>
  <c r="BC247" i="9"/>
  <c r="AX247" i="9" s="1"/>
  <c r="BA226" i="9"/>
  <c r="BC214" i="9"/>
  <c r="AX214" i="9" s="1"/>
  <c r="AY202" i="9"/>
  <c r="AY188" i="9"/>
  <c r="BC175" i="9"/>
  <c r="AX175" i="9" s="1"/>
  <c r="BA153" i="9"/>
  <c r="BB122" i="9"/>
  <c r="BB111" i="9"/>
  <c r="BA87" i="9"/>
  <c r="BC71" i="9"/>
  <c r="AY53" i="9"/>
  <c r="BB39" i="9"/>
  <c r="AY16" i="9"/>
  <c r="R243" i="9"/>
  <c r="AY87" i="9"/>
  <c r="AO13" i="9"/>
  <c r="AY247" i="9"/>
  <c r="AX225" i="9"/>
  <c r="BC136" i="9"/>
  <c r="BA98" i="9"/>
  <c r="AY39" i="9"/>
  <c r="O173" i="9"/>
  <c r="AM187" i="9"/>
  <c r="AM157" i="9"/>
  <c r="BA213" i="9"/>
  <c r="BC31" i="9"/>
  <c r="BC15" i="9"/>
  <c r="R65" i="9"/>
  <c r="AA225" i="9"/>
  <c r="AA115" i="9"/>
  <c r="AO186" i="9"/>
  <c r="BC256" i="9"/>
  <c r="BB31" i="9"/>
  <c r="AA223" i="9"/>
  <c r="AC166" i="9"/>
  <c r="BA234" i="9"/>
  <c r="BA97" i="9"/>
  <c r="R237" i="9"/>
  <c r="S58" i="9"/>
  <c r="AA267" i="9"/>
  <c r="AA217" i="9"/>
  <c r="AA166" i="9"/>
  <c r="AC7" i="9"/>
  <c r="AO269" i="9"/>
  <c r="AQ245" i="9"/>
  <c r="AO224" i="9"/>
  <c r="AM154" i="9"/>
  <c r="AQ123" i="9"/>
  <c r="BB279" i="9"/>
  <c r="AY269" i="9"/>
  <c r="BC255" i="9"/>
  <c r="BC245" i="9"/>
  <c r="BB199" i="9"/>
  <c r="AY186" i="9"/>
  <c r="BC173" i="9"/>
  <c r="AX173" i="9" s="1"/>
  <c r="BB162" i="9"/>
  <c r="AX162" i="9" s="1"/>
  <c r="AY150" i="9"/>
  <c r="AY135" i="9"/>
  <c r="BA108" i="9"/>
  <c r="BB82" i="9"/>
  <c r="AY66" i="9"/>
  <c r="BC47" i="9"/>
  <c r="AX47" i="9" s="1"/>
  <c r="BA38" i="9"/>
  <c r="BB23" i="9"/>
  <c r="BB14" i="9"/>
  <c r="BC5" i="9"/>
  <c r="AA265" i="9"/>
  <c r="AQ33" i="9"/>
  <c r="AY279" i="9"/>
  <c r="AY199" i="9"/>
  <c r="BA162" i="9"/>
  <c r="AP266" i="9"/>
  <c r="AL266" i="9" s="1"/>
  <c r="AO182" i="9"/>
  <c r="AO33" i="9"/>
  <c r="S283" i="9"/>
  <c r="O57" i="9"/>
  <c r="Q8" i="9"/>
  <c r="AO203" i="9"/>
  <c r="AO181" i="9"/>
  <c r="AM81" i="9"/>
  <c r="BC37" i="9"/>
  <c r="S282" i="9"/>
  <c r="S231" i="9"/>
  <c r="AA157" i="9"/>
  <c r="AA101" i="9"/>
  <c r="AO179" i="9"/>
  <c r="AP118" i="9"/>
  <c r="AP73" i="9"/>
  <c r="AL73" i="9" s="1"/>
  <c r="AO21" i="9"/>
  <c r="BA119" i="9"/>
  <c r="AY13" i="9"/>
  <c r="S277" i="9"/>
  <c r="N277" i="9" s="1"/>
  <c r="O230" i="9"/>
  <c r="R145" i="9"/>
  <c r="O45" i="9"/>
  <c r="AD255" i="9"/>
  <c r="AA212" i="9"/>
  <c r="AA150" i="9"/>
  <c r="AM202" i="9"/>
  <c r="AP178" i="9"/>
  <c r="AM117" i="9"/>
  <c r="BC277" i="9"/>
  <c r="AY254" i="9"/>
  <c r="AY232" i="9"/>
  <c r="BC222" i="9"/>
  <c r="BB210" i="9"/>
  <c r="AY197" i="9"/>
  <c r="AY184" i="9"/>
  <c r="BB171" i="9"/>
  <c r="AY161" i="9"/>
  <c r="BA146" i="9"/>
  <c r="BC118" i="9"/>
  <c r="BA106" i="9"/>
  <c r="BC94" i="9"/>
  <c r="BC80" i="9"/>
  <c r="BB63" i="9"/>
  <c r="BC29" i="9"/>
  <c r="R151" i="9"/>
  <c r="N151" i="9" s="1"/>
  <c r="S271" i="9"/>
  <c r="AA97" i="9"/>
  <c r="AM263" i="9"/>
  <c r="AM242" i="9"/>
  <c r="AP201" i="9"/>
  <c r="AQ114" i="9"/>
  <c r="AP70" i="9"/>
  <c r="AO43" i="9"/>
  <c r="AQ9" i="9"/>
  <c r="BB277" i="9"/>
  <c r="AY266" i="9"/>
  <c r="BC231" i="9"/>
  <c r="BB222" i="9"/>
  <c r="BC183" i="9"/>
  <c r="BC170" i="9"/>
  <c r="AY160" i="9"/>
  <c r="AY146" i="9"/>
  <c r="BB130" i="9"/>
  <c r="BB118" i="9"/>
  <c r="AY106" i="9"/>
  <c r="BB94" i="9"/>
  <c r="BB80" i="9"/>
  <c r="BC62" i="9"/>
  <c r="AX203" i="9"/>
  <c r="BC36" i="9"/>
  <c r="BB29" i="9"/>
  <c r="BC21" i="9"/>
  <c r="AX21" i="9" s="1"/>
  <c r="R271" i="9"/>
  <c r="S137" i="9"/>
  <c r="AE251" i="9"/>
  <c r="AA147" i="9"/>
  <c r="AA95" i="9"/>
  <c r="AO283" i="9"/>
  <c r="AO262" i="9"/>
  <c r="AO201" i="9"/>
  <c r="AQ175" i="9"/>
  <c r="AM150" i="9"/>
  <c r="AQ113" i="9"/>
  <c r="AM70" i="9"/>
  <c r="AY277" i="9"/>
  <c r="BC265" i="9"/>
  <c r="BC242" i="9"/>
  <c r="BC221" i="9"/>
  <c r="AX221" i="9" s="1"/>
  <c r="BC209" i="9"/>
  <c r="AX209" i="9" s="1"/>
  <c r="BA195" i="9"/>
  <c r="BB183" i="9"/>
  <c r="AX183" i="9" s="1"/>
  <c r="BB170" i="9"/>
  <c r="BC159" i="9"/>
  <c r="BC145" i="9"/>
  <c r="BA118" i="9"/>
  <c r="BA94" i="9"/>
  <c r="AY80" i="9"/>
  <c r="BB62" i="9"/>
  <c r="BA29" i="9"/>
  <c r="BC12" i="9"/>
  <c r="AO175" i="9"/>
  <c r="AY29" i="9"/>
  <c r="AP238" i="9"/>
  <c r="AO218" i="9"/>
  <c r="AQ198" i="9"/>
  <c r="AM67" i="9"/>
  <c r="AO31" i="9"/>
  <c r="BA105" i="9"/>
  <c r="BA93" i="9"/>
  <c r="BB79" i="9"/>
  <c r="AC201" i="9"/>
  <c r="AO198" i="9"/>
  <c r="C198" i="9"/>
  <c r="O213" i="9"/>
  <c r="S125" i="9"/>
  <c r="O17" i="9"/>
  <c r="AA246" i="9"/>
  <c r="AE199" i="9"/>
  <c r="AA141" i="9"/>
  <c r="AO217" i="9"/>
  <c r="AM107" i="9"/>
  <c r="AX241" i="9"/>
  <c r="AY77" i="9"/>
  <c r="AY42" i="9"/>
  <c r="O267" i="9"/>
  <c r="R125" i="9"/>
  <c r="N125" i="9" s="1"/>
  <c r="AE282" i="9"/>
  <c r="AD139" i="9"/>
  <c r="AA91" i="9"/>
  <c r="AQ279" i="9"/>
  <c r="AO237" i="9"/>
  <c r="AO216" i="9"/>
  <c r="AO194" i="9"/>
  <c r="AP173" i="9"/>
  <c r="AM143" i="9"/>
  <c r="AP103" i="9"/>
  <c r="AP65" i="9"/>
  <c r="BC274" i="9"/>
  <c r="BB263" i="9"/>
  <c r="AY251" i="9"/>
  <c r="AY241" i="9"/>
  <c r="BC229" i="9"/>
  <c r="BB219" i="9"/>
  <c r="AY207" i="9"/>
  <c r="BC193" i="9"/>
  <c r="BB181" i="9"/>
  <c r="BC168" i="9"/>
  <c r="AX168" i="9" s="1"/>
  <c r="AY157" i="9"/>
  <c r="BC143" i="9"/>
  <c r="AY128" i="9"/>
  <c r="BA104" i="9"/>
  <c r="BC90" i="9"/>
  <c r="AX90" i="9" s="1"/>
  <c r="BB76" i="9"/>
  <c r="S42" i="9"/>
  <c r="AA197" i="9"/>
  <c r="AO258" i="9"/>
  <c r="AM237" i="9"/>
  <c r="BA219" i="9"/>
  <c r="BA90" i="9"/>
  <c r="BC34" i="9"/>
  <c r="AX34" i="9" s="1"/>
  <c r="F129" i="9"/>
  <c r="O257" i="9"/>
  <c r="O125" i="9"/>
  <c r="AD243" i="9"/>
  <c r="AA195" i="9"/>
  <c r="AA137" i="9"/>
  <c r="AP277" i="9"/>
  <c r="AO235" i="9"/>
  <c r="AM215" i="9"/>
  <c r="AP193" i="9"/>
  <c r="AM141" i="9"/>
  <c r="AM63" i="9"/>
  <c r="AY262" i="9"/>
  <c r="BB250" i="9"/>
  <c r="AY229" i="9"/>
  <c r="AY219" i="9"/>
  <c r="BB206" i="9"/>
  <c r="AX206" i="9" s="1"/>
  <c r="AY192" i="9"/>
  <c r="AY180" i="9"/>
  <c r="AY168" i="9"/>
  <c r="BA156" i="9"/>
  <c r="BC141" i="9"/>
  <c r="BB127" i="9"/>
  <c r="BC114" i="9"/>
  <c r="S118" i="9"/>
  <c r="AY127" i="9"/>
  <c r="BA9" i="9"/>
  <c r="AM214" i="9"/>
  <c r="AY239" i="9"/>
  <c r="AX89" i="9"/>
  <c r="AY18" i="9"/>
  <c r="O253" i="9"/>
  <c r="AA275" i="9"/>
  <c r="AA237" i="9"/>
  <c r="AA77" i="9"/>
  <c r="AO274" i="9"/>
  <c r="AO233" i="9"/>
  <c r="AY167" i="9"/>
  <c r="O199" i="9"/>
  <c r="O97" i="9"/>
  <c r="AA235" i="9"/>
  <c r="AE70" i="9"/>
  <c r="AM254" i="9"/>
  <c r="AL191" i="9"/>
  <c r="AO134" i="9"/>
  <c r="AQ95" i="9"/>
  <c r="BA227" i="9"/>
  <c r="BA113" i="9"/>
  <c r="BA101" i="9"/>
  <c r="BA88" i="9"/>
  <c r="AX81" i="9"/>
  <c r="AQ35" i="9"/>
  <c r="BC137" i="9"/>
  <c r="BA73" i="9"/>
  <c r="AA274" i="9"/>
  <c r="AE250" i="9"/>
  <c r="AL231" i="9"/>
  <c r="AO117" i="9"/>
  <c r="AP35" i="9"/>
  <c r="AM19" i="9"/>
  <c r="BA179" i="9"/>
  <c r="BA171" i="9"/>
  <c r="BB164" i="9"/>
  <c r="BB137" i="9"/>
  <c r="AY97" i="9"/>
  <c r="BC17" i="9"/>
  <c r="AY6" i="9"/>
  <c r="AQ275" i="9"/>
  <c r="C189" i="9"/>
  <c r="S247" i="9"/>
  <c r="R171" i="9"/>
  <c r="AA273" i="9"/>
  <c r="AC249" i="9"/>
  <c r="AA222" i="9"/>
  <c r="AA193" i="9"/>
  <c r="AC162" i="9"/>
  <c r="AC139" i="9"/>
  <c r="AM275" i="9"/>
  <c r="AQ187" i="9"/>
  <c r="AP101" i="9"/>
  <c r="AP83" i="9"/>
  <c r="AP27" i="9"/>
  <c r="AX278" i="9"/>
  <c r="AY171" i="9"/>
  <c r="AY164" i="9"/>
  <c r="BC155" i="9"/>
  <c r="AY137" i="9"/>
  <c r="BA72" i="9"/>
  <c r="BA62" i="9"/>
  <c r="BB53" i="9"/>
  <c r="AX53" i="9" s="1"/>
  <c r="AY44" i="9"/>
  <c r="AY23" i="9"/>
  <c r="BB17" i="9"/>
  <c r="AX17" i="9" s="1"/>
  <c r="BC11" i="9"/>
  <c r="F174" i="9"/>
  <c r="R211" i="9"/>
  <c r="O115" i="9"/>
  <c r="Q52" i="9"/>
  <c r="AE221" i="9"/>
  <c r="AP187" i="9"/>
  <c r="AM171" i="9"/>
  <c r="AO116" i="9"/>
  <c r="AO101" i="9"/>
  <c r="AO83" i="9"/>
  <c r="AM27" i="9"/>
  <c r="BA194" i="9"/>
  <c r="BA80" i="9"/>
  <c r="BB11" i="9"/>
  <c r="S210" i="9"/>
  <c r="AA221" i="9"/>
  <c r="AC190" i="9"/>
  <c r="AC160" i="9"/>
  <c r="AC138" i="9"/>
  <c r="BA200" i="9"/>
  <c r="AY17" i="9"/>
  <c r="AY11" i="9"/>
  <c r="AP275" i="9"/>
  <c r="S207" i="9"/>
  <c r="AC246" i="9"/>
  <c r="AD158" i="9"/>
  <c r="AA138" i="9"/>
  <c r="AA114" i="9"/>
  <c r="AA90" i="9"/>
  <c r="AQ243" i="9"/>
  <c r="AQ199" i="9"/>
  <c r="AO114" i="9"/>
  <c r="AQ43" i="9"/>
  <c r="BA218" i="9"/>
  <c r="BA178" i="9"/>
  <c r="BA170" i="9"/>
  <c r="AY163" i="9"/>
  <c r="BC110" i="9"/>
  <c r="BC51" i="9"/>
  <c r="BC43" i="9"/>
  <c r="BB38" i="9"/>
  <c r="BB33" i="9"/>
  <c r="BC22" i="9"/>
  <c r="BB5" i="9"/>
  <c r="AM219" i="9"/>
  <c r="C155" i="9"/>
  <c r="C149" i="9"/>
  <c r="S279" i="9"/>
  <c r="R207" i="9"/>
  <c r="R102" i="9"/>
  <c r="O19" i="9"/>
  <c r="AC158" i="9"/>
  <c r="AC137" i="9"/>
  <c r="AC113" i="9"/>
  <c r="AA88" i="9"/>
  <c r="AO259" i="9"/>
  <c r="AP243" i="9"/>
  <c r="AO229" i="9"/>
  <c r="AP199" i="9"/>
  <c r="AP150" i="9"/>
  <c r="AM131" i="9"/>
  <c r="AM114" i="9"/>
  <c r="AP98" i="9"/>
  <c r="AO80" i="9"/>
  <c r="AM62" i="9"/>
  <c r="AP43" i="9"/>
  <c r="AM26" i="9"/>
  <c r="AP6" i="9"/>
  <c r="BC268" i="9"/>
  <c r="BA241" i="9"/>
  <c r="BA233" i="9"/>
  <c r="BA209" i="9"/>
  <c r="AX154" i="9"/>
  <c r="BA144" i="9"/>
  <c r="AY118" i="9"/>
  <c r="BB110" i="9"/>
  <c r="BB51" i="9"/>
  <c r="BB43" i="9"/>
  <c r="BC27" i="9"/>
  <c r="BB22" i="9"/>
  <c r="BA202" i="9"/>
  <c r="AO118" i="9"/>
  <c r="O102" i="9"/>
  <c r="AO98" i="9"/>
  <c r="AP79" i="9"/>
  <c r="AQ61" i="9"/>
  <c r="BC257" i="9"/>
  <c r="BC217" i="9"/>
  <c r="BA193" i="9"/>
  <c r="BC177" i="9"/>
  <c r="AY126" i="9"/>
  <c r="AY103" i="9"/>
  <c r="BA79" i="9"/>
  <c r="BC70" i="9"/>
  <c r="BA51" i="9"/>
  <c r="AY38" i="9"/>
  <c r="AY33" i="9"/>
  <c r="BB27" i="9"/>
  <c r="AY22" i="9"/>
  <c r="BC10" i="9"/>
  <c r="AY5" i="9"/>
  <c r="O277" i="9"/>
  <c r="S242" i="9"/>
  <c r="R158" i="9"/>
  <c r="S101" i="9"/>
  <c r="AD187" i="9"/>
  <c r="AC157" i="9"/>
  <c r="AC134" i="9"/>
  <c r="AC111" i="9"/>
  <c r="AD86" i="9"/>
  <c r="AC18" i="9"/>
  <c r="AQ257" i="9"/>
  <c r="AO242" i="9"/>
  <c r="AO228" i="9"/>
  <c r="AP214" i="9"/>
  <c r="AM183" i="9"/>
  <c r="AO167" i="9"/>
  <c r="AM149" i="9"/>
  <c r="AM130" i="9"/>
  <c r="AP113" i="9"/>
  <c r="AM79" i="9"/>
  <c r="AP61" i="9"/>
  <c r="AM43" i="9"/>
  <c r="AP33" i="9"/>
  <c r="BC267" i="9"/>
  <c r="BB257" i="9"/>
  <c r="BB217" i="9"/>
  <c r="AY208" i="9"/>
  <c r="BA199" i="9"/>
  <c r="AY193" i="9"/>
  <c r="BA185" i="9"/>
  <c r="BB177" i="9"/>
  <c r="AX169" i="9"/>
  <c r="BC153" i="9"/>
  <c r="BC125" i="9"/>
  <c r="AY110" i="9"/>
  <c r="BA86" i="9"/>
  <c r="AY79" i="9"/>
  <c r="BB70" i="9"/>
  <c r="BA60" i="9"/>
  <c r="AY51" i="9"/>
  <c r="AY43" i="9"/>
  <c r="BA27" i="9"/>
  <c r="BB10" i="9"/>
  <c r="S273" i="9"/>
  <c r="S100" i="9"/>
  <c r="S18" i="9"/>
  <c r="AC133" i="9"/>
  <c r="AE110" i="9"/>
  <c r="AO257" i="9"/>
  <c r="AQ227" i="9"/>
  <c r="AM167" i="9"/>
  <c r="AO113" i="9"/>
  <c r="AO78" i="9"/>
  <c r="AM61" i="9"/>
  <c r="AQ25" i="9"/>
  <c r="AY257" i="9"/>
  <c r="BA240" i="9"/>
  <c r="BA217" i="9"/>
  <c r="BA192" i="9"/>
  <c r="BA177" i="9"/>
  <c r="BC102" i="9"/>
  <c r="AY86" i="9"/>
  <c r="AY70" i="9"/>
  <c r="BC59" i="9"/>
  <c r="AY27" i="9"/>
  <c r="AY10" i="9"/>
  <c r="O154" i="9"/>
  <c r="O100" i="9"/>
  <c r="AA184" i="9"/>
  <c r="AC155" i="9"/>
  <c r="AD110" i="9"/>
  <c r="AP227" i="9"/>
  <c r="AQ166" i="9"/>
  <c r="AM147" i="9"/>
  <c r="AO112" i="9"/>
  <c r="AM77" i="9"/>
  <c r="AP25" i="9"/>
  <c r="AY217" i="9"/>
  <c r="AY177" i="9"/>
  <c r="AY143" i="9"/>
  <c r="BB102" i="9"/>
  <c r="BC78" i="9"/>
  <c r="BB59" i="9"/>
  <c r="AY32" i="9"/>
  <c r="BB97" i="9"/>
  <c r="O240" i="9"/>
  <c r="S98" i="9"/>
  <c r="AD242" i="9"/>
  <c r="AE210" i="9"/>
  <c r="AD183" i="9"/>
  <c r="AD154" i="9"/>
  <c r="Z154" i="9" s="1"/>
  <c r="AE131" i="9"/>
  <c r="AE83" i="9"/>
  <c r="Z83" i="9" s="1"/>
  <c r="AM271" i="9"/>
  <c r="AO256" i="9"/>
  <c r="AM227" i="9"/>
  <c r="AO197" i="9"/>
  <c r="AQ181" i="9"/>
  <c r="AQ165" i="9"/>
  <c r="AP146" i="9"/>
  <c r="AQ127" i="9"/>
  <c r="AQ111" i="9"/>
  <c r="AO94" i="9"/>
  <c r="AQ75" i="9"/>
  <c r="AP59" i="9"/>
  <c r="AM42" i="9"/>
  <c r="BC284" i="9"/>
  <c r="BC275" i="9"/>
  <c r="AX224" i="9"/>
  <c r="BB198" i="9"/>
  <c r="BA184" i="9"/>
  <c r="AY153" i="9"/>
  <c r="BC142" i="9"/>
  <c r="AY125" i="9"/>
  <c r="BA116" i="9"/>
  <c r="BA109" i="9"/>
  <c r="AY102" i="9"/>
  <c r="BC85" i="9"/>
  <c r="BB78" i="9"/>
  <c r="BB69" i="9"/>
  <c r="BA59" i="9"/>
  <c r="BB50" i="9"/>
  <c r="BC42" i="9"/>
  <c r="AX42" i="9" s="1"/>
  <c r="BB37" i="9"/>
  <c r="BB15" i="9"/>
  <c r="C123" i="9"/>
  <c r="R239" i="9"/>
  <c r="R98" i="9"/>
  <c r="AE239" i="9"/>
  <c r="AE209" i="9"/>
  <c r="AC154" i="9"/>
  <c r="AD130" i="9"/>
  <c r="AQ239" i="9"/>
  <c r="AQ226" i="9"/>
  <c r="AM197" i="9"/>
  <c r="AP181" i="9"/>
  <c r="AM146" i="9"/>
  <c r="AM127" i="9"/>
  <c r="AP111" i="9"/>
  <c r="AP75" i="9"/>
  <c r="AQ58" i="9"/>
  <c r="BB284" i="9"/>
  <c r="BB275" i="9"/>
  <c r="BA198" i="9"/>
  <c r="BB142" i="9"/>
  <c r="AY124" i="9"/>
  <c r="AY109" i="9"/>
  <c r="BC93" i="9"/>
  <c r="BB85" i="9"/>
  <c r="BA78" i="9"/>
  <c r="BA69" i="9"/>
  <c r="AY59" i="9"/>
  <c r="BA50" i="9"/>
  <c r="BA37" i="9"/>
  <c r="BC26" i="9"/>
  <c r="BA21" i="9"/>
  <c r="BC9" i="9"/>
  <c r="O145" i="9"/>
  <c r="AE265" i="9"/>
  <c r="AD209" i="9"/>
  <c r="AE181" i="9"/>
  <c r="AA153" i="9"/>
  <c r="AC130" i="9"/>
  <c r="AC109" i="9"/>
  <c r="AA78" i="9"/>
  <c r="AO284" i="9"/>
  <c r="AM239" i="9"/>
  <c r="AP195" i="9"/>
  <c r="AM164" i="9"/>
  <c r="AP145" i="9"/>
  <c r="AL145" i="9" s="1"/>
  <c r="AQ126" i="9"/>
  <c r="AO111" i="9"/>
  <c r="AQ74" i="9"/>
  <c r="AY284" i="9"/>
  <c r="BA231" i="9"/>
  <c r="AY198" i="9"/>
  <c r="BA191" i="9"/>
  <c r="BA168" i="9"/>
  <c r="AY142" i="9"/>
  <c r="BC133" i="9"/>
  <c r="BC123" i="9"/>
  <c r="BC115" i="9"/>
  <c r="BC108" i="9"/>
  <c r="AX108" i="9" s="1"/>
  <c r="BB93" i="9"/>
  <c r="AY78" i="9"/>
  <c r="BA42" i="9"/>
  <c r="BB26" i="9"/>
  <c r="AY21" i="9"/>
  <c r="BB9" i="9"/>
  <c r="C107" i="9"/>
  <c r="Q199" i="9"/>
  <c r="AA284" i="9"/>
  <c r="AD238" i="9"/>
  <c r="Z238" i="9" s="1"/>
  <c r="AE207" i="9"/>
  <c r="AD181" i="9"/>
  <c r="AE150" i="9"/>
  <c r="AA130" i="9"/>
  <c r="AD105" i="9"/>
  <c r="Z105" i="9" s="1"/>
  <c r="AC77" i="9"/>
  <c r="AQ283" i="9"/>
  <c r="AO255" i="9"/>
  <c r="AM211" i="9"/>
  <c r="AM181" i="9"/>
  <c r="AQ163" i="9"/>
  <c r="AL163" i="9" s="1"/>
  <c r="AM74" i="9"/>
  <c r="AY206" i="9"/>
  <c r="BB133" i="9"/>
  <c r="BB123" i="9"/>
  <c r="BB115" i="9"/>
  <c r="AY68" i="9"/>
  <c r="G95" i="9"/>
  <c r="S87" i="9"/>
  <c r="AD283" i="9"/>
  <c r="AD237" i="9"/>
  <c r="AD206" i="9"/>
  <c r="AA181" i="9"/>
  <c r="AD150" i="9"/>
  <c r="AE129" i="9"/>
  <c r="AC105" i="9"/>
  <c r="AP283" i="9"/>
  <c r="AP225" i="9"/>
  <c r="AM194" i="9"/>
  <c r="AP179" i="9"/>
  <c r="AO93" i="9"/>
  <c r="AM55" i="9"/>
  <c r="AQ31" i="9"/>
  <c r="BB283" i="9"/>
  <c r="AX283" i="9" s="1"/>
  <c r="BB238" i="9"/>
  <c r="BC230" i="9"/>
  <c r="AY223" i="9"/>
  <c r="BC205" i="9"/>
  <c r="AY183" i="9"/>
  <c r="BA175" i="9"/>
  <c r="BB160" i="9"/>
  <c r="BA123" i="9"/>
  <c r="BA115" i="9"/>
  <c r="BC67" i="9"/>
  <c r="BA31" i="9"/>
  <c r="R142" i="9"/>
  <c r="AE262" i="9"/>
  <c r="AC128" i="9"/>
  <c r="AA73" i="9"/>
  <c r="BA238" i="9"/>
  <c r="BC84" i="9"/>
  <c r="BB67" i="9"/>
  <c r="AX49" i="9"/>
  <c r="Q142" i="9"/>
  <c r="AE261" i="9"/>
  <c r="AC149" i="9"/>
  <c r="AM179" i="9"/>
  <c r="AO109" i="9"/>
  <c r="AO73" i="9"/>
  <c r="AY246" i="9"/>
  <c r="BA197" i="9"/>
  <c r="BB84" i="9"/>
  <c r="BC57" i="9"/>
  <c r="AX57" i="9" s="1"/>
  <c r="G255" i="9"/>
  <c r="O142" i="9"/>
  <c r="AD261" i="9"/>
  <c r="AC127" i="9"/>
  <c r="AA102" i="9"/>
  <c r="AP267" i="9"/>
  <c r="AL267" i="9" s="1"/>
  <c r="AQ107" i="9"/>
  <c r="AO91" i="9"/>
  <c r="BA190" i="9"/>
  <c r="BA167" i="9"/>
  <c r="BC131" i="9"/>
  <c r="BC91" i="9"/>
  <c r="AY84" i="9"/>
  <c r="C83" i="9"/>
  <c r="R261" i="9"/>
  <c r="Q190" i="9"/>
  <c r="S138" i="9"/>
  <c r="N138" i="9" s="1"/>
  <c r="AC279" i="9"/>
  <c r="AA261" i="9"/>
  <c r="AD234" i="9"/>
  <c r="Z234" i="9" s="1"/>
  <c r="AA203" i="9"/>
  <c r="AE171" i="9"/>
  <c r="AC148" i="9"/>
  <c r="AD101" i="9"/>
  <c r="Z101" i="9" s="1"/>
  <c r="AQ221" i="9"/>
  <c r="AP207" i="9"/>
  <c r="AO178" i="9"/>
  <c r="AQ159" i="9"/>
  <c r="AL159" i="9" s="1"/>
  <c r="AQ141" i="9"/>
  <c r="AO123" i="9"/>
  <c r="AP107" i="9"/>
  <c r="AM91" i="9"/>
  <c r="AP71" i="9"/>
  <c r="AL71" i="9" s="1"/>
  <c r="AM39" i="9"/>
  <c r="AQ21" i="9"/>
  <c r="AL21" i="9" s="1"/>
  <c r="BC253" i="9"/>
  <c r="AY222" i="9"/>
  <c r="BC213" i="9"/>
  <c r="BC196" i="9"/>
  <c r="AX196" i="9" s="1"/>
  <c r="AY190" i="9"/>
  <c r="BA182" i="9"/>
  <c r="BA174" i="9"/>
  <c r="AY159" i="9"/>
  <c r="BC149" i="9"/>
  <c r="BB131" i="9"/>
  <c r="BA122" i="9"/>
  <c r="BA114" i="9"/>
  <c r="AY107" i="9"/>
  <c r="BB99" i="9"/>
  <c r="BB91" i="9"/>
  <c r="BC83" i="9"/>
  <c r="BB66" i="9"/>
  <c r="AX66" i="9" s="1"/>
  <c r="BA41" i="9"/>
  <c r="BC30" i="9"/>
  <c r="BA25" i="9"/>
  <c r="BC19" i="9"/>
  <c r="AX19" i="9" s="1"/>
  <c r="O262" i="9"/>
  <c r="R138" i="9"/>
  <c r="Q14" i="9"/>
  <c r="AE259" i="9"/>
  <c r="AA233" i="9"/>
  <c r="AA171" i="9"/>
  <c r="AC147" i="9"/>
  <c r="AC126" i="9"/>
  <c r="AC101" i="9"/>
  <c r="AA67" i="9"/>
  <c r="AP235" i="9"/>
  <c r="AP221" i="9"/>
  <c r="AO207" i="9"/>
  <c r="AP177" i="9"/>
  <c r="AM159" i="9"/>
  <c r="AP141" i="9"/>
  <c r="AM123" i="9"/>
  <c r="AO107" i="9"/>
  <c r="AM90" i="9"/>
  <c r="AM71" i="9"/>
  <c r="AP30" i="9"/>
  <c r="AY273" i="9"/>
  <c r="AY263" i="9"/>
  <c r="BB253" i="9"/>
  <c r="BA237" i="9"/>
  <c r="BB213" i="9"/>
  <c r="AY204" i="9"/>
  <c r="BB149" i="9"/>
  <c r="BC139" i="9"/>
  <c r="AX139" i="9" s="1"/>
  <c r="AY131" i="9"/>
  <c r="AY99" i="9"/>
  <c r="BA91" i="9"/>
  <c r="BB83" i="9"/>
  <c r="BC75" i="9"/>
  <c r="AX75" i="9" s="1"/>
  <c r="BB56" i="9"/>
  <c r="AY47" i="9"/>
  <c r="BC35" i="9"/>
  <c r="AY25" i="9"/>
  <c r="BC13" i="9"/>
  <c r="AO122" i="9"/>
  <c r="BA196" i="9"/>
  <c r="BA83" i="9"/>
  <c r="BB35" i="9"/>
  <c r="BB13" i="9"/>
  <c r="C229" i="9"/>
  <c r="C63" i="9"/>
  <c r="R258" i="9"/>
  <c r="S225" i="9"/>
  <c r="R181" i="9"/>
  <c r="O71" i="9"/>
  <c r="AC278" i="9"/>
  <c r="AD258" i="9"/>
  <c r="AD230" i="9"/>
  <c r="Z230" i="9" s="1"/>
  <c r="AA200" i="9"/>
  <c r="AA170" i="9"/>
  <c r="AE145" i="9"/>
  <c r="AC99" i="9"/>
  <c r="AA61" i="9"/>
  <c r="AC36" i="9"/>
  <c r="AC24" i="9"/>
  <c r="AM266" i="9"/>
  <c r="AM250" i="9"/>
  <c r="AP206" i="9"/>
  <c r="AO191" i="9"/>
  <c r="AO157" i="9"/>
  <c r="AQ139" i="9"/>
  <c r="AM122" i="9"/>
  <c r="AP89" i="9"/>
  <c r="AM50" i="9"/>
  <c r="BC228" i="9"/>
  <c r="BA139" i="9"/>
  <c r="BC130" i="9"/>
  <c r="BA35" i="9"/>
  <c r="BA13" i="9"/>
  <c r="BC7" i="9"/>
  <c r="AX7" i="9" s="1"/>
  <c r="O222" i="9"/>
  <c r="AC277" i="9"/>
  <c r="AE167" i="9"/>
  <c r="AC145" i="9"/>
  <c r="AA99" i="9"/>
  <c r="AM248" i="9"/>
  <c r="AM234" i="9"/>
  <c r="AM139" i="9"/>
  <c r="AQ105" i="9"/>
  <c r="AO87" i="9"/>
  <c r="BA244" i="9"/>
  <c r="BB228" i="9"/>
  <c r="BA203" i="9"/>
  <c r="BA189" i="9"/>
  <c r="BA181" i="9"/>
  <c r="AY166" i="9"/>
  <c r="BA65" i="9"/>
  <c r="S182" i="9"/>
  <c r="N182" i="9" s="1"/>
  <c r="R221" i="9"/>
  <c r="N221" i="9" s="1"/>
  <c r="O179" i="9"/>
  <c r="R61" i="9"/>
  <c r="AA276" i="9"/>
  <c r="AD167" i="9"/>
  <c r="AA144" i="9"/>
  <c r="AC121" i="9"/>
  <c r="AC98" i="9"/>
  <c r="AM278" i="9"/>
  <c r="AP190" i="9"/>
  <c r="AM138" i="9"/>
  <c r="AO120" i="9"/>
  <c r="AP105" i="9"/>
  <c r="AQ67" i="9"/>
  <c r="BB235" i="9"/>
  <c r="BA228" i="9"/>
  <c r="BA220" i="9"/>
  <c r="BA212" i="9"/>
  <c r="BC195" i="9"/>
  <c r="BC147" i="9"/>
  <c r="AX147" i="9" s="1"/>
  <c r="BC45" i="9"/>
  <c r="AX45" i="9" s="1"/>
  <c r="AD61" i="9"/>
  <c r="R254" i="9"/>
  <c r="S218" i="9"/>
  <c r="N218" i="9" s="1"/>
  <c r="S178" i="9"/>
  <c r="Q59" i="9"/>
  <c r="AD197" i="9"/>
  <c r="AC167" i="9"/>
  <c r="AC54" i="9"/>
  <c r="AO265" i="9"/>
  <c r="AM155" i="9"/>
  <c r="AQ137" i="9"/>
  <c r="AO119" i="9"/>
  <c r="AQ86" i="9"/>
  <c r="AP67" i="9"/>
  <c r="AQ46" i="9"/>
  <c r="AL46" i="9" s="1"/>
  <c r="AM29" i="9"/>
  <c r="BA235" i="9"/>
  <c r="BB195" i="9"/>
  <c r="BA188" i="9"/>
  <c r="BA172" i="9"/>
  <c r="AX138" i="9"/>
  <c r="E139" i="12"/>
  <c r="U139" i="12" s="1"/>
  <c r="F139" i="12"/>
  <c r="G139" i="12"/>
  <c r="H139" i="12"/>
  <c r="I139" i="12"/>
  <c r="J139" i="12"/>
  <c r="N139" i="12"/>
  <c r="O139" i="12"/>
  <c r="P139" i="12"/>
  <c r="Q139" i="12"/>
  <c r="R139" i="12"/>
  <c r="N132" i="12"/>
  <c r="O132" i="12"/>
  <c r="P132" i="12"/>
  <c r="Q132" i="12"/>
  <c r="R132" i="12"/>
  <c r="E132" i="12"/>
  <c r="F132" i="12"/>
  <c r="G132" i="12"/>
  <c r="H132" i="12"/>
  <c r="I132" i="12"/>
  <c r="J132" i="12"/>
  <c r="M132" i="12"/>
  <c r="X195" i="12"/>
  <c r="E195" i="12"/>
  <c r="U195" i="12" s="1"/>
  <c r="F195" i="12"/>
  <c r="G195" i="12"/>
  <c r="I195" i="12"/>
  <c r="N195" i="12"/>
  <c r="O195" i="12"/>
  <c r="Q195" i="12"/>
  <c r="R195" i="12"/>
  <c r="Z195" i="12" s="1"/>
  <c r="O185" i="12"/>
  <c r="P185" i="12"/>
  <c r="Q185" i="12"/>
  <c r="R185" i="12"/>
  <c r="F185" i="12"/>
  <c r="V185" i="12" s="1"/>
  <c r="G185" i="12"/>
  <c r="H185" i="12"/>
  <c r="I185" i="12"/>
  <c r="J185" i="12"/>
  <c r="M185" i="12"/>
  <c r="U185" i="12" s="1"/>
  <c r="M167" i="12"/>
  <c r="X192" i="12"/>
  <c r="E167" i="12"/>
  <c r="F167" i="12"/>
  <c r="G167" i="12"/>
  <c r="I167" i="12"/>
  <c r="J167" i="12"/>
  <c r="N167" i="12"/>
  <c r="O167" i="12"/>
  <c r="P167" i="12"/>
  <c r="X167" i="12" s="1"/>
  <c r="Q167" i="12"/>
  <c r="R167" i="12"/>
  <c r="Q179" i="12"/>
  <c r="R179" i="12"/>
  <c r="E179" i="12"/>
  <c r="H179" i="12"/>
  <c r="X179" i="12" s="1"/>
  <c r="I179" i="12"/>
  <c r="J179" i="12"/>
  <c r="M179" i="12"/>
  <c r="N179" i="12"/>
  <c r="V179" i="12" s="1"/>
  <c r="O179" i="12"/>
  <c r="W179" i="12" s="1"/>
  <c r="D138" i="11"/>
  <c r="D66" i="11"/>
  <c r="E66" i="11"/>
  <c r="D246" i="11"/>
  <c r="E246" i="11"/>
  <c r="D102" i="11"/>
  <c r="E210" i="11"/>
  <c r="E102" i="11"/>
  <c r="E174" i="11"/>
  <c r="E30" i="11"/>
  <c r="N160" i="12"/>
  <c r="O160" i="12"/>
  <c r="P160" i="12"/>
  <c r="Q160" i="12"/>
  <c r="R160" i="12"/>
  <c r="E160" i="12"/>
  <c r="F160" i="12"/>
  <c r="G160" i="12"/>
  <c r="H160" i="12"/>
  <c r="I160" i="12"/>
  <c r="J160" i="12"/>
  <c r="M160" i="12"/>
  <c r="D73" i="11"/>
  <c r="D30" i="11"/>
  <c r="D81" i="11"/>
  <c r="D117" i="11"/>
  <c r="E117" i="11"/>
  <c r="D45" i="11"/>
  <c r="E45" i="11"/>
  <c r="D225" i="11"/>
  <c r="E225" i="11"/>
  <c r="D189" i="11"/>
  <c r="E189" i="11"/>
  <c r="D9" i="11"/>
  <c r="D153" i="11"/>
  <c r="N188" i="12"/>
  <c r="O188" i="12"/>
  <c r="W188" i="12" s="1"/>
  <c r="P188" i="12"/>
  <c r="Q188" i="12"/>
  <c r="R188" i="12"/>
  <c r="E188" i="12"/>
  <c r="F188" i="12"/>
  <c r="H188" i="12"/>
  <c r="I188" i="12"/>
  <c r="J188" i="12"/>
  <c r="E9" i="11"/>
  <c r="E181" i="11"/>
  <c r="D210" i="11"/>
  <c r="E181" i="12"/>
  <c r="F181" i="12"/>
  <c r="G181" i="12"/>
  <c r="H181" i="12"/>
  <c r="I181" i="12"/>
  <c r="J181" i="12"/>
  <c r="M181" i="12"/>
  <c r="N181" i="12"/>
  <c r="O181" i="12"/>
  <c r="Q181" i="12"/>
  <c r="P181" i="12"/>
  <c r="R181" i="12"/>
  <c r="D109" i="11"/>
  <c r="D145" i="11"/>
  <c r="E145" i="11"/>
  <c r="E73" i="11"/>
  <c r="D253" i="11"/>
  <c r="D37" i="11"/>
  <c r="E253" i="11"/>
  <c r="E37" i="11"/>
  <c r="P151" i="12"/>
  <c r="H141" i="12"/>
  <c r="P123" i="12"/>
  <c r="G169" i="12"/>
  <c r="M157" i="12"/>
  <c r="O151" i="12"/>
  <c r="W151" i="12" s="1"/>
  <c r="G141" i="12"/>
  <c r="M129" i="12"/>
  <c r="U129" i="12" s="1"/>
  <c r="O123" i="12"/>
  <c r="E172" i="12"/>
  <c r="F169" i="12"/>
  <c r="J157" i="12"/>
  <c r="N151" i="12"/>
  <c r="E144" i="12"/>
  <c r="F141" i="12"/>
  <c r="J129" i="12"/>
  <c r="N123" i="12"/>
  <c r="E169" i="12"/>
  <c r="I157" i="12"/>
  <c r="M151" i="12"/>
  <c r="E141" i="12"/>
  <c r="I129" i="12"/>
  <c r="M123" i="12"/>
  <c r="J151" i="12"/>
  <c r="D238" i="11"/>
  <c r="E216" i="11"/>
  <c r="E197" i="11"/>
  <c r="D179" i="11"/>
  <c r="E157" i="11"/>
  <c r="D135" i="11"/>
  <c r="E113" i="11"/>
  <c r="D85" i="11"/>
  <c r="E58" i="11"/>
  <c r="E191" i="12"/>
  <c r="U191" i="12" s="1"/>
  <c r="Q189" i="12"/>
  <c r="R186" i="12"/>
  <c r="H182" i="12"/>
  <c r="X182" i="12" s="1"/>
  <c r="J176" i="12"/>
  <c r="Z176" i="12" s="1"/>
  <c r="N170" i="12"/>
  <c r="V170" i="12" s="1"/>
  <c r="E163" i="12"/>
  <c r="U163" i="12" s="1"/>
  <c r="Q161" i="12"/>
  <c r="R158" i="12"/>
  <c r="G157" i="12"/>
  <c r="W157" i="12" s="1"/>
  <c r="H154" i="12"/>
  <c r="X154" i="12" s="1"/>
  <c r="I151" i="12"/>
  <c r="Y151" i="12" s="1"/>
  <c r="J148" i="12"/>
  <c r="Z148" i="12" s="1"/>
  <c r="N142" i="12"/>
  <c r="V142" i="12" s="1"/>
  <c r="E135" i="12"/>
  <c r="U135" i="12" s="1"/>
  <c r="Q133" i="12"/>
  <c r="R130" i="12"/>
  <c r="Z130" i="12" s="1"/>
  <c r="G129" i="12"/>
  <c r="W129" i="12" s="1"/>
  <c r="H126" i="12"/>
  <c r="X126" i="12" s="1"/>
  <c r="I123" i="12"/>
  <c r="Y123" i="12" s="1"/>
  <c r="J120" i="12"/>
  <c r="Z120" i="12" s="1"/>
  <c r="E237" i="11"/>
  <c r="Q186" i="12"/>
  <c r="G182" i="12"/>
  <c r="W182" i="12" s="1"/>
  <c r="Q158" i="12"/>
  <c r="F157" i="12"/>
  <c r="V157" i="12" s="1"/>
  <c r="G154" i="12"/>
  <c r="H151" i="12"/>
  <c r="F129" i="12"/>
  <c r="V129" i="12" s="1"/>
  <c r="G126" i="12"/>
  <c r="W126" i="12" s="1"/>
  <c r="H123" i="12"/>
  <c r="F151" i="12"/>
  <c r="F123" i="12"/>
  <c r="Q177" i="12"/>
  <c r="E151" i="12"/>
  <c r="Q149" i="12"/>
  <c r="E123" i="12"/>
  <c r="Q121" i="12"/>
  <c r="D213" i="11"/>
  <c r="D194" i="11"/>
  <c r="E55" i="11"/>
  <c r="E28" i="11"/>
  <c r="I189" i="12"/>
  <c r="J186" i="12"/>
  <c r="O177" i="12"/>
  <c r="Q171" i="12"/>
  <c r="Y171" i="12" s="1"/>
  <c r="R168" i="12"/>
  <c r="Z168" i="12" s="1"/>
  <c r="I161" i="12"/>
  <c r="J158" i="12"/>
  <c r="O149" i="12"/>
  <c r="Q143" i="12"/>
  <c r="Y143" i="12" s="1"/>
  <c r="R140" i="12"/>
  <c r="Z140" i="12" s="1"/>
  <c r="I133" i="12"/>
  <c r="O121" i="12"/>
  <c r="R112" i="12"/>
  <c r="E129" i="11"/>
  <c r="D76" i="11"/>
  <c r="D55" i="11"/>
  <c r="R193" i="12"/>
  <c r="H189" i="12"/>
  <c r="X189" i="12" s="1"/>
  <c r="I186" i="12"/>
  <c r="J183" i="12"/>
  <c r="Z183" i="12" s="1"/>
  <c r="N177" i="12"/>
  <c r="P171" i="12"/>
  <c r="Q168" i="12"/>
  <c r="R165" i="12"/>
  <c r="H161" i="12"/>
  <c r="X161" i="12" s="1"/>
  <c r="I158" i="12"/>
  <c r="J155" i="12"/>
  <c r="Z155" i="12" s="1"/>
  <c r="N149" i="12"/>
  <c r="P143" i="12"/>
  <c r="Q140" i="12"/>
  <c r="R137" i="12"/>
  <c r="H133" i="12"/>
  <c r="X133" i="12" s="1"/>
  <c r="N121" i="12"/>
  <c r="P115" i="12"/>
  <c r="Q112" i="12"/>
  <c r="E172" i="11"/>
  <c r="D129" i="11"/>
  <c r="Q193" i="12"/>
  <c r="R190" i="12"/>
  <c r="G189" i="12"/>
  <c r="W189" i="12" s="1"/>
  <c r="H186" i="12"/>
  <c r="M177" i="12"/>
  <c r="U177" i="12" s="1"/>
  <c r="O171" i="12"/>
  <c r="P168" i="12"/>
  <c r="Q165" i="12"/>
  <c r="R162" i="12"/>
  <c r="G161" i="12"/>
  <c r="W161" i="12" s="1"/>
  <c r="H158" i="12"/>
  <c r="M149" i="12"/>
  <c r="U149" i="12" s="1"/>
  <c r="O143" i="12"/>
  <c r="P140" i="12"/>
  <c r="Q137" i="12"/>
  <c r="R134" i="12"/>
  <c r="G133" i="12"/>
  <c r="W133" i="12" s="1"/>
  <c r="M121" i="12"/>
  <c r="U121" i="12" s="1"/>
  <c r="O115" i="12"/>
  <c r="P112" i="12"/>
  <c r="N115" i="12"/>
  <c r="O112" i="12"/>
  <c r="E251" i="11"/>
  <c r="E230" i="11"/>
  <c r="D192" i="11"/>
  <c r="E171" i="11"/>
  <c r="D150" i="11"/>
  <c r="E72" i="11"/>
  <c r="D36" i="11"/>
  <c r="D27" i="11"/>
  <c r="O193" i="12"/>
  <c r="W193" i="12" s="1"/>
  <c r="P190" i="12"/>
  <c r="X190" i="12" s="1"/>
  <c r="Q187" i="12"/>
  <c r="Y187" i="12" s="1"/>
  <c r="F186" i="12"/>
  <c r="I177" i="12"/>
  <c r="J174" i="12"/>
  <c r="Z174" i="12" s="1"/>
  <c r="M171" i="12"/>
  <c r="U171" i="12" s="1"/>
  <c r="N168" i="12"/>
  <c r="O165" i="12"/>
  <c r="W165" i="12" s="1"/>
  <c r="P162" i="12"/>
  <c r="X162" i="12" s="1"/>
  <c r="Q159" i="12"/>
  <c r="Y159" i="12" s="1"/>
  <c r="F158" i="12"/>
  <c r="V158" i="12" s="1"/>
  <c r="I149" i="12"/>
  <c r="J146" i="12"/>
  <c r="Z146" i="12" s="1"/>
  <c r="M143" i="12"/>
  <c r="U143" i="12" s="1"/>
  <c r="N140" i="12"/>
  <c r="O137" i="12"/>
  <c r="P134" i="12"/>
  <c r="X134" i="12" s="1"/>
  <c r="Q131" i="12"/>
  <c r="Y131" i="12" s="1"/>
  <c r="G127" i="12"/>
  <c r="W127" i="12" s="1"/>
  <c r="I121" i="12"/>
  <c r="M115" i="12"/>
  <c r="U115" i="12" s="1"/>
  <c r="N112" i="12"/>
  <c r="E127" i="11"/>
  <c r="E100" i="11"/>
  <c r="H177" i="12"/>
  <c r="X177" i="12" s="1"/>
  <c r="J171" i="12"/>
  <c r="Z171" i="12" s="1"/>
  <c r="M168" i="12"/>
  <c r="U168" i="12" s="1"/>
  <c r="R153" i="12"/>
  <c r="H149" i="12"/>
  <c r="X149" i="12" s="1"/>
  <c r="J143" i="12"/>
  <c r="Z143" i="12" s="1"/>
  <c r="M140" i="12"/>
  <c r="U140" i="12" s="1"/>
  <c r="N137" i="12"/>
  <c r="V137" i="12" s="1"/>
  <c r="R125" i="12"/>
  <c r="H121" i="12"/>
  <c r="J115" i="12"/>
  <c r="M112" i="12"/>
  <c r="U112" i="12" s="1"/>
  <c r="R178" i="12"/>
  <c r="G177" i="12"/>
  <c r="Q153" i="12"/>
  <c r="R150" i="12"/>
  <c r="G149" i="12"/>
  <c r="O131" i="12"/>
  <c r="W131" i="12" s="1"/>
  <c r="Q125" i="12"/>
  <c r="R122" i="12"/>
  <c r="G121" i="12"/>
  <c r="I115" i="12"/>
  <c r="Y115" i="12" s="1"/>
  <c r="J112" i="12"/>
  <c r="D208" i="11"/>
  <c r="E167" i="11"/>
  <c r="D148" i="11"/>
  <c r="D71" i="11"/>
  <c r="D50" i="11"/>
  <c r="E35" i="11"/>
  <c r="J193" i="12"/>
  <c r="M190" i="12"/>
  <c r="Q178" i="12"/>
  <c r="F177" i="12"/>
  <c r="R175" i="12"/>
  <c r="H171" i="12"/>
  <c r="I168" i="12"/>
  <c r="J165" i="12"/>
  <c r="M162" i="12"/>
  <c r="U162" i="12" s="1"/>
  <c r="P153" i="12"/>
  <c r="Q150" i="12"/>
  <c r="F149" i="12"/>
  <c r="R147" i="12"/>
  <c r="H143" i="12"/>
  <c r="I140" i="12"/>
  <c r="J137" i="12"/>
  <c r="M134" i="12"/>
  <c r="U134" i="12" s="1"/>
  <c r="N131" i="12"/>
  <c r="P125" i="12"/>
  <c r="Q122" i="12"/>
  <c r="F121" i="12"/>
  <c r="R119" i="12"/>
  <c r="H115" i="12"/>
  <c r="I112" i="12"/>
  <c r="E208" i="11"/>
  <c r="E148" i="11"/>
  <c r="D100" i="11"/>
  <c r="E248" i="11"/>
  <c r="D226" i="11"/>
  <c r="E207" i="11"/>
  <c r="D167" i="11"/>
  <c r="E122" i="11"/>
  <c r="D99" i="11"/>
  <c r="E49" i="11"/>
  <c r="I193" i="12"/>
  <c r="J190" i="12"/>
  <c r="M187" i="12"/>
  <c r="U187" i="12" s="1"/>
  <c r="P178" i="12"/>
  <c r="Q175" i="12"/>
  <c r="R172" i="12"/>
  <c r="G171" i="12"/>
  <c r="H168" i="12"/>
  <c r="I165" i="12"/>
  <c r="J162" i="12"/>
  <c r="M159" i="12"/>
  <c r="U159" i="12" s="1"/>
  <c r="O153" i="12"/>
  <c r="P150" i="12"/>
  <c r="Q147" i="12"/>
  <c r="R144" i="12"/>
  <c r="G143" i="12"/>
  <c r="H140" i="12"/>
  <c r="I137" i="12"/>
  <c r="J134" i="12"/>
  <c r="M131" i="12"/>
  <c r="O125" i="12"/>
  <c r="P122" i="12"/>
  <c r="Q119" i="12"/>
  <c r="R116" i="12"/>
  <c r="G115" i="12"/>
  <c r="H112" i="12"/>
  <c r="O178" i="12"/>
  <c r="P175" i="12"/>
  <c r="Q172" i="12"/>
  <c r="R169" i="12"/>
  <c r="N153" i="12"/>
  <c r="O150" i="12"/>
  <c r="P147" i="12"/>
  <c r="Q144" i="12"/>
  <c r="R141" i="12"/>
  <c r="N125" i="12"/>
  <c r="O122" i="12"/>
  <c r="P119" i="12"/>
  <c r="Q116" i="12"/>
  <c r="F115" i="12"/>
  <c r="R113" i="12"/>
  <c r="G112" i="12"/>
  <c r="E206" i="11"/>
  <c r="D166" i="11"/>
  <c r="E121" i="11"/>
  <c r="D94" i="11"/>
  <c r="E69" i="11"/>
  <c r="D6" i="11"/>
  <c r="N178" i="12"/>
  <c r="V178" i="12" s="1"/>
  <c r="O175" i="12"/>
  <c r="W175" i="12" s="1"/>
  <c r="P172" i="12"/>
  <c r="X172" i="12" s="1"/>
  <c r="Q169" i="12"/>
  <c r="Y169" i="12" s="1"/>
  <c r="F168" i="12"/>
  <c r="M153" i="12"/>
  <c r="U153" i="12" s="1"/>
  <c r="N150" i="12"/>
  <c r="V150" i="12" s="1"/>
  <c r="O147" i="12"/>
  <c r="W147" i="12" s="1"/>
  <c r="P144" i="12"/>
  <c r="X144" i="12" s="1"/>
  <c r="Q141" i="12"/>
  <c r="Y141" i="12" s="1"/>
  <c r="F140" i="12"/>
  <c r="G137" i="12"/>
  <c r="M125" i="12"/>
  <c r="U125" i="12" s="1"/>
  <c r="N122" i="12"/>
  <c r="V122" i="12" s="1"/>
  <c r="O119" i="12"/>
  <c r="W119" i="12" s="1"/>
  <c r="P116" i="12"/>
  <c r="X116" i="12" s="1"/>
  <c r="Q113" i="12"/>
  <c r="Y113" i="12" s="1"/>
  <c r="F112" i="12"/>
  <c r="E165" i="11"/>
  <c r="E93" i="11"/>
  <c r="R191" i="12"/>
  <c r="Z191" i="12" s="1"/>
  <c r="M178" i="12"/>
  <c r="N175" i="12"/>
  <c r="O172" i="12"/>
  <c r="W172" i="12" s="1"/>
  <c r="P169" i="12"/>
  <c r="X169" i="12" s="1"/>
  <c r="R163" i="12"/>
  <c r="Z163" i="12" s="1"/>
  <c r="J153" i="12"/>
  <c r="M150" i="12"/>
  <c r="U150" i="12" s="1"/>
  <c r="N147" i="12"/>
  <c r="V147" i="12" s="1"/>
  <c r="O144" i="12"/>
  <c r="W144" i="12" s="1"/>
  <c r="P141" i="12"/>
  <c r="R135" i="12"/>
  <c r="J125" i="12"/>
  <c r="M122" i="12"/>
  <c r="N119" i="12"/>
  <c r="O116" i="12"/>
  <c r="P113" i="12"/>
  <c r="X113" i="12" s="1"/>
  <c r="E204" i="11"/>
  <c r="D165" i="11"/>
  <c r="E120" i="11"/>
  <c r="D93" i="11"/>
  <c r="Q191" i="12"/>
  <c r="Y191" i="12" s="1"/>
  <c r="J178" i="12"/>
  <c r="M175" i="12"/>
  <c r="N172" i="12"/>
  <c r="V172" i="12" s="1"/>
  <c r="O169" i="12"/>
  <c r="Q163" i="12"/>
  <c r="I153" i="12"/>
  <c r="J150" i="12"/>
  <c r="M147" i="12"/>
  <c r="N144" i="12"/>
  <c r="V144" i="12" s="1"/>
  <c r="O141" i="12"/>
  <c r="Q135" i="12"/>
  <c r="Y135" i="12" s="1"/>
  <c r="I125" i="12"/>
  <c r="J122" i="12"/>
  <c r="M119" i="12"/>
  <c r="U119" i="12" s="1"/>
  <c r="N116" i="12"/>
  <c r="V116" i="12" s="1"/>
  <c r="O113" i="12"/>
  <c r="W113" i="12" s="1"/>
  <c r="D204" i="11"/>
  <c r="D143" i="11"/>
  <c r="D120" i="11"/>
  <c r="E23" i="11"/>
  <c r="P191" i="12"/>
  <c r="X191" i="12" s="1"/>
  <c r="I178" i="12"/>
  <c r="J175" i="12"/>
  <c r="M172" i="12"/>
  <c r="N169" i="12"/>
  <c r="P163" i="12"/>
  <c r="R157" i="12"/>
  <c r="H153" i="12"/>
  <c r="I150" i="12"/>
  <c r="J147" i="12"/>
  <c r="M144" i="12"/>
  <c r="N141" i="12"/>
  <c r="P135" i="12"/>
  <c r="R129" i="12"/>
  <c r="H125" i="12"/>
  <c r="X125" i="12" s="1"/>
  <c r="I122" i="12"/>
  <c r="Y122" i="12" s="1"/>
  <c r="J119" i="12"/>
  <c r="M116" i="12"/>
  <c r="U116" i="12" s="1"/>
  <c r="N113" i="12"/>
  <c r="V113" i="12" s="1"/>
  <c r="E244" i="11"/>
  <c r="E203" i="11"/>
  <c r="D23" i="11"/>
  <c r="E14" i="11"/>
  <c r="O191" i="12"/>
  <c r="R182" i="12"/>
  <c r="Z182" i="12" s="1"/>
  <c r="H178" i="12"/>
  <c r="I175" i="12"/>
  <c r="J172" i="12"/>
  <c r="M169" i="12"/>
  <c r="O163" i="12"/>
  <c r="W163" i="12" s="1"/>
  <c r="Q157" i="12"/>
  <c r="R154" i="12"/>
  <c r="Z154" i="12" s="1"/>
  <c r="G153" i="12"/>
  <c r="H150" i="12"/>
  <c r="I147" i="12"/>
  <c r="J144" i="12"/>
  <c r="M141" i="12"/>
  <c r="O135" i="12"/>
  <c r="Q129" i="12"/>
  <c r="R126" i="12"/>
  <c r="Z126" i="12" s="1"/>
  <c r="G125" i="12"/>
  <c r="H122" i="12"/>
  <c r="I119" i="12"/>
  <c r="J116" i="12"/>
  <c r="M113" i="12"/>
  <c r="U113" i="12" s="1"/>
  <c r="D244" i="11"/>
  <c r="D185" i="11"/>
  <c r="E163" i="11"/>
  <c r="N191" i="12"/>
  <c r="V191" i="12" s="1"/>
  <c r="Q182" i="12"/>
  <c r="G178" i="12"/>
  <c r="H175" i="12"/>
  <c r="I172" i="12"/>
  <c r="J169" i="12"/>
  <c r="N163" i="12"/>
  <c r="V163" i="12" s="1"/>
  <c r="P157" i="12"/>
  <c r="X157" i="12" s="1"/>
  <c r="Q154" i="12"/>
  <c r="F153" i="12"/>
  <c r="R151" i="12"/>
  <c r="G150" i="12"/>
  <c r="H147" i="12"/>
  <c r="I144" i="12"/>
  <c r="J141" i="12"/>
  <c r="N135" i="12"/>
  <c r="P129" i="12"/>
  <c r="X129" i="12" s="1"/>
  <c r="Q126" i="12"/>
  <c r="Y126" i="12" s="1"/>
  <c r="F125" i="12"/>
  <c r="R123" i="12"/>
  <c r="Z123" i="12" s="1"/>
  <c r="G122" i="12"/>
  <c r="H119" i="12"/>
  <c r="I116" i="12"/>
  <c r="J113" i="12"/>
  <c r="E243" i="11"/>
  <c r="D222" i="11"/>
  <c r="D184" i="11"/>
  <c r="E160" i="11"/>
  <c r="E141" i="11"/>
  <c r="E116" i="11"/>
  <c r="D88" i="11"/>
  <c r="E64" i="11"/>
  <c r="E42" i="11"/>
  <c r="E39" i="11"/>
  <c r="E32" i="11"/>
  <c r="E25" i="11"/>
  <c r="E18" i="11"/>
  <c r="E11" i="11"/>
  <c r="E219" i="11"/>
  <c r="E205" i="11"/>
  <c r="D247" i="11"/>
  <c r="D233" i="11"/>
  <c r="D219" i="11"/>
  <c r="D205" i="11"/>
  <c r="D191" i="11"/>
  <c r="D177" i="11"/>
  <c r="D163" i="11"/>
  <c r="D149" i="11"/>
  <c r="D39" i="11"/>
  <c r="D32" i="11"/>
  <c r="D25" i="11"/>
  <c r="D18" i="11"/>
  <c r="D11" i="11"/>
  <c r="E176" i="11"/>
  <c r="E162" i="11"/>
  <c r="D176" i="11"/>
  <c r="E175" i="11"/>
  <c r="E161" i="11"/>
  <c r="E147" i="11"/>
  <c r="E133" i="11"/>
  <c r="E119" i="11"/>
  <c r="E105" i="11"/>
  <c r="E91" i="11"/>
  <c r="E77" i="11"/>
  <c r="E38" i="11"/>
  <c r="E31" i="11"/>
  <c r="E24" i="11"/>
  <c r="E17" i="11"/>
  <c r="E10" i="11"/>
  <c r="D248" i="11"/>
  <c r="D162" i="11"/>
  <c r="D217" i="11"/>
  <c r="D203" i="11"/>
  <c r="D175" i="11"/>
  <c r="D161" i="11"/>
  <c r="D147" i="11"/>
  <c r="D133" i="11"/>
  <c r="D119" i="11"/>
  <c r="D105" i="11"/>
  <c r="D91" i="11"/>
  <c r="D77" i="11"/>
  <c r="D38" i="11"/>
  <c r="D31" i="11"/>
  <c r="D24" i="11"/>
  <c r="D17" i="11"/>
  <c r="D10" i="11"/>
  <c r="E146" i="11"/>
  <c r="E132" i="11"/>
  <c r="E118" i="11"/>
  <c r="E104" i="11"/>
  <c r="E90" i="11"/>
  <c r="E76" i="11"/>
  <c r="E62" i="11"/>
  <c r="E48" i="11"/>
  <c r="D146" i="11"/>
  <c r="D132" i="11"/>
  <c r="D118" i="11"/>
  <c r="D104" i="11"/>
  <c r="D90" i="11"/>
  <c r="E103" i="11"/>
  <c r="E89" i="11"/>
  <c r="E75" i="11"/>
  <c r="E61" i="11"/>
  <c r="E47" i="11"/>
  <c r="D103" i="11"/>
  <c r="D89" i="11"/>
  <c r="D75" i="11"/>
  <c r="D61" i="11"/>
  <c r="D47" i="11"/>
  <c r="E256" i="11"/>
  <c r="E242" i="11"/>
  <c r="E228" i="11"/>
  <c r="E74" i="11"/>
  <c r="E60" i="11"/>
  <c r="E46" i="11"/>
  <c r="E191" i="11"/>
  <c r="D256" i="11"/>
  <c r="D242" i="11"/>
  <c r="D228" i="11"/>
  <c r="D74" i="11"/>
  <c r="D60" i="11"/>
  <c r="D46" i="11"/>
  <c r="E255" i="11"/>
  <c r="E241" i="11"/>
  <c r="E227" i="11"/>
  <c r="E213" i="11"/>
  <c r="E199" i="11"/>
  <c r="E185" i="11"/>
  <c r="D255" i="11"/>
  <c r="D241" i="11"/>
  <c r="D227" i="11"/>
  <c r="E254" i="11"/>
  <c r="E240" i="11"/>
  <c r="E226" i="11"/>
  <c r="E212" i="11"/>
  <c r="E198" i="11"/>
  <c r="E184" i="11"/>
  <c r="E170" i="11"/>
  <c r="E156" i="11"/>
  <c r="D212" i="11"/>
  <c r="D198" i="11"/>
  <c r="E183" i="11"/>
  <c r="E169" i="11"/>
  <c r="E155" i="11"/>
  <c r="D211" i="11"/>
  <c r="D197" i="11"/>
  <c r="D183" i="11"/>
  <c r="D169" i="11"/>
  <c r="D155" i="11"/>
  <c r="D141" i="11"/>
  <c r="D127" i="11"/>
  <c r="D113" i="11"/>
  <c r="E182" i="11"/>
  <c r="E168" i="11"/>
  <c r="E154" i="11"/>
  <c r="E140" i="11"/>
  <c r="E126" i="11"/>
  <c r="E112" i="11"/>
  <c r="E98" i="11"/>
  <c r="E84" i="11"/>
  <c r="E234" i="11"/>
  <c r="D234" i="11"/>
  <c r="D182" i="11"/>
  <c r="D168" i="11"/>
  <c r="D154" i="11"/>
  <c r="D140" i="11"/>
  <c r="D126" i="11"/>
  <c r="D112" i="11"/>
  <c r="D98" i="11"/>
  <c r="D84" i="11"/>
  <c r="E111" i="11"/>
  <c r="E97" i="11"/>
  <c r="E83" i="11"/>
  <c r="D139" i="11"/>
  <c r="D125" i="11"/>
  <c r="E110" i="11"/>
  <c r="E96" i="11"/>
  <c r="E82" i="11"/>
  <c r="E68" i="11"/>
  <c r="E54" i="11"/>
  <c r="E249" i="11"/>
  <c r="E235" i="11"/>
  <c r="E221" i="11"/>
  <c r="E137" i="11"/>
  <c r="E123" i="11"/>
  <c r="E109" i="11"/>
  <c r="E95" i="11"/>
  <c r="E81" i="11"/>
  <c r="E67" i="11"/>
  <c r="E53" i="11"/>
  <c r="E40" i="11"/>
  <c r="E33" i="11"/>
  <c r="E26" i="11"/>
  <c r="E19" i="11"/>
  <c r="E12" i="11"/>
  <c r="E5" i="11"/>
  <c r="D249" i="11"/>
  <c r="D235" i="11"/>
  <c r="D221" i="11"/>
  <c r="O190" i="9"/>
  <c r="O123" i="9"/>
  <c r="Q26" i="9"/>
  <c r="AC242" i="9"/>
  <c r="AE223" i="9"/>
  <c r="AA186" i="9"/>
  <c r="AD145" i="9"/>
  <c r="AE127" i="9"/>
  <c r="AC70" i="9"/>
  <c r="AA18" i="9"/>
  <c r="AA98" i="9"/>
  <c r="AQ263" i="9"/>
  <c r="AO196" i="9"/>
  <c r="AQ185" i="9"/>
  <c r="AO174" i="9"/>
  <c r="AO162" i="9"/>
  <c r="AQ149" i="9"/>
  <c r="AO96" i="9"/>
  <c r="AO106" i="9"/>
  <c r="AO88" i="9"/>
  <c r="AO97" i="9"/>
  <c r="AO115" i="9"/>
  <c r="AO90" i="9"/>
  <c r="AO108" i="9"/>
  <c r="AO110" i="9"/>
  <c r="AO102" i="9"/>
  <c r="AQ34" i="9"/>
  <c r="AQ194" i="9"/>
  <c r="AP74" i="9"/>
  <c r="AP274" i="9"/>
  <c r="AM68" i="9"/>
  <c r="AM108" i="9"/>
  <c r="AX189" i="9"/>
  <c r="BA161" i="9"/>
  <c r="BC40" i="9"/>
  <c r="AQ202" i="9"/>
  <c r="AQ82" i="9"/>
  <c r="AQ282" i="9"/>
  <c r="BA264" i="9"/>
  <c r="BA253" i="9"/>
  <c r="BA281" i="9"/>
  <c r="BA270" i="9"/>
  <c r="BA271" i="9"/>
  <c r="BA260" i="9"/>
  <c r="BA249" i="9"/>
  <c r="BA277" i="9"/>
  <c r="BA250" i="9"/>
  <c r="BA278" i="9"/>
  <c r="BA267" i="9"/>
  <c r="BA257" i="9"/>
  <c r="BB180" i="9"/>
  <c r="BC180" i="9"/>
  <c r="BB260" i="9"/>
  <c r="BB60" i="9"/>
  <c r="BC60" i="9"/>
  <c r="BB20" i="9"/>
  <c r="BB100" i="9"/>
  <c r="F169" i="9"/>
  <c r="S240" i="9"/>
  <c r="S213" i="9"/>
  <c r="S156" i="9"/>
  <c r="Q240" i="9"/>
  <c r="R213" i="9"/>
  <c r="S123" i="9"/>
  <c r="R123" i="9"/>
  <c r="S35" i="9"/>
  <c r="AC273" i="9"/>
  <c r="AA257" i="9"/>
  <c r="AD241" i="9"/>
  <c r="AE205" i="9"/>
  <c r="AE185" i="9"/>
  <c r="AA165" i="9"/>
  <c r="AD127" i="9"/>
  <c r="AD46" i="9"/>
  <c r="AD166" i="9"/>
  <c r="Z166" i="9" s="1"/>
  <c r="AQ274" i="9"/>
  <c r="AP263" i="9"/>
  <c r="AO251" i="9"/>
  <c r="AP229" i="9"/>
  <c r="AQ195" i="9"/>
  <c r="AP185" i="9"/>
  <c r="AM162" i="9"/>
  <c r="AP149" i="9"/>
  <c r="AP122" i="9"/>
  <c r="AQ97" i="9"/>
  <c r="AM85" i="9"/>
  <c r="AQ69" i="9"/>
  <c r="AL69" i="9" s="1"/>
  <c r="AP42" i="9"/>
  <c r="BA251" i="9"/>
  <c r="BA224" i="9"/>
  <c r="BA67" i="9"/>
  <c r="BA56" i="9"/>
  <c r="BA84" i="9"/>
  <c r="BA68" i="9"/>
  <c r="BA57" i="9"/>
  <c r="BA46" i="9"/>
  <c r="BA74" i="9"/>
  <c r="BA63" i="9"/>
  <c r="BA58" i="9"/>
  <c r="BA47" i="9"/>
  <c r="BA75" i="9"/>
  <c r="BA64" i="9"/>
  <c r="BA53" i="9"/>
  <c r="BA81" i="9"/>
  <c r="BA70" i="9"/>
  <c r="BA48" i="9"/>
  <c r="BA76" i="9"/>
  <c r="BA54" i="9"/>
  <c r="BA82" i="9"/>
  <c r="BA71" i="9"/>
  <c r="BA49" i="9"/>
  <c r="BA77" i="9"/>
  <c r="BA66" i="9"/>
  <c r="BA61" i="9"/>
  <c r="BC20" i="9"/>
  <c r="O65" i="9"/>
  <c r="O105" i="9"/>
  <c r="AC207" i="9"/>
  <c r="AC234" i="9"/>
  <c r="AC206" i="9"/>
  <c r="AC222" i="9"/>
  <c r="AC211" i="9"/>
  <c r="AD29" i="9"/>
  <c r="AD149" i="9"/>
  <c r="AE189" i="9"/>
  <c r="AA46" i="9"/>
  <c r="AA86" i="9"/>
  <c r="BA284" i="9"/>
  <c r="R46" i="9"/>
  <c r="S206" i="9"/>
  <c r="Q212" i="9"/>
  <c r="O187" i="9"/>
  <c r="O153" i="9"/>
  <c r="R118" i="9"/>
  <c r="Q79" i="9"/>
  <c r="S74" i="9"/>
  <c r="R114" i="9"/>
  <c r="R224" i="9"/>
  <c r="S184" i="9"/>
  <c r="AE271" i="9"/>
  <c r="Z271" i="9" s="1"/>
  <c r="AE255" i="9"/>
  <c r="AD239" i="9"/>
  <c r="AD143" i="9"/>
  <c r="AD109" i="9"/>
  <c r="Z109" i="9" s="1"/>
  <c r="AA29" i="9"/>
  <c r="AA229" i="9"/>
  <c r="AP239" i="9"/>
  <c r="AM206" i="9"/>
  <c r="AO195" i="9"/>
  <c r="AQ183" i="9"/>
  <c r="AQ201" i="9"/>
  <c r="AL201" i="9" s="1"/>
  <c r="AP161" i="9"/>
  <c r="AL161" i="9" s="1"/>
  <c r="AQ121" i="9"/>
  <c r="AO34" i="9"/>
  <c r="BB188" i="9"/>
  <c r="BB124" i="9"/>
  <c r="BC124" i="9"/>
  <c r="BB204" i="9"/>
  <c r="BC204" i="9"/>
  <c r="BC244" i="9"/>
  <c r="AX244" i="9" s="1"/>
  <c r="BB44" i="9"/>
  <c r="O186" i="9"/>
  <c r="O73" i="9"/>
  <c r="O224" i="9"/>
  <c r="O144" i="9"/>
  <c r="Q6" i="9"/>
  <c r="AC239" i="9"/>
  <c r="AD65" i="9"/>
  <c r="AP183" i="9"/>
  <c r="AO173" i="9"/>
  <c r="AM241" i="9"/>
  <c r="AM41" i="9"/>
  <c r="AO27" i="9"/>
  <c r="AD40" i="9"/>
  <c r="AE240" i="9"/>
  <c r="S238" i="9"/>
  <c r="O185" i="9"/>
  <c r="S150" i="9"/>
  <c r="S72" i="9"/>
  <c r="R162" i="9"/>
  <c r="R202" i="9"/>
  <c r="N202" i="9" s="1"/>
  <c r="S34" i="9"/>
  <c r="S24" i="9"/>
  <c r="Q16" i="9"/>
  <c r="AA255" i="9"/>
  <c r="AC106" i="9"/>
  <c r="AE89" i="9"/>
  <c r="AA65" i="9"/>
  <c r="AQ249" i="9"/>
  <c r="AL249" i="9" s="1"/>
  <c r="AP205" i="9"/>
  <c r="AO121" i="9"/>
  <c r="AM109" i="9"/>
  <c r="AO95" i="9"/>
  <c r="AQ41" i="9"/>
  <c r="AQ11" i="9"/>
  <c r="AX270" i="9"/>
  <c r="BA263" i="9"/>
  <c r="AX151" i="9"/>
  <c r="AX143" i="9"/>
  <c r="BB136" i="9"/>
  <c r="AX136" i="9" s="1"/>
  <c r="BA129" i="9"/>
  <c r="BC44" i="9"/>
  <c r="BB264" i="9"/>
  <c r="BC264" i="9"/>
  <c r="BB64" i="9"/>
  <c r="BC64" i="9"/>
  <c r="BC104" i="9"/>
  <c r="AX104" i="9" s="1"/>
  <c r="BC144" i="9"/>
  <c r="AX144" i="9" s="1"/>
  <c r="BB24" i="9"/>
  <c r="AX24" i="9" s="1"/>
  <c r="BB184" i="9"/>
  <c r="Q43" i="9"/>
  <c r="C276" i="9"/>
  <c r="F143" i="9"/>
  <c r="S114" i="9"/>
  <c r="AA126" i="9"/>
  <c r="F259" i="9"/>
  <c r="R238" i="9"/>
  <c r="R210" i="9"/>
  <c r="N210" i="9" s="1"/>
  <c r="O184" i="9"/>
  <c r="O113" i="9"/>
  <c r="Q72" i="9"/>
  <c r="R33" i="9"/>
  <c r="R153" i="9"/>
  <c r="AD253" i="9"/>
  <c r="AD221" i="9"/>
  <c r="AD202" i="9"/>
  <c r="AA182" i="9"/>
  <c r="AA142" i="9"/>
  <c r="AC88" i="9"/>
  <c r="AA63" i="9"/>
  <c r="AD16" i="9"/>
  <c r="AO273" i="9"/>
  <c r="AO248" i="9"/>
  <c r="AM238" i="9"/>
  <c r="AO208" i="9"/>
  <c r="AO210" i="9"/>
  <c r="AO219" i="9"/>
  <c r="AO238" i="9"/>
  <c r="AO230" i="9"/>
  <c r="AO213" i="9"/>
  <c r="AO232" i="9"/>
  <c r="AO241" i="9"/>
  <c r="AO206" i="9"/>
  <c r="AO234" i="9"/>
  <c r="AO227" i="9"/>
  <c r="AQ182" i="9"/>
  <c r="AL182" i="9" s="1"/>
  <c r="AO172" i="9"/>
  <c r="AQ131" i="9"/>
  <c r="AM121" i="9"/>
  <c r="AQ81" i="9"/>
  <c r="AP41" i="9"/>
  <c r="AQ106" i="9"/>
  <c r="AP26" i="9"/>
  <c r="AP66" i="9"/>
  <c r="AP106" i="9"/>
  <c r="AP186" i="9"/>
  <c r="AQ186" i="9"/>
  <c r="AP11" i="9"/>
  <c r="BA283" i="9"/>
  <c r="BB256" i="9"/>
  <c r="BB200" i="9"/>
  <c r="BA143" i="9"/>
  <c r="BA136" i="9"/>
  <c r="BC100" i="9"/>
  <c r="BA52" i="9"/>
  <c r="BB208" i="9"/>
  <c r="BC208" i="9"/>
  <c r="BB48" i="9"/>
  <c r="BC48" i="9"/>
  <c r="BB88" i="9"/>
  <c r="BC88" i="9"/>
  <c r="BB8" i="9"/>
  <c r="AX8" i="9" s="1"/>
  <c r="BB128" i="9"/>
  <c r="AX128" i="9" s="1"/>
  <c r="Q31" i="9"/>
  <c r="Q17" i="9"/>
  <c r="Q25" i="9"/>
  <c r="Q34" i="9"/>
  <c r="Q10" i="9"/>
  <c r="Q44" i="9"/>
  <c r="Q29" i="9"/>
  <c r="AE279" i="9"/>
  <c r="AE159" i="9"/>
  <c r="Z159" i="9" s="1"/>
  <c r="BA256" i="9"/>
  <c r="S110" i="9"/>
  <c r="N110" i="9" s="1"/>
  <c r="Q33" i="9"/>
  <c r="Q15" i="9"/>
  <c r="AE218" i="9"/>
  <c r="AD201" i="9"/>
  <c r="AE87" i="9"/>
  <c r="Z87" i="9" s="1"/>
  <c r="AM280" i="9"/>
  <c r="AM80" i="9"/>
  <c r="AQ258" i="9"/>
  <c r="AP18" i="9"/>
  <c r="AP50" i="9"/>
  <c r="AQ210" i="9"/>
  <c r="AP90" i="9"/>
  <c r="AP10" i="9"/>
  <c r="BA276" i="9"/>
  <c r="BA128" i="9"/>
  <c r="R110" i="9"/>
  <c r="R70" i="9"/>
  <c r="O33" i="9"/>
  <c r="Q23" i="9"/>
  <c r="AC218" i="9"/>
  <c r="AD121" i="9"/>
  <c r="AE59" i="9"/>
  <c r="Z59" i="9" s="1"/>
  <c r="AD78" i="9"/>
  <c r="AD118" i="9"/>
  <c r="AD198" i="9"/>
  <c r="AQ157" i="9"/>
  <c r="AL157" i="9" s="1"/>
  <c r="AO40" i="9"/>
  <c r="AM258" i="9"/>
  <c r="AM178" i="9"/>
  <c r="AM58" i="9"/>
  <c r="BA269" i="9"/>
  <c r="BA262" i="9"/>
  <c r="AX158" i="9"/>
  <c r="AA47" i="9"/>
  <c r="AA127" i="9"/>
  <c r="O283" i="9"/>
  <c r="R206" i="9"/>
  <c r="R179" i="9"/>
  <c r="O110" i="9"/>
  <c r="O70" i="9"/>
  <c r="Q41" i="9"/>
  <c r="AC268" i="9"/>
  <c r="AC251" i="9"/>
  <c r="AC217" i="9"/>
  <c r="AA26" i="9"/>
  <c r="AA266" i="9"/>
  <c r="AL225" i="9"/>
  <c r="AO144" i="9"/>
  <c r="AP130" i="9"/>
  <c r="AL130" i="9" s="1"/>
  <c r="AP39" i="9"/>
  <c r="AQ79" i="9"/>
  <c r="AQ39" i="9"/>
  <c r="AP119" i="9"/>
  <c r="AQ119" i="9"/>
  <c r="AM225" i="9"/>
  <c r="AM25" i="9"/>
  <c r="AM265" i="9"/>
  <c r="AM18" i="9"/>
  <c r="BA282" i="9"/>
  <c r="AX255" i="9"/>
  <c r="AX242" i="9"/>
  <c r="AX199" i="9"/>
  <c r="AX193" i="9"/>
  <c r="BA142" i="9"/>
  <c r="BA135" i="9"/>
  <c r="AD178" i="9"/>
  <c r="AA87" i="9"/>
  <c r="AD37" i="9"/>
  <c r="AE237" i="9"/>
  <c r="AE277" i="9"/>
  <c r="AD157" i="9"/>
  <c r="Z157" i="9" s="1"/>
  <c r="AD25" i="9"/>
  <c r="AD185" i="9"/>
  <c r="AE225" i="9"/>
  <c r="AD134" i="9"/>
  <c r="AD54" i="9"/>
  <c r="AP257" i="9"/>
  <c r="AP97" i="9"/>
  <c r="AP57" i="9"/>
  <c r="AQ177" i="9"/>
  <c r="AQ57" i="9"/>
  <c r="AQ217" i="9"/>
  <c r="AL217" i="9" s="1"/>
  <c r="AM89" i="9"/>
  <c r="AM249" i="9"/>
  <c r="AM9" i="9"/>
  <c r="BA255" i="9"/>
  <c r="BB68" i="9"/>
  <c r="BC68" i="9"/>
  <c r="BB148" i="9"/>
  <c r="BC148" i="9"/>
  <c r="BC188" i="9"/>
  <c r="BB28" i="9"/>
  <c r="BB268" i="9"/>
  <c r="AX268" i="9" s="1"/>
  <c r="AA25" i="9"/>
  <c r="AA145" i="9"/>
  <c r="AL143" i="9"/>
  <c r="AQ63" i="9"/>
  <c r="AM97" i="9"/>
  <c r="AM17" i="9"/>
  <c r="BA275" i="9"/>
  <c r="BC112" i="9"/>
  <c r="AX77" i="9"/>
  <c r="AE258" i="9"/>
  <c r="AD218" i="9"/>
  <c r="AD138" i="9"/>
  <c r="AE58" i="9"/>
  <c r="Z58" i="9" s="1"/>
  <c r="O251" i="9"/>
  <c r="Q63" i="9"/>
  <c r="Q32" i="9"/>
  <c r="Q22" i="9"/>
  <c r="AC250" i="9"/>
  <c r="AD199" i="9"/>
  <c r="AE138" i="9"/>
  <c r="AA14" i="9"/>
  <c r="AA134" i="9"/>
  <c r="AA254" i="9"/>
  <c r="AA214" i="9"/>
  <c r="C235" i="9"/>
  <c r="E119" i="9"/>
  <c r="S249" i="9"/>
  <c r="S230" i="9"/>
  <c r="N230" i="9" s="1"/>
  <c r="O139" i="9"/>
  <c r="S40" i="9"/>
  <c r="AD281" i="9"/>
  <c r="AA250" i="9"/>
  <c r="AE215" i="9"/>
  <c r="AA175" i="9"/>
  <c r="AC119" i="9"/>
  <c r="AD55" i="9"/>
  <c r="Z55" i="9" s="1"/>
  <c r="AQ281" i="9"/>
  <c r="AL281" i="9" s="1"/>
  <c r="AM259" i="9"/>
  <c r="AQ223" i="9"/>
  <c r="AL223" i="9" s="1"/>
  <c r="AP202" i="9"/>
  <c r="AP169" i="9"/>
  <c r="AP129" i="9"/>
  <c r="AO105" i="9"/>
  <c r="AO92" i="9"/>
  <c r="AP63" i="9"/>
  <c r="AO25" i="9"/>
  <c r="AQ17" i="9"/>
  <c r="AP9" i="9"/>
  <c r="AL9" i="9" s="1"/>
  <c r="BA268" i="9"/>
  <c r="BA248" i="9"/>
  <c r="BC192" i="9"/>
  <c r="AX192" i="9" s="1"/>
  <c r="BA157" i="9"/>
  <c r="BA149" i="9"/>
  <c r="BB112" i="9"/>
  <c r="BC28" i="9"/>
  <c r="BC52" i="9"/>
  <c r="AX52" i="9" s="1"/>
  <c r="BB92" i="9"/>
  <c r="BC92" i="9"/>
  <c r="BC132" i="9"/>
  <c r="AX132" i="9" s="1"/>
  <c r="BC172" i="9"/>
  <c r="AX172" i="9" s="1"/>
  <c r="BB12" i="9"/>
  <c r="AX12" i="9" s="1"/>
  <c r="BB212" i="9"/>
  <c r="AX212" i="9" s="1"/>
  <c r="C236" i="9"/>
  <c r="R249" i="9"/>
  <c r="Q60" i="9"/>
  <c r="Q40" i="9"/>
  <c r="AD279" i="9"/>
  <c r="AD249" i="9"/>
  <c r="AC233" i="9"/>
  <c r="AD215" i="9"/>
  <c r="AE197" i="9"/>
  <c r="AA174" i="9"/>
  <c r="AE117" i="9"/>
  <c r="AC95" i="9"/>
  <c r="AC104" i="9"/>
  <c r="AC93" i="9"/>
  <c r="AC107" i="9"/>
  <c r="AC122" i="9"/>
  <c r="AA13" i="9"/>
  <c r="AA173" i="9"/>
  <c r="AP258" i="9"/>
  <c r="AM235" i="9"/>
  <c r="AM169" i="9"/>
  <c r="AQ155" i="9"/>
  <c r="AM129" i="9"/>
  <c r="AM105" i="9"/>
  <c r="AP78" i="9"/>
  <c r="AP38" i="9"/>
  <c r="AQ238" i="9"/>
  <c r="AL238" i="9" s="1"/>
  <c r="AP158" i="9"/>
  <c r="AP17" i="9"/>
  <c r="BA261" i="9"/>
  <c r="BA164" i="9"/>
  <c r="R190" i="9"/>
  <c r="S70" i="9"/>
  <c r="Q21" i="9"/>
  <c r="AM38" i="9"/>
  <c r="AM78" i="9"/>
  <c r="AM158" i="9"/>
  <c r="BA254" i="9"/>
  <c r="BA134" i="9"/>
  <c r="AP77" i="9"/>
  <c r="AQ77" i="9"/>
  <c r="AP117" i="9"/>
  <c r="AQ117" i="9"/>
  <c r="AP197" i="9"/>
  <c r="AP23" i="9"/>
  <c r="AQ103" i="9"/>
  <c r="AL103" i="9" s="1"/>
  <c r="AM56" i="9"/>
  <c r="AM136" i="9"/>
  <c r="AQ87" i="9"/>
  <c r="AP7" i="9"/>
  <c r="AQ167" i="9"/>
  <c r="AP47" i="9"/>
  <c r="AL47" i="9" s="1"/>
  <c r="AQ207" i="9"/>
  <c r="BB152" i="9"/>
  <c r="BC152" i="9"/>
  <c r="BB232" i="9"/>
  <c r="AX232" i="9" s="1"/>
  <c r="BC272" i="9"/>
  <c r="AX272" i="9" s="1"/>
  <c r="BB32" i="9"/>
  <c r="BB72" i="9"/>
  <c r="F219" i="9"/>
  <c r="F103" i="9"/>
  <c r="O248" i="9"/>
  <c r="S200" i="9"/>
  <c r="R173" i="9"/>
  <c r="N173" i="9" s="1"/>
  <c r="O79" i="9"/>
  <c r="O159" i="9"/>
  <c r="AC214" i="9"/>
  <c r="BC220" i="9"/>
  <c r="C97" i="9"/>
  <c r="R274" i="9"/>
  <c r="R137" i="9"/>
  <c r="O99" i="9"/>
  <c r="Q39" i="9"/>
  <c r="Q30" i="9"/>
  <c r="Q12" i="9"/>
  <c r="AE278" i="9"/>
  <c r="AD265" i="9"/>
  <c r="AA247" i="9"/>
  <c r="AA231" i="9"/>
  <c r="AD171" i="9"/>
  <c r="Z171" i="9" s="1"/>
  <c r="AA117" i="9"/>
  <c r="AC100" i="9"/>
  <c r="AA54" i="9"/>
  <c r="AP279" i="9"/>
  <c r="AL279" i="9" s="1"/>
  <c r="AO263" i="9"/>
  <c r="AO279" i="9"/>
  <c r="AP211" i="9"/>
  <c r="AM201" i="9"/>
  <c r="AP154" i="9"/>
  <c r="AL154" i="9" s="1"/>
  <c r="AP127" i="9"/>
  <c r="AL127" i="9" s="1"/>
  <c r="AM45" i="9"/>
  <c r="AP175" i="9"/>
  <c r="AL175" i="9" s="1"/>
  <c r="AQ135" i="9"/>
  <c r="AP15" i="9"/>
  <c r="AQ15" i="9"/>
  <c r="AP215" i="9"/>
  <c r="AL215" i="9" s="1"/>
  <c r="AM7" i="9"/>
  <c r="AM247" i="9"/>
  <c r="AM47" i="9"/>
  <c r="BC280" i="9"/>
  <c r="AX280" i="9" s="1"/>
  <c r="BA274" i="9"/>
  <c r="BC260" i="9"/>
  <c r="BA247" i="9"/>
  <c r="BB220" i="9"/>
  <c r="BA207" i="9"/>
  <c r="BA208" i="9"/>
  <c r="BA236" i="9"/>
  <c r="BA225" i="9"/>
  <c r="BA214" i="9"/>
  <c r="BA242" i="9"/>
  <c r="BA215" i="9"/>
  <c r="BA243" i="9"/>
  <c r="BA232" i="9"/>
  <c r="BA221" i="9"/>
  <c r="BA210" i="9"/>
  <c r="BA216" i="9"/>
  <c r="BA222" i="9"/>
  <c r="BA211" i="9"/>
  <c r="BA239" i="9"/>
  <c r="BA206" i="9"/>
  <c r="BA229" i="9"/>
  <c r="BC140" i="9"/>
  <c r="AX105" i="9"/>
  <c r="C213" i="9"/>
  <c r="R78" i="9"/>
  <c r="R198" i="9"/>
  <c r="S78" i="9"/>
  <c r="R269" i="9"/>
  <c r="S189" i="9"/>
  <c r="N189" i="9" s="1"/>
  <c r="S20" i="9"/>
  <c r="R51" i="9"/>
  <c r="S171" i="9"/>
  <c r="S131" i="9"/>
  <c r="AE274" i="9"/>
  <c r="Z274" i="9" s="1"/>
  <c r="AD194" i="9"/>
  <c r="Z194" i="9" s="1"/>
  <c r="AD114" i="9"/>
  <c r="AQ37" i="9"/>
  <c r="AQ230" i="9"/>
  <c r="AP270" i="9"/>
  <c r="AL270" i="9" s="1"/>
  <c r="AQ110" i="9"/>
  <c r="AQ190" i="9"/>
  <c r="AQ23" i="9"/>
  <c r="AM15" i="9"/>
  <c r="AM255" i="9"/>
  <c r="AQ7" i="9"/>
  <c r="BB140" i="9"/>
  <c r="BC32" i="9"/>
  <c r="R246" i="9"/>
  <c r="Q20" i="9"/>
  <c r="AC212" i="9"/>
  <c r="AA74" i="9"/>
  <c r="AA154" i="9"/>
  <c r="AD62" i="9"/>
  <c r="AD262" i="9"/>
  <c r="AP37" i="9"/>
  <c r="AQ62" i="9"/>
  <c r="AP262" i="9"/>
  <c r="AQ142" i="9"/>
  <c r="AQ174" i="9"/>
  <c r="AL174" i="9" s="1"/>
  <c r="AQ54" i="9"/>
  <c r="AP134" i="9"/>
  <c r="AL134" i="9" s="1"/>
  <c r="AP94" i="9"/>
  <c r="BA280" i="9"/>
  <c r="BA151" i="9"/>
  <c r="BA140" i="9"/>
  <c r="BA152" i="9"/>
  <c r="BA141" i="9"/>
  <c r="BA130" i="9"/>
  <c r="BA158" i="9"/>
  <c r="BA131" i="9"/>
  <c r="BA159" i="9"/>
  <c r="BA148" i="9"/>
  <c r="BA137" i="9"/>
  <c r="BA126" i="9"/>
  <c r="BA154" i="9"/>
  <c r="BA132" i="9"/>
  <c r="BA160" i="9"/>
  <c r="BA138" i="9"/>
  <c r="BA127" i="9"/>
  <c r="BA155" i="9"/>
  <c r="BA150" i="9"/>
  <c r="BA145" i="9"/>
  <c r="S133" i="9"/>
  <c r="Q38" i="9"/>
  <c r="Q11" i="9"/>
  <c r="AC229" i="9"/>
  <c r="AE98" i="9"/>
  <c r="AE77" i="9"/>
  <c r="AD50" i="9"/>
  <c r="AD250" i="9"/>
  <c r="Z250" i="9" s="1"/>
  <c r="AO180" i="9"/>
  <c r="AO192" i="9"/>
  <c r="AO176" i="9"/>
  <c r="AO185" i="9"/>
  <c r="AO193" i="9"/>
  <c r="AO202" i="9"/>
  <c r="AO168" i="9"/>
  <c r="AO204" i="9"/>
  <c r="AO171" i="9"/>
  <c r="AO189" i="9"/>
  <c r="AO199" i="9"/>
  <c r="AP102" i="9"/>
  <c r="AL102" i="9" s="1"/>
  <c r="AO44" i="9"/>
  <c r="AO37" i="9"/>
  <c r="AM222" i="9"/>
  <c r="AM22" i="9"/>
  <c r="AM102" i="9"/>
  <c r="AM182" i="9"/>
  <c r="AM134" i="9"/>
  <c r="AM54" i="9"/>
  <c r="AM166" i="9"/>
  <c r="AM126" i="9"/>
  <c r="BA147" i="9"/>
  <c r="BA133" i="9"/>
  <c r="BC56" i="9"/>
  <c r="BB96" i="9"/>
  <c r="BC96" i="9"/>
  <c r="BB176" i="9"/>
  <c r="BC176" i="9"/>
  <c r="BC216" i="9"/>
  <c r="AX216" i="9" s="1"/>
  <c r="BB16" i="9"/>
  <c r="C210" i="9"/>
  <c r="R133" i="9"/>
  <c r="S93" i="9"/>
  <c r="Q55" i="9"/>
  <c r="AA277" i="9"/>
  <c r="AA262" i="9"/>
  <c r="AE245" i="9"/>
  <c r="AC228" i="9"/>
  <c r="AD211" i="9"/>
  <c r="AE190" i="9"/>
  <c r="AD169" i="9"/>
  <c r="AD131" i="9"/>
  <c r="Z131" i="9" s="1"/>
  <c r="AE114" i="9"/>
  <c r="AD98" i="9"/>
  <c r="AD77" i="9"/>
  <c r="AE61" i="9"/>
  <c r="AE141" i="9"/>
  <c r="Z141" i="9" s="1"/>
  <c r="AQ277" i="9"/>
  <c r="AQ209" i="9"/>
  <c r="AO188" i="9"/>
  <c r="AO177" i="9"/>
  <c r="AM165" i="9"/>
  <c r="AQ138" i="9"/>
  <c r="AO89" i="9"/>
  <c r="AM37" i="9"/>
  <c r="AO30" i="9"/>
  <c r="AP22" i="9"/>
  <c r="AP14" i="9"/>
  <c r="AX273" i="9"/>
  <c r="AX266" i="9"/>
  <c r="AX259" i="9"/>
  <c r="BB236" i="9"/>
  <c r="BC236" i="9"/>
  <c r="BC76" i="9"/>
  <c r="AX76" i="9" s="1"/>
  <c r="BC116" i="9"/>
  <c r="AX116" i="9" s="1"/>
  <c r="BB36" i="9"/>
  <c r="AX36" i="9" s="1"/>
  <c r="BB156" i="9"/>
  <c r="AX156" i="9" s="1"/>
  <c r="R93" i="9"/>
  <c r="R53" i="9"/>
  <c r="Q28" i="9"/>
  <c r="Q19" i="9"/>
  <c r="AC263" i="9"/>
  <c r="AC257" i="9"/>
  <c r="AC67" i="9"/>
  <c r="AC66" i="9"/>
  <c r="AD9" i="9"/>
  <c r="AD89" i="9"/>
  <c r="AD49" i="9"/>
  <c r="Z49" i="9" s="1"/>
  <c r="AE169" i="9"/>
  <c r="AD129" i="9"/>
  <c r="AO151" i="9"/>
  <c r="AO145" i="9"/>
  <c r="AO129" i="9"/>
  <c r="AO153" i="9"/>
  <c r="AP87" i="9"/>
  <c r="AM59" i="9"/>
  <c r="AM14" i="9"/>
  <c r="AM6" i="9"/>
  <c r="BA273" i="9"/>
  <c r="BA266" i="9"/>
  <c r="BA259" i="9"/>
  <c r="BA246" i="9"/>
  <c r="BC16" i="9"/>
  <c r="AQ242" i="9"/>
  <c r="AM196" i="9"/>
  <c r="AM276" i="9"/>
  <c r="AQ229" i="9"/>
  <c r="AP29" i="9"/>
  <c r="AQ29" i="9"/>
  <c r="AP165" i="9"/>
  <c r="AP45" i="9"/>
  <c r="AQ45" i="9"/>
  <c r="AP5" i="9"/>
  <c r="AP85" i="9"/>
  <c r="AL85" i="9" s="1"/>
  <c r="O270" i="9"/>
  <c r="O243" i="9"/>
  <c r="Q218" i="9"/>
  <c r="O193" i="9"/>
  <c r="R89" i="9"/>
  <c r="N89" i="9" s="1"/>
  <c r="Q50" i="9"/>
  <c r="O107" i="9"/>
  <c r="O27" i="9"/>
  <c r="AA244" i="9"/>
  <c r="AA227" i="9"/>
  <c r="AD74" i="9"/>
  <c r="AP242" i="9"/>
  <c r="AM209" i="9"/>
  <c r="AM198" i="9"/>
  <c r="AP137" i="9"/>
  <c r="AL137" i="9" s="1"/>
  <c r="AM57" i="9"/>
  <c r="AP155" i="9"/>
  <c r="AP115" i="9"/>
  <c r="AL115" i="9" s="1"/>
  <c r="AQ235" i="9"/>
  <c r="BA279" i="9"/>
  <c r="BA252" i="9"/>
  <c r="Q162" i="9"/>
  <c r="Q36" i="9"/>
  <c r="Q27" i="9"/>
  <c r="AD179" i="9"/>
  <c r="AE99" i="9"/>
  <c r="AE179" i="9"/>
  <c r="AL253" i="9"/>
  <c r="AL111" i="9"/>
  <c r="AM115" i="9"/>
  <c r="AM195" i="9"/>
  <c r="AM35" i="9"/>
  <c r="AQ5" i="9"/>
  <c r="BA272" i="9"/>
  <c r="AA207" i="9"/>
  <c r="AD123" i="9"/>
  <c r="AE243" i="9"/>
  <c r="AE283" i="9"/>
  <c r="AA191" i="9"/>
  <c r="AA111" i="9"/>
  <c r="AA271" i="9"/>
  <c r="AD207" i="9"/>
  <c r="Z207" i="9" s="1"/>
  <c r="AE247" i="9"/>
  <c r="AQ162" i="9"/>
  <c r="AL162" i="9" s="1"/>
  <c r="AO6" i="9"/>
  <c r="AO26" i="9"/>
  <c r="AO38" i="9"/>
  <c r="AO9" i="9"/>
  <c r="AO17" i="9"/>
  <c r="AO35" i="9"/>
  <c r="AO41" i="9"/>
  <c r="AO42" i="9"/>
  <c r="BA265" i="9"/>
  <c r="BA258" i="9"/>
  <c r="AX245" i="9"/>
  <c r="AX231" i="9"/>
  <c r="AX87" i="9"/>
  <c r="BC72" i="9"/>
  <c r="BB120" i="9"/>
  <c r="BC120" i="9"/>
  <c r="BC160" i="9"/>
  <c r="AX160" i="9" s="1"/>
  <c r="BC200" i="9"/>
  <c r="BB40" i="9"/>
  <c r="AX40" i="9" s="1"/>
  <c r="BB240" i="9"/>
  <c r="AX240" i="9" s="1"/>
  <c r="AO63" i="9"/>
  <c r="AO50" i="9"/>
  <c r="BA201" i="9"/>
  <c r="BA173" i="9"/>
  <c r="BA117" i="9"/>
  <c r="BA89" i="9"/>
  <c r="BA44" i="9"/>
  <c r="BA40" i="9"/>
  <c r="BA36" i="9"/>
  <c r="BA32" i="9"/>
  <c r="BA28" i="9"/>
  <c r="BA24" i="9"/>
  <c r="BA20" i="9"/>
  <c r="BA16" i="9"/>
  <c r="BA12" i="9"/>
  <c r="BA8" i="9"/>
  <c r="AC14" i="9"/>
  <c r="AQ179" i="9"/>
  <c r="AP139" i="9"/>
  <c r="AO61" i="9"/>
  <c r="BA183" i="9"/>
  <c r="BA99" i="9"/>
  <c r="BA166" i="9"/>
  <c r="BA19" i="9"/>
  <c r="BA15" i="9"/>
  <c r="BA11" i="9"/>
  <c r="BA7" i="9"/>
  <c r="AC22" i="9"/>
  <c r="AQ147" i="9"/>
  <c r="AP126" i="9"/>
  <c r="AO69" i="9"/>
  <c r="BA204" i="9"/>
  <c r="BA176" i="9"/>
  <c r="BA120" i="9"/>
  <c r="BA92" i="9"/>
  <c r="AP147" i="9"/>
  <c r="AQ27" i="9"/>
  <c r="AL27" i="9" s="1"/>
  <c r="BA187" i="9"/>
  <c r="BA103" i="9"/>
  <c r="BA26" i="9"/>
  <c r="BA22" i="9"/>
  <c r="BA18" i="9"/>
  <c r="BA14" i="9"/>
  <c r="BA10" i="9"/>
  <c r="BA186" i="9"/>
  <c r="BA102" i="9"/>
  <c r="BA169" i="9"/>
  <c r="BA124" i="9"/>
  <c r="C119" i="9"/>
  <c r="E17" i="9"/>
  <c r="R201" i="9"/>
  <c r="R81" i="9"/>
  <c r="S281" i="9"/>
  <c r="S161" i="9"/>
  <c r="R241" i="9"/>
  <c r="R219" i="9"/>
  <c r="Q121" i="9"/>
  <c r="O81" i="9"/>
  <c r="O161" i="9"/>
  <c r="O41" i="9"/>
  <c r="AE128" i="9"/>
  <c r="AD8" i="9"/>
  <c r="Q120" i="9"/>
  <c r="O46" i="9"/>
  <c r="O86" i="9"/>
  <c r="O246" i="9"/>
  <c r="R63" i="9"/>
  <c r="R223" i="9"/>
  <c r="R143" i="9"/>
  <c r="S143" i="9"/>
  <c r="S23" i="9"/>
  <c r="R183" i="9"/>
  <c r="S183" i="9"/>
  <c r="S103" i="9"/>
  <c r="R263" i="9"/>
  <c r="E30" i="9"/>
  <c r="E199" i="9"/>
  <c r="E41" i="9"/>
  <c r="E29" i="9"/>
  <c r="G198" i="9"/>
  <c r="G55" i="9"/>
  <c r="B55" i="9" s="1"/>
  <c r="F255" i="9"/>
  <c r="G215" i="9"/>
  <c r="C273" i="9"/>
  <c r="C98" i="9"/>
  <c r="R265" i="9"/>
  <c r="O112" i="9"/>
  <c r="O232" i="9"/>
  <c r="O72" i="9"/>
  <c r="R5" i="9"/>
  <c r="R85" i="9"/>
  <c r="R165" i="9"/>
  <c r="S165" i="9"/>
  <c r="R245" i="9"/>
  <c r="S245" i="9"/>
  <c r="AP280" i="9"/>
  <c r="AQ280" i="9"/>
  <c r="AP80" i="9"/>
  <c r="AQ80" i="9"/>
  <c r="AP120" i="9"/>
  <c r="AQ120" i="9"/>
  <c r="AP160" i="9"/>
  <c r="AQ160" i="9"/>
  <c r="AP200" i="9"/>
  <c r="AQ200" i="9"/>
  <c r="AP40" i="9"/>
  <c r="AQ40" i="9"/>
  <c r="AP240" i="9"/>
  <c r="AL240" i="9" s="1"/>
  <c r="AP56" i="9"/>
  <c r="AQ56" i="9"/>
  <c r="AP96" i="9"/>
  <c r="AQ96" i="9"/>
  <c r="AP136" i="9"/>
  <c r="AQ136" i="9"/>
  <c r="AP176" i="9"/>
  <c r="AQ176" i="9"/>
  <c r="AP216" i="9"/>
  <c r="AQ216" i="9"/>
  <c r="AP256" i="9"/>
  <c r="AQ256" i="9"/>
  <c r="AP16" i="9"/>
  <c r="AQ16" i="9"/>
  <c r="C271" i="9"/>
  <c r="E189" i="9"/>
  <c r="G79" i="9"/>
  <c r="G279" i="9"/>
  <c r="B279" i="9" s="1"/>
  <c r="G67" i="9"/>
  <c r="F187" i="9"/>
  <c r="G187" i="9"/>
  <c r="F267" i="9"/>
  <c r="F27" i="9"/>
  <c r="AD41" i="9"/>
  <c r="AE201" i="9"/>
  <c r="AE81" i="9"/>
  <c r="Z81" i="9" s="1"/>
  <c r="AE121" i="9"/>
  <c r="AD161" i="9"/>
  <c r="AE161" i="9"/>
  <c r="AE241" i="9"/>
  <c r="AE281" i="9"/>
  <c r="Q262" i="9"/>
  <c r="R134" i="9"/>
  <c r="S174" i="9"/>
  <c r="S214" i="9"/>
  <c r="AD17" i="9"/>
  <c r="AD57" i="9"/>
  <c r="AD217" i="9"/>
  <c r="AE217" i="9"/>
  <c r="AD257" i="9"/>
  <c r="AE257" i="9"/>
  <c r="AD177" i="9"/>
  <c r="AE177" i="9"/>
  <c r="AD97" i="9"/>
  <c r="AD137" i="9"/>
  <c r="AE97" i="9"/>
  <c r="AE137" i="9"/>
  <c r="AP68" i="9"/>
  <c r="AQ68" i="9"/>
  <c r="AP108" i="9"/>
  <c r="AQ108" i="9"/>
  <c r="AP148" i="9"/>
  <c r="AQ148" i="9"/>
  <c r="AP188" i="9"/>
  <c r="AQ188" i="9"/>
  <c r="AP228" i="9"/>
  <c r="AQ228" i="9"/>
  <c r="AP28" i="9"/>
  <c r="AQ28" i="9"/>
  <c r="AP268" i="9"/>
  <c r="AL268" i="9" s="1"/>
  <c r="C259" i="9"/>
  <c r="E14" i="9"/>
  <c r="Q92" i="9"/>
  <c r="R79" i="9"/>
  <c r="R279" i="9"/>
  <c r="N279" i="9" s="1"/>
  <c r="S239" i="9"/>
  <c r="N239" i="9" s="1"/>
  <c r="S159" i="9"/>
  <c r="S39" i="9"/>
  <c r="R199" i="9"/>
  <c r="N199" i="9" s="1"/>
  <c r="F258" i="9"/>
  <c r="C173" i="9"/>
  <c r="Q113" i="9"/>
  <c r="S14" i="9"/>
  <c r="E42" i="9"/>
  <c r="E43" i="9"/>
  <c r="E9" i="9"/>
  <c r="E21" i="9"/>
  <c r="E33" i="9"/>
  <c r="E38" i="9"/>
  <c r="E39" i="9"/>
  <c r="O141" i="9"/>
  <c r="O221" i="9"/>
  <c r="O61" i="9"/>
  <c r="O261" i="9"/>
  <c r="AP168" i="9"/>
  <c r="AQ168" i="9"/>
  <c r="AP208" i="9"/>
  <c r="AQ208" i="9"/>
  <c r="AP248" i="9"/>
  <c r="AQ248" i="9"/>
  <c r="AP48" i="9"/>
  <c r="AQ48" i="9"/>
  <c r="AP88" i="9"/>
  <c r="AQ88" i="9"/>
  <c r="AP8" i="9"/>
  <c r="AQ8" i="9"/>
  <c r="AP128" i="9"/>
  <c r="AL128" i="9" s="1"/>
  <c r="E37" i="9"/>
  <c r="O38" i="9"/>
  <c r="O238" i="9"/>
  <c r="AE57" i="9"/>
  <c r="AD106" i="9"/>
  <c r="AD66" i="9"/>
  <c r="AE66" i="9"/>
  <c r="AD226" i="9"/>
  <c r="AD266" i="9"/>
  <c r="AD186" i="9"/>
  <c r="AD146" i="9"/>
  <c r="AP84" i="9"/>
  <c r="AQ84" i="9"/>
  <c r="AP124" i="9"/>
  <c r="AQ124" i="9"/>
  <c r="AP164" i="9"/>
  <c r="AQ164" i="9"/>
  <c r="AP204" i="9"/>
  <c r="AQ204" i="9"/>
  <c r="AP244" i="9"/>
  <c r="AQ244" i="9"/>
  <c r="AP284" i="9"/>
  <c r="AQ284" i="9"/>
  <c r="AP44" i="9"/>
  <c r="AQ44" i="9"/>
  <c r="G166" i="9"/>
  <c r="E25" i="9"/>
  <c r="Q95" i="9"/>
  <c r="Q109" i="9"/>
  <c r="Q94" i="9"/>
  <c r="Q122" i="9"/>
  <c r="Q111" i="9"/>
  <c r="Q98" i="9"/>
  <c r="Q86" i="9"/>
  <c r="Q100" i="9"/>
  <c r="Q114" i="9"/>
  <c r="Q87" i="9"/>
  <c r="Q88" i="9"/>
  <c r="Q115" i="9"/>
  <c r="Q103" i="9"/>
  <c r="Q116" i="9"/>
  <c r="Q89" i="9"/>
  <c r="Q117" i="9"/>
  <c r="Q104" i="9"/>
  <c r="Q93" i="9"/>
  <c r="Q119" i="9"/>
  <c r="O29" i="9"/>
  <c r="O229" i="9"/>
  <c r="S134" i="9"/>
  <c r="S254" i="9"/>
  <c r="Q110" i="9"/>
  <c r="O252" i="9"/>
  <c r="O212" i="9"/>
  <c r="O132" i="9"/>
  <c r="AE226" i="9"/>
  <c r="O162" i="9"/>
  <c r="AP112" i="9"/>
  <c r="AQ112" i="9"/>
  <c r="AP152" i="9"/>
  <c r="AQ152" i="9"/>
  <c r="AP192" i="9"/>
  <c r="AQ192" i="9"/>
  <c r="AP232" i="9"/>
  <c r="AQ232" i="9"/>
  <c r="AP272" i="9"/>
  <c r="AQ272" i="9"/>
  <c r="AP32" i="9"/>
  <c r="AQ32" i="9"/>
  <c r="AP72" i="9"/>
  <c r="AL72" i="9" s="1"/>
  <c r="AP140" i="9"/>
  <c r="AQ140" i="9"/>
  <c r="AP180" i="9"/>
  <c r="AQ180" i="9"/>
  <c r="AP220" i="9"/>
  <c r="AQ220" i="9"/>
  <c r="AP260" i="9"/>
  <c r="AQ260" i="9"/>
  <c r="AP60" i="9"/>
  <c r="AQ60" i="9"/>
  <c r="AP20" i="9"/>
  <c r="AQ20" i="9"/>
  <c r="AP100" i="9"/>
  <c r="AL100" i="9" s="1"/>
  <c r="S179" i="9"/>
  <c r="S19" i="9"/>
  <c r="S219" i="9"/>
  <c r="S59" i="9"/>
  <c r="N59" i="9" s="1"/>
  <c r="R139" i="9"/>
  <c r="N139" i="9" s="1"/>
  <c r="S139" i="9"/>
  <c r="R99" i="9"/>
  <c r="S99" i="9"/>
  <c r="S259" i="9"/>
  <c r="C150" i="9"/>
  <c r="S67" i="9"/>
  <c r="R267" i="9"/>
  <c r="S267" i="9"/>
  <c r="R227" i="9"/>
  <c r="S227" i="9"/>
  <c r="S187" i="9"/>
  <c r="N187" i="9" s="1"/>
  <c r="O51" i="9"/>
  <c r="O171" i="9"/>
  <c r="O11" i="9"/>
  <c r="E34" i="9"/>
  <c r="O278" i="9"/>
  <c r="O158" i="9"/>
  <c r="Q105" i="9"/>
  <c r="O78" i="9"/>
  <c r="R84" i="9"/>
  <c r="S284" i="9"/>
  <c r="Q263" i="9"/>
  <c r="Q279" i="9"/>
  <c r="Q251" i="9"/>
  <c r="Q280" i="9"/>
  <c r="Q268" i="9"/>
  <c r="Q273" i="9"/>
  <c r="Q274" i="9"/>
  <c r="Q246" i="9"/>
  <c r="C151" i="9"/>
  <c r="C223" i="9"/>
  <c r="C183" i="9"/>
  <c r="C103" i="9"/>
  <c r="Q106" i="9"/>
  <c r="G234" i="9"/>
  <c r="C62" i="9"/>
  <c r="C145" i="9"/>
  <c r="F61" i="9"/>
  <c r="B61" i="9" s="1"/>
  <c r="C21" i="9"/>
  <c r="C101" i="9"/>
  <c r="C221" i="9"/>
  <c r="O131" i="9"/>
  <c r="O84" i="9"/>
  <c r="O44" i="9"/>
  <c r="O284" i="9"/>
  <c r="O244" i="9"/>
  <c r="AD235" i="9"/>
  <c r="AE235" i="9"/>
  <c r="AD195" i="9"/>
  <c r="AE195" i="9"/>
  <c r="AD155" i="9"/>
  <c r="AD115" i="9"/>
  <c r="AE155" i="9"/>
  <c r="AE75" i="9"/>
  <c r="AE115" i="9"/>
  <c r="AL6" i="9"/>
  <c r="C33" i="9"/>
  <c r="C233" i="9"/>
  <c r="O250" i="9"/>
  <c r="O210" i="9"/>
  <c r="O130" i="9"/>
  <c r="E67" i="9"/>
  <c r="E57" i="9"/>
  <c r="E63" i="9"/>
  <c r="E78" i="9"/>
  <c r="O206" i="9"/>
  <c r="O126" i="9"/>
  <c r="R106" i="9"/>
  <c r="S266" i="9"/>
  <c r="R66" i="9"/>
  <c r="R146" i="9"/>
  <c r="S146" i="9"/>
  <c r="R186" i="9"/>
  <c r="AE266" i="9"/>
  <c r="AP252" i="9"/>
  <c r="AQ252" i="9"/>
  <c r="AP52" i="9"/>
  <c r="AQ52" i="9"/>
  <c r="AP92" i="9"/>
  <c r="AQ92" i="9"/>
  <c r="AP132" i="9"/>
  <c r="AQ132" i="9"/>
  <c r="AP172" i="9"/>
  <c r="AQ172" i="9"/>
  <c r="AP12" i="9"/>
  <c r="AQ12" i="9"/>
  <c r="AP212" i="9"/>
  <c r="AL212" i="9" s="1"/>
  <c r="E6" i="9"/>
  <c r="S145" i="9"/>
  <c r="N145" i="9" s="1"/>
  <c r="S265" i="9"/>
  <c r="R225" i="9"/>
  <c r="N225" i="9" s="1"/>
  <c r="S65" i="9"/>
  <c r="R185" i="9"/>
  <c r="N185" i="9" s="1"/>
  <c r="S185" i="9"/>
  <c r="R105" i="9"/>
  <c r="N105" i="9" s="1"/>
  <c r="AP196" i="9"/>
  <c r="AQ196" i="9"/>
  <c r="AP236" i="9"/>
  <c r="AQ236" i="9"/>
  <c r="AP276" i="9"/>
  <c r="AQ276" i="9"/>
  <c r="AP76" i="9"/>
  <c r="AQ76" i="9"/>
  <c r="AP116" i="9"/>
  <c r="AQ116" i="9"/>
  <c r="AP36" i="9"/>
  <c r="AQ36" i="9"/>
  <c r="AP156" i="9"/>
  <c r="AL156" i="9" s="1"/>
  <c r="E18" i="9"/>
  <c r="AE272" i="9"/>
  <c r="AD32" i="9"/>
  <c r="AD232" i="9"/>
  <c r="AP224" i="9"/>
  <c r="AQ224" i="9"/>
  <c r="AP264" i="9"/>
  <c r="AQ264" i="9"/>
  <c r="AP64" i="9"/>
  <c r="AQ64" i="9"/>
  <c r="AP104" i="9"/>
  <c r="AQ104" i="9"/>
  <c r="AP144" i="9"/>
  <c r="AQ144" i="9"/>
  <c r="AP24" i="9"/>
  <c r="AQ24" i="9"/>
  <c r="AP184" i="9"/>
  <c r="AL184" i="9" s="1"/>
  <c r="G257" i="9"/>
  <c r="B257" i="9" s="1"/>
  <c r="F57" i="9"/>
  <c r="Q99" i="9"/>
  <c r="O42" i="9"/>
  <c r="O122" i="9"/>
  <c r="O282" i="9"/>
  <c r="O202" i="9"/>
  <c r="E158" i="9"/>
  <c r="R278" i="9"/>
  <c r="N278" i="9" s="1"/>
  <c r="S153" i="9"/>
  <c r="O77" i="9"/>
  <c r="O58" i="9"/>
  <c r="Q42" i="9"/>
  <c r="AA282" i="9"/>
  <c r="AA272" i="9"/>
  <c r="AC262" i="9"/>
  <c r="AA251" i="9"/>
  <c r="AA242" i="9"/>
  <c r="AD222" i="9"/>
  <c r="Z222" i="9" s="1"/>
  <c r="AE211" i="9"/>
  <c r="AA201" i="9"/>
  <c r="AE178" i="9"/>
  <c r="AA167" i="9"/>
  <c r="AC156" i="9"/>
  <c r="AA146" i="9"/>
  <c r="AE126" i="9"/>
  <c r="Z126" i="9" s="1"/>
  <c r="AA116" i="9"/>
  <c r="AA106" i="9"/>
  <c r="AE86" i="9"/>
  <c r="AC76" i="9"/>
  <c r="AE65" i="9"/>
  <c r="AC41" i="9"/>
  <c r="AO268" i="9"/>
  <c r="AQ262" i="9"/>
  <c r="AO240" i="9"/>
  <c r="AQ234" i="9"/>
  <c r="AL234" i="9" s="1"/>
  <c r="AO212" i="9"/>
  <c r="AQ206" i="9"/>
  <c r="AL206" i="9" s="1"/>
  <c r="AO184" i="9"/>
  <c r="AQ178" i="9"/>
  <c r="AL178" i="9" s="1"/>
  <c r="AO156" i="9"/>
  <c r="AQ150" i="9"/>
  <c r="AL150" i="9" s="1"/>
  <c r="AO128" i="9"/>
  <c r="AQ122" i="9"/>
  <c r="AL122" i="9" s="1"/>
  <c r="AO100" i="9"/>
  <c r="AQ94" i="9"/>
  <c r="AO72" i="9"/>
  <c r="AQ66" i="9"/>
  <c r="AA232" i="9"/>
  <c r="AA156" i="9"/>
  <c r="AM268" i="9"/>
  <c r="AM240" i="9"/>
  <c r="AM212" i="9"/>
  <c r="AM184" i="9"/>
  <c r="AM156" i="9"/>
  <c r="AO139" i="9"/>
  <c r="AM128" i="9"/>
  <c r="AM100" i="9"/>
  <c r="AM72" i="9"/>
  <c r="AO55" i="9"/>
  <c r="AC75" i="9"/>
  <c r="AC65" i="9"/>
  <c r="AO150" i="9"/>
  <c r="AO66" i="9"/>
  <c r="AO36" i="9"/>
  <c r="AO32" i="9"/>
  <c r="AO28" i="9"/>
  <c r="AO24" i="9"/>
  <c r="AO20" i="9"/>
  <c r="AO16" i="9"/>
  <c r="AO12" i="9"/>
  <c r="AO8" i="9"/>
  <c r="S261" i="9"/>
  <c r="S217" i="9"/>
  <c r="S90" i="9"/>
  <c r="AA281" i="9"/>
  <c r="AA241" i="9"/>
  <c r="AA211" i="9"/>
  <c r="AA189" i="9"/>
  <c r="AC53" i="9"/>
  <c r="AO161" i="9"/>
  <c r="AO133" i="9"/>
  <c r="AO77" i="9"/>
  <c r="AO49" i="9"/>
  <c r="AM44" i="9"/>
  <c r="AM40" i="9"/>
  <c r="AM36" i="9"/>
  <c r="AM32" i="9"/>
  <c r="AM28" i="9"/>
  <c r="AM24" i="9"/>
  <c r="AM20" i="9"/>
  <c r="AM16" i="9"/>
  <c r="AM12" i="9"/>
  <c r="AM8" i="9"/>
  <c r="AO60" i="9"/>
  <c r="AE85" i="9"/>
  <c r="AC74" i="9"/>
  <c r="AC64" i="9"/>
  <c r="O276" i="9"/>
  <c r="R150" i="9"/>
  <c r="N150" i="9" s="1"/>
  <c r="Q133" i="9"/>
  <c r="S116" i="9"/>
  <c r="S71" i="9"/>
  <c r="Q53" i="9"/>
  <c r="AC270" i="9"/>
  <c r="AA260" i="9"/>
  <c r="AE249" i="9"/>
  <c r="AC240" i="9"/>
  <c r="AA230" i="9"/>
  <c r="AC221" i="9"/>
  <c r="AD210" i="9"/>
  <c r="Z210" i="9" s="1"/>
  <c r="AE187" i="9"/>
  <c r="AA177" i="9"/>
  <c r="AE165" i="9"/>
  <c r="AA155" i="9"/>
  <c r="AE125" i="9"/>
  <c r="AE104" i="9"/>
  <c r="AE94" i="9"/>
  <c r="AD85" i="9"/>
  <c r="AE73" i="9"/>
  <c r="AC63" i="9"/>
  <c r="AC50" i="9"/>
  <c r="AM284" i="9"/>
  <c r="AP278" i="9"/>
  <c r="AL278" i="9" s="1"/>
  <c r="AO267" i="9"/>
  <c r="AM256" i="9"/>
  <c r="AP250" i="9"/>
  <c r="AL250" i="9" s="1"/>
  <c r="AO239" i="9"/>
  <c r="AM228" i="9"/>
  <c r="AP222" i="9"/>
  <c r="AL222" i="9" s="1"/>
  <c r="AO211" i="9"/>
  <c r="AM200" i="9"/>
  <c r="AP194" i="9"/>
  <c r="AO183" i="9"/>
  <c r="AM172" i="9"/>
  <c r="AP166" i="9"/>
  <c r="AL166" i="9" s="1"/>
  <c r="AO155" i="9"/>
  <c r="AM144" i="9"/>
  <c r="AP138" i="9"/>
  <c r="AO127" i="9"/>
  <c r="AM116" i="9"/>
  <c r="AP110" i="9"/>
  <c r="AO99" i="9"/>
  <c r="AM88" i="9"/>
  <c r="AP82" i="9"/>
  <c r="AO71" i="9"/>
  <c r="AM60" i="9"/>
  <c r="AP54" i="9"/>
  <c r="AL54" i="9" s="1"/>
  <c r="Q201" i="9"/>
  <c r="S169" i="9"/>
  <c r="O150" i="9"/>
  <c r="S88" i="9"/>
  <c r="R71" i="9"/>
  <c r="Q9" i="9"/>
  <c r="AA240" i="9"/>
  <c r="AE229" i="9"/>
  <c r="Z229" i="9" s="1"/>
  <c r="AA210" i="9"/>
  <c r="AE198" i="9"/>
  <c r="AE175" i="9"/>
  <c r="AD165" i="9"/>
  <c r="AC144" i="9"/>
  <c r="AE133" i="9"/>
  <c r="AD125" i="9"/>
  <c r="AD94" i="9"/>
  <c r="AD73" i="9"/>
  <c r="AA50" i="9"/>
  <c r="AO278" i="9"/>
  <c r="AO250" i="9"/>
  <c r="AO222" i="9"/>
  <c r="AO166" i="9"/>
  <c r="AO138" i="9"/>
  <c r="AO82" i="9"/>
  <c r="AO54" i="9"/>
  <c r="R169" i="9"/>
  <c r="AA187" i="9"/>
  <c r="AD133" i="9"/>
  <c r="AE103" i="9"/>
  <c r="AC73" i="9"/>
  <c r="AC39" i="9"/>
  <c r="AC30" i="9"/>
  <c r="AC21" i="9"/>
  <c r="AC12" i="9"/>
  <c r="AO261" i="9"/>
  <c r="AO149" i="9"/>
  <c r="AO65" i="9"/>
  <c r="AA249" i="9"/>
  <c r="AA198" i="9"/>
  <c r="AD174" i="9"/>
  <c r="AE143" i="9"/>
  <c r="AD103" i="9"/>
  <c r="AC61" i="9"/>
  <c r="AO272" i="9"/>
  <c r="AO160" i="9"/>
  <c r="AO132" i="9"/>
  <c r="AQ98" i="9"/>
  <c r="AO76" i="9"/>
  <c r="AQ70" i="9"/>
  <c r="AL70" i="9" s="1"/>
  <c r="AO48" i="9"/>
  <c r="AC72" i="9"/>
  <c r="AC49" i="9"/>
  <c r="AM216" i="9"/>
  <c r="AM188" i="9"/>
  <c r="AM160" i="9"/>
  <c r="AM132" i="9"/>
  <c r="AM104" i="9"/>
  <c r="AM76" i="9"/>
  <c r="AO59" i="9"/>
  <c r="AM48" i="9"/>
  <c r="AO23" i="9"/>
  <c r="AO19" i="9"/>
  <c r="AO15" i="9"/>
  <c r="AO11" i="9"/>
  <c r="AO7" i="9"/>
  <c r="N114" i="9"/>
  <c r="S49" i="9"/>
  <c r="S16" i="9"/>
  <c r="O8" i="9"/>
  <c r="AA218" i="9"/>
  <c r="AA209" i="9"/>
  <c r="AE173" i="9"/>
  <c r="AC143" i="9"/>
  <c r="AC132" i="9"/>
  <c r="AE122" i="9"/>
  <c r="AE113" i="9"/>
  <c r="AD102" i="9"/>
  <c r="AD93" i="9"/>
  <c r="Z93" i="9" s="1"/>
  <c r="AC83" i="9"/>
  <c r="AA72" i="9"/>
  <c r="AC60" i="9"/>
  <c r="AA49" i="9"/>
  <c r="AC38" i="9"/>
  <c r="AC29" i="9"/>
  <c r="AC20" i="9"/>
  <c r="AC11" i="9"/>
  <c r="AO266" i="9"/>
  <c r="AO154" i="9"/>
  <c r="AO126" i="9"/>
  <c r="AO70" i="9"/>
  <c r="O258" i="9"/>
  <c r="S129" i="9"/>
  <c r="R49" i="9"/>
  <c r="AA278" i="9"/>
  <c r="AD173" i="9"/>
  <c r="AE153" i="9"/>
  <c r="AD122" i="9"/>
  <c r="AD113" i="9"/>
  <c r="AA83" i="9"/>
  <c r="AE71" i="9"/>
  <c r="AC48" i="9"/>
  <c r="AO277" i="9"/>
  <c r="AO249" i="9"/>
  <c r="AO221" i="9"/>
  <c r="AO137" i="9"/>
  <c r="AO81" i="9"/>
  <c r="AO53" i="9"/>
  <c r="S257" i="9"/>
  <c r="O128" i="9"/>
  <c r="Q69" i="9"/>
  <c r="Q49" i="9"/>
  <c r="AD153" i="9"/>
  <c r="AE82" i="9"/>
  <c r="AD71" i="9"/>
  <c r="AC47" i="9"/>
  <c r="AO260" i="9"/>
  <c r="AO148" i="9"/>
  <c r="AO64" i="9"/>
  <c r="C264" i="9"/>
  <c r="R257" i="9"/>
  <c r="S211" i="9"/>
  <c r="S198" i="9"/>
  <c r="N198" i="9" s="1"/>
  <c r="O182" i="9"/>
  <c r="O165" i="9"/>
  <c r="S127" i="9"/>
  <c r="S113" i="9"/>
  <c r="O39" i="9"/>
  <c r="O7" i="9"/>
  <c r="AD277" i="9"/>
  <c r="Z277" i="9" s="1"/>
  <c r="AD246" i="9"/>
  <c r="Z246" i="9" s="1"/>
  <c r="AA238" i="9"/>
  <c r="AE227" i="9"/>
  <c r="Z227" i="9" s="1"/>
  <c r="AE206" i="9"/>
  <c r="AE184" i="9"/>
  <c r="AC161" i="9"/>
  <c r="AC153" i="9"/>
  <c r="AE142" i="9"/>
  <c r="AC131" i="9"/>
  <c r="AA122" i="9"/>
  <c r="AA113" i="9"/>
  <c r="AC92" i="9"/>
  <c r="AD82" i="9"/>
  <c r="AC71" i="9"/>
  <c r="AC59" i="9"/>
  <c r="AC46" i="9"/>
  <c r="AC37" i="9"/>
  <c r="AC28" i="9"/>
  <c r="AC19" i="9"/>
  <c r="AC10" i="9"/>
  <c r="AP282" i="9"/>
  <c r="AO271" i="9"/>
  <c r="AM260" i="9"/>
  <c r="AP254" i="9"/>
  <c r="AL254" i="9" s="1"/>
  <c r="AO243" i="9"/>
  <c r="AM232" i="9"/>
  <c r="AP226" i="9"/>
  <c r="AO215" i="9"/>
  <c r="AM204" i="9"/>
  <c r="AP198" i="9"/>
  <c r="AL198" i="9" s="1"/>
  <c r="AO187" i="9"/>
  <c r="AM176" i="9"/>
  <c r="AP170" i="9"/>
  <c r="AO159" i="9"/>
  <c r="AM148" i="9"/>
  <c r="AP142" i="9"/>
  <c r="AL142" i="9" s="1"/>
  <c r="AO131" i="9"/>
  <c r="AM120" i="9"/>
  <c r="AP114" i="9"/>
  <c r="AL114" i="9" s="1"/>
  <c r="AO103" i="9"/>
  <c r="AM92" i="9"/>
  <c r="AP86" i="9"/>
  <c r="AO75" i="9"/>
  <c r="AM64" i="9"/>
  <c r="AP58" i="9"/>
  <c r="AO47" i="9"/>
  <c r="S181" i="9"/>
  <c r="N181" i="9" s="1"/>
  <c r="R113" i="9"/>
  <c r="AC195" i="9"/>
  <c r="AC184" i="9"/>
  <c r="AA161" i="9"/>
  <c r="AD142" i="9"/>
  <c r="AA131" i="9"/>
  <c r="AE111" i="9"/>
  <c r="Z111" i="9" s="1"/>
  <c r="AC82" i="9"/>
  <c r="AA71" i="9"/>
  <c r="AE45" i="9"/>
  <c r="AO282" i="9"/>
  <c r="AO254" i="9"/>
  <c r="AO226" i="9"/>
  <c r="AO170" i="9"/>
  <c r="AO142" i="9"/>
  <c r="AO86" i="9"/>
  <c r="AO58" i="9"/>
  <c r="AQ42" i="9"/>
  <c r="AQ38" i="9"/>
  <c r="AL38" i="9" s="1"/>
  <c r="AQ30" i="9"/>
  <c r="AL30" i="9" s="1"/>
  <c r="AQ26" i="9"/>
  <c r="AQ22" i="9"/>
  <c r="AL22" i="9" s="1"/>
  <c r="AQ18" i="9"/>
  <c r="AQ14" i="9"/>
  <c r="AL14" i="9" s="1"/>
  <c r="AQ10" i="9"/>
  <c r="AE183" i="9"/>
  <c r="AC58" i="9"/>
  <c r="AC9" i="9"/>
  <c r="AO164" i="9"/>
  <c r="AO136" i="9"/>
  <c r="AO52" i="9"/>
  <c r="AO18" i="9"/>
  <c r="AO14" i="9"/>
  <c r="AO10" i="9"/>
  <c r="AM52" i="9"/>
  <c r="S193" i="9"/>
  <c r="Q83" i="9"/>
  <c r="Q61" i="9"/>
  <c r="AD245" i="9"/>
  <c r="AD205" i="9"/>
  <c r="Z205" i="9" s="1"/>
  <c r="AC194" i="9"/>
  <c r="AC150" i="9"/>
  <c r="AA100" i="9"/>
  <c r="AC81" i="9"/>
  <c r="AO270" i="9"/>
  <c r="AO214" i="9"/>
  <c r="AO158" i="9"/>
  <c r="AO130" i="9"/>
  <c r="AO74" i="9"/>
  <c r="AO46" i="9"/>
  <c r="R282" i="9"/>
  <c r="O225" i="9"/>
  <c r="S209" i="9"/>
  <c r="R193" i="9"/>
  <c r="S141" i="9"/>
  <c r="R111" i="9"/>
  <c r="O83" i="9"/>
  <c r="O37" i="9"/>
  <c r="AE254" i="9"/>
  <c r="AA194" i="9"/>
  <c r="AE182" i="9"/>
  <c r="AC159" i="9"/>
  <c r="AC89" i="9"/>
  <c r="AA81" i="9"/>
  <c r="AE69" i="9"/>
  <c r="AC57" i="9"/>
  <c r="AC44" i="9"/>
  <c r="AC35" i="9"/>
  <c r="AC26" i="9"/>
  <c r="AC17" i="9"/>
  <c r="AO281" i="9"/>
  <c r="AO253" i="9"/>
  <c r="AO225" i="9"/>
  <c r="AO169" i="9"/>
  <c r="AO141" i="9"/>
  <c r="AO57" i="9"/>
  <c r="O268" i="9"/>
  <c r="S251" i="9"/>
  <c r="N251" i="9" s="1"/>
  <c r="R209" i="9"/>
  <c r="Q193" i="9"/>
  <c r="O98" i="9"/>
  <c r="S82" i="9"/>
  <c r="S60" i="9"/>
  <c r="AC284" i="9"/>
  <c r="AD254" i="9"/>
  <c r="AD214" i="9"/>
  <c r="AE193" i="9"/>
  <c r="AD182" i="9"/>
  <c r="AD170" i="9"/>
  <c r="Z170" i="9" s="1"/>
  <c r="AA159" i="9"/>
  <c r="AE149" i="9"/>
  <c r="AE139" i="9"/>
  <c r="AA129" i="9"/>
  <c r="AA119" i="9"/>
  <c r="AC110" i="9"/>
  <c r="AD99" i="9"/>
  <c r="AA89" i="9"/>
  <c r="AC80" i="9"/>
  <c r="AD69" i="9"/>
  <c r="AA57" i="9"/>
  <c r="AC8" i="9"/>
  <c r="AO264" i="9"/>
  <c r="AO236" i="9"/>
  <c r="AO152" i="9"/>
  <c r="AQ146" i="9"/>
  <c r="AL146" i="9" s="1"/>
  <c r="AO124" i="9"/>
  <c r="AQ118" i="9"/>
  <c r="AL118" i="9" s="1"/>
  <c r="AQ90" i="9"/>
  <c r="AL90" i="9" s="1"/>
  <c r="AO68" i="9"/>
  <c r="O178" i="9"/>
  <c r="R97" i="9"/>
  <c r="R82" i="9"/>
  <c r="AD193" i="9"/>
  <c r="AC79" i="9"/>
  <c r="AC69" i="9"/>
  <c r="AM264" i="9"/>
  <c r="AO247" i="9"/>
  <c r="AM236" i="9"/>
  <c r="AM208" i="9"/>
  <c r="AM180" i="9"/>
  <c r="AO163" i="9"/>
  <c r="AM152" i="9"/>
  <c r="AO135" i="9"/>
  <c r="AM124" i="9"/>
  <c r="AM96" i="9"/>
  <c r="AO79" i="9"/>
  <c r="AO51" i="9"/>
  <c r="S177" i="9"/>
  <c r="S122" i="9"/>
  <c r="N122" i="9" s="1"/>
  <c r="Q82" i="9"/>
  <c r="AE253" i="9"/>
  <c r="AA118" i="9"/>
  <c r="AC78" i="9"/>
  <c r="AA69" i="9"/>
  <c r="AC43" i="9"/>
  <c r="AC34" i="9"/>
  <c r="AC25" i="9"/>
  <c r="AO146" i="9"/>
  <c r="AO62" i="9"/>
  <c r="R250" i="9"/>
  <c r="N250" i="9" s="1"/>
  <c r="O43" i="9"/>
  <c r="AE273" i="9"/>
  <c r="AE263" i="9"/>
  <c r="Z263" i="9" s="1"/>
  <c r="AE233" i="9"/>
  <c r="AD223" i="9"/>
  <c r="AD213" i="9"/>
  <c r="Z213" i="9" s="1"/>
  <c r="AA169" i="9"/>
  <c r="AO280" i="9"/>
  <c r="AO252" i="9"/>
  <c r="AO140" i="9"/>
  <c r="AO84" i="9"/>
  <c r="AQ78" i="9"/>
  <c r="AL78" i="9" s="1"/>
  <c r="AO56" i="9"/>
  <c r="AQ50" i="9"/>
  <c r="O138" i="9"/>
  <c r="AD273" i="9"/>
  <c r="AD233" i="9"/>
  <c r="AA109" i="9"/>
  <c r="AE54" i="9"/>
  <c r="AC42" i="9"/>
  <c r="C197" i="9"/>
  <c r="G275" i="9"/>
  <c r="F35" i="9"/>
  <c r="F235" i="9"/>
  <c r="G269" i="9"/>
  <c r="E233" i="9"/>
  <c r="C136" i="9"/>
  <c r="C94" i="9"/>
  <c r="O63" i="9"/>
  <c r="O223" i="9"/>
  <c r="O263" i="9"/>
  <c r="O56" i="9"/>
  <c r="O176" i="9"/>
  <c r="O216" i="9"/>
  <c r="O16" i="9"/>
  <c r="AD84" i="9"/>
  <c r="AE84" i="9"/>
  <c r="AD124" i="9"/>
  <c r="AE124" i="9"/>
  <c r="AD164" i="9"/>
  <c r="AE164" i="9"/>
  <c r="AD204" i="9"/>
  <c r="AE204" i="9"/>
  <c r="AD244" i="9"/>
  <c r="Z244" i="9" s="1"/>
  <c r="AD284" i="9"/>
  <c r="AE284" i="9"/>
  <c r="AD196" i="9"/>
  <c r="AE196" i="9"/>
  <c r="AD236" i="9"/>
  <c r="AE236" i="9"/>
  <c r="AD276" i="9"/>
  <c r="AE276" i="9"/>
  <c r="AD76" i="9"/>
  <c r="AE76" i="9"/>
  <c r="AD116" i="9"/>
  <c r="AE116" i="9"/>
  <c r="AD156" i="9"/>
  <c r="AD68" i="9"/>
  <c r="AE68" i="9"/>
  <c r="AD108" i="9"/>
  <c r="AE108" i="9"/>
  <c r="AD148" i="9"/>
  <c r="AE148" i="9"/>
  <c r="AD188" i="9"/>
  <c r="AD228" i="9"/>
  <c r="AE228" i="9"/>
  <c r="AD268" i="9"/>
  <c r="Z268" i="9" s="1"/>
  <c r="AD140" i="9"/>
  <c r="AE140" i="9"/>
  <c r="AD180" i="9"/>
  <c r="AE180" i="9"/>
  <c r="AD220" i="9"/>
  <c r="AE220" i="9"/>
  <c r="AE260" i="9"/>
  <c r="AD60" i="9"/>
  <c r="AE60" i="9"/>
  <c r="AD100" i="9"/>
  <c r="AD252" i="9"/>
  <c r="AE252" i="9"/>
  <c r="AD52" i="9"/>
  <c r="AE52" i="9"/>
  <c r="AD92" i="9"/>
  <c r="AE92" i="9"/>
  <c r="AD132" i="9"/>
  <c r="AD172" i="9"/>
  <c r="AE172" i="9"/>
  <c r="AD212" i="9"/>
  <c r="F269" i="9"/>
  <c r="E187" i="9"/>
  <c r="G135" i="9"/>
  <c r="Q138" i="9"/>
  <c r="O191" i="9"/>
  <c r="O31" i="9"/>
  <c r="C269" i="9"/>
  <c r="E231" i="9"/>
  <c r="C187" i="9"/>
  <c r="C134" i="9"/>
  <c r="O151" i="9"/>
  <c r="O111" i="9"/>
  <c r="AE44" i="9"/>
  <c r="AE36" i="9"/>
  <c r="AE28" i="9"/>
  <c r="AE20" i="9"/>
  <c r="AE12" i="9"/>
  <c r="F229" i="9"/>
  <c r="B229" i="9" s="1"/>
  <c r="C185" i="9"/>
  <c r="C133" i="9"/>
  <c r="O23" i="9"/>
  <c r="S95" i="9"/>
  <c r="S135" i="9"/>
  <c r="R95" i="9"/>
  <c r="S175" i="9"/>
  <c r="R55" i="9"/>
  <c r="S55" i="9"/>
  <c r="R215" i="9"/>
  <c r="S215" i="9"/>
  <c r="R255" i="9"/>
  <c r="S255" i="9"/>
  <c r="S15" i="9"/>
  <c r="AD44" i="9"/>
  <c r="AD36" i="9"/>
  <c r="AD28" i="9"/>
  <c r="AD20" i="9"/>
  <c r="AD12" i="9"/>
  <c r="R62" i="9"/>
  <c r="R222" i="9"/>
  <c r="S222" i="9"/>
  <c r="R262" i="9"/>
  <c r="S262" i="9"/>
  <c r="S22" i="9"/>
  <c r="O135" i="9"/>
  <c r="O95" i="9"/>
  <c r="O55" i="9"/>
  <c r="O215" i="9"/>
  <c r="O255" i="9"/>
  <c r="O15" i="9"/>
  <c r="Q179" i="9"/>
  <c r="Q184" i="9"/>
  <c r="Q194" i="9"/>
  <c r="Q166" i="9"/>
  <c r="Q195" i="9"/>
  <c r="Q167" i="9"/>
  <c r="Q177" i="9"/>
  <c r="Q196" i="9"/>
  <c r="Q168" i="9"/>
  <c r="Q178" i="9"/>
  <c r="Q188" i="9"/>
  <c r="Q170" i="9"/>
  <c r="Q189" i="9"/>
  <c r="G277" i="9"/>
  <c r="C54" i="9"/>
  <c r="C267" i="9"/>
  <c r="C266" i="9"/>
  <c r="C225" i="9"/>
  <c r="C178" i="9"/>
  <c r="S117" i="9"/>
  <c r="R77" i="9"/>
  <c r="R157" i="9"/>
  <c r="S157" i="9"/>
  <c r="S77" i="9"/>
  <c r="R197" i="9"/>
  <c r="S197" i="9"/>
  <c r="R29" i="9"/>
  <c r="S109" i="9"/>
  <c r="S69" i="9"/>
  <c r="C265" i="9"/>
  <c r="E176" i="9"/>
  <c r="C242" i="9"/>
  <c r="C82" i="9"/>
  <c r="C122" i="9"/>
  <c r="C282" i="9"/>
  <c r="F207" i="9"/>
  <c r="F247" i="9"/>
  <c r="G167" i="9"/>
  <c r="G247" i="9"/>
  <c r="R281" i="9"/>
  <c r="Q181" i="9"/>
  <c r="S149" i="9"/>
  <c r="O121" i="9"/>
  <c r="O109" i="9"/>
  <c r="O149" i="9"/>
  <c r="O69" i="9"/>
  <c r="S46" i="9"/>
  <c r="N46" i="9" s="1"/>
  <c r="R126" i="9"/>
  <c r="S126" i="9"/>
  <c r="S6" i="9"/>
  <c r="R166" i="9"/>
  <c r="S166" i="9"/>
  <c r="R86" i="9"/>
  <c r="S86" i="9"/>
  <c r="F175" i="9"/>
  <c r="C7" i="9"/>
  <c r="C167" i="9"/>
  <c r="O281" i="9"/>
  <c r="O269" i="9"/>
  <c r="O256" i="9"/>
  <c r="Q207" i="9"/>
  <c r="Q233" i="9"/>
  <c r="Q223" i="9"/>
  <c r="Q234" i="9"/>
  <c r="Q224" i="9"/>
  <c r="Q206" i="9"/>
  <c r="R149" i="9"/>
  <c r="Q134" i="9"/>
  <c r="R109" i="9"/>
  <c r="S61" i="9"/>
  <c r="R141" i="9"/>
  <c r="O14" i="9"/>
  <c r="O54" i="9"/>
  <c r="O174" i="9"/>
  <c r="O214" i="9"/>
  <c r="O254" i="9"/>
  <c r="G201" i="9"/>
  <c r="F281" i="9"/>
  <c r="AE132" i="9"/>
  <c r="C77" i="9"/>
  <c r="S81" i="9"/>
  <c r="N81" i="9" s="1"/>
  <c r="R68" i="9"/>
  <c r="S28" i="9"/>
  <c r="O140" i="9"/>
  <c r="O20" i="9"/>
  <c r="C66" i="9"/>
  <c r="F5" i="9"/>
  <c r="F85" i="9"/>
  <c r="F125" i="9"/>
  <c r="F45" i="9"/>
  <c r="G85" i="9"/>
  <c r="N178" i="9"/>
  <c r="E257" i="9"/>
  <c r="C166" i="9"/>
  <c r="C65" i="9"/>
  <c r="C5" i="9"/>
  <c r="C45" i="9"/>
  <c r="S229" i="9"/>
  <c r="O189" i="9"/>
  <c r="R161" i="9"/>
  <c r="N161" i="9" s="1"/>
  <c r="R117" i="9"/>
  <c r="R75" i="9"/>
  <c r="R115" i="9"/>
  <c r="S115" i="9"/>
  <c r="R155" i="9"/>
  <c r="S155" i="9"/>
  <c r="S195" i="9"/>
  <c r="N195" i="9" s="1"/>
  <c r="R235" i="9"/>
  <c r="S235" i="9"/>
  <c r="R275" i="9"/>
  <c r="S275" i="9"/>
  <c r="O28" i="9"/>
  <c r="AD260" i="9"/>
  <c r="AE212" i="9"/>
  <c r="G165" i="9"/>
  <c r="C118" i="9"/>
  <c r="E22" i="9"/>
  <c r="E13" i="9"/>
  <c r="R229" i="9"/>
  <c r="S201" i="9"/>
  <c r="O188" i="9"/>
  <c r="Q161" i="9"/>
  <c r="Q132" i="9"/>
  <c r="O275" i="9"/>
  <c r="O155" i="9"/>
  <c r="O75" i="9"/>
  <c r="O195" i="9"/>
  <c r="R252" i="9"/>
  <c r="S212" i="9"/>
  <c r="S12" i="9"/>
  <c r="F117" i="9"/>
  <c r="B117" i="9" s="1"/>
  <c r="C39" i="9"/>
  <c r="C279" i="9"/>
  <c r="S241" i="9"/>
  <c r="N241" i="9" s="1"/>
  <c r="AD280" i="9"/>
  <c r="AE280" i="9"/>
  <c r="AD80" i="9"/>
  <c r="AE80" i="9"/>
  <c r="AD120" i="9"/>
  <c r="AE120" i="9"/>
  <c r="AD160" i="9"/>
  <c r="Z160" i="9" s="1"/>
  <c r="AD200" i="9"/>
  <c r="AE200" i="9"/>
  <c r="AD240" i="9"/>
  <c r="Z240" i="9" s="1"/>
  <c r="AD112" i="9"/>
  <c r="AE112" i="9"/>
  <c r="AD152" i="9"/>
  <c r="AE152" i="9"/>
  <c r="AD192" i="9"/>
  <c r="AE192" i="9"/>
  <c r="AE232" i="9"/>
  <c r="AD272" i="9"/>
  <c r="AD72" i="9"/>
  <c r="AD224" i="9"/>
  <c r="AE224" i="9"/>
  <c r="AD264" i="9"/>
  <c r="AE264" i="9"/>
  <c r="AD64" i="9"/>
  <c r="AE64" i="9"/>
  <c r="AD104" i="9"/>
  <c r="Z104" i="9" s="1"/>
  <c r="AD144" i="9"/>
  <c r="AE144" i="9"/>
  <c r="AD184" i="9"/>
  <c r="AD56" i="9"/>
  <c r="AE56" i="9"/>
  <c r="AD96" i="9"/>
  <c r="AE96" i="9"/>
  <c r="AD136" i="9"/>
  <c r="AE136" i="9"/>
  <c r="AD176" i="9"/>
  <c r="AE176" i="9"/>
  <c r="AD216" i="9"/>
  <c r="Z216" i="9" s="1"/>
  <c r="AD256" i="9"/>
  <c r="AE256" i="9"/>
  <c r="AD168" i="9"/>
  <c r="AE168" i="9"/>
  <c r="AD208" i="9"/>
  <c r="AE208" i="9"/>
  <c r="AD248" i="9"/>
  <c r="AE248" i="9"/>
  <c r="AD48" i="9"/>
  <c r="AE48" i="9"/>
  <c r="AD88" i="9"/>
  <c r="AE88" i="9"/>
  <c r="AD128" i="9"/>
  <c r="Z128" i="9" s="1"/>
  <c r="C117" i="9"/>
  <c r="C157" i="9"/>
  <c r="F78" i="9"/>
  <c r="G278" i="9"/>
  <c r="O241" i="9"/>
  <c r="O228" i="9"/>
  <c r="O201" i="9"/>
  <c r="Q159" i="9"/>
  <c r="Q143" i="9"/>
  <c r="O35" i="9"/>
  <c r="AE72" i="9"/>
  <c r="AE40" i="9"/>
  <c r="AE32" i="9"/>
  <c r="AE24" i="9"/>
  <c r="Z24" i="9" s="1"/>
  <c r="AE16" i="9"/>
  <c r="AE8" i="9"/>
  <c r="C135" i="9"/>
  <c r="C255" i="9"/>
  <c r="R41" i="9"/>
  <c r="R121" i="9"/>
  <c r="S121" i="9"/>
  <c r="C105" i="9"/>
  <c r="F134" i="9"/>
  <c r="G254" i="9"/>
  <c r="B254" i="9" s="1"/>
  <c r="Q200" i="9"/>
  <c r="Q173" i="9"/>
  <c r="S142" i="9"/>
  <c r="N142" i="9" s="1"/>
  <c r="O103" i="9"/>
  <c r="O34" i="9"/>
  <c r="O74" i="9"/>
  <c r="O194" i="9"/>
  <c r="O234" i="9"/>
  <c r="O274" i="9"/>
  <c r="C14" i="9"/>
  <c r="C174" i="9"/>
  <c r="C214" i="9"/>
  <c r="R50" i="9"/>
  <c r="R130" i="9"/>
  <c r="R170" i="9"/>
  <c r="AE100" i="9"/>
  <c r="G237" i="9"/>
  <c r="G173" i="9"/>
  <c r="F173" i="9"/>
  <c r="G213" i="9"/>
  <c r="O90" i="9"/>
  <c r="O170" i="9"/>
  <c r="G197" i="9"/>
  <c r="O280" i="9"/>
  <c r="O160" i="9"/>
  <c r="O40" i="9"/>
  <c r="S10" i="9"/>
  <c r="AE188" i="9"/>
  <c r="AE156" i="9"/>
  <c r="F237" i="9"/>
  <c r="C277" i="9"/>
  <c r="C237" i="9"/>
  <c r="F197" i="9"/>
  <c r="C146" i="9"/>
  <c r="F97" i="9"/>
  <c r="C55" i="9"/>
  <c r="N171" i="9"/>
  <c r="Q154" i="9"/>
  <c r="S50" i="9"/>
  <c r="N247" i="9"/>
  <c r="Q151" i="9"/>
  <c r="Q144" i="9"/>
  <c r="Q126" i="9"/>
  <c r="Q137" i="9"/>
  <c r="Q155" i="9"/>
  <c r="Q145" i="9"/>
  <c r="Q127" i="9"/>
  <c r="Q156" i="9"/>
  <c r="Q128" i="9"/>
  <c r="Q147" i="9"/>
  <c r="Q148" i="9"/>
  <c r="Q139" i="9"/>
  <c r="Q149" i="9"/>
  <c r="Q141" i="9"/>
  <c r="Q150" i="9"/>
  <c r="Q131" i="9"/>
  <c r="Q160" i="9"/>
  <c r="O129" i="9"/>
  <c r="O169" i="9"/>
  <c r="O89" i="9"/>
  <c r="O49" i="9"/>
  <c r="O209" i="9"/>
  <c r="O9" i="9"/>
  <c r="C53" i="9"/>
  <c r="F95" i="9"/>
  <c r="B95" i="9" s="1"/>
  <c r="G45" i="9"/>
  <c r="S246" i="9"/>
  <c r="N246" i="9" s="1"/>
  <c r="Q198" i="9"/>
  <c r="Q183" i="9"/>
  <c r="S170" i="9"/>
  <c r="R69" i="9"/>
  <c r="E270" i="9"/>
  <c r="G94" i="9"/>
  <c r="S237" i="9"/>
  <c r="N237" i="9" s="1"/>
  <c r="O183" i="9"/>
  <c r="Q153" i="9"/>
  <c r="AC173" i="9"/>
  <c r="AC178" i="9"/>
  <c r="AC189" i="9"/>
  <c r="AA44" i="9"/>
  <c r="AA40" i="9"/>
  <c r="AA36" i="9"/>
  <c r="AA32" i="9"/>
  <c r="AA28" i="9"/>
  <c r="AA24" i="9"/>
  <c r="AA20" i="9"/>
  <c r="AA16" i="9"/>
  <c r="AA12" i="9"/>
  <c r="AA8" i="9"/>
  <c r="AC256" i="9"/>
  <c r="AC200" i="9"/>
  <c r="AC172" i="9"/>
  <c r="AC183" i="9"/>
  <c r="AA60" i="9"/>
  <c r="AC261" i="9"/>
  <c r="AC177" i="9"/>
  <c r="AE43" i="9"/>
  <c r="AE39" i="9"/>
  <c r="AE35" i="9"/>
  <c r="AE31" i="9"/>
  <c r="AE27" i="9"/>
  <c r="AE23" i="9"/>
  <c r="AE19" i="9"/>
  <c r="AE15" i="9"/>
  <c r="AE11" i="9"/>
  <c r="AE7" i="9"/>
  <c r="O101" i="9"/>
  <c r="Q81" i="9"/>
  <c r="Q70" i="9"/>
  <c r="AC272" i="9"/>
  <c r="AC244" i="9"/>
  <c r="AC216" i="9"/>
  <c r="AC188" i="9"/>
  <c r="AD43" i="9"/>
  <c r="AD39" i="9"/>
  <c r="AD35" i="9"/>
  <c r="AD31" i="9"/>
  <c r="AD27" i="9"/>
  <c r="AD23" i="9"/>
  <c r="AD19" i="9"/>
  <c r="AD15" i="9"/>
  <c r="AD11" i="9"/>
  <c r="AD7" i="9"/>
  <c r="Q48" i="9"/>
  <c r="S27" i="9"/>
  <c r="O21" i="9"/>
  <c r="AC283" i="9"/>
  <c r="AC255" i="9"/>
  <c r="AC227" i="9"/>
  <c r="AC199" i="9"/>
  <c r="AC171" i="9"/>
  <c r="AA160" i="9"/>
  <c r="AA132" i="9"/>
  <c r="AA104" i="9"/>
  <c r="AA76" i="9"/>
  <c r="AA48" i="9"/>
  <c r="N207" i="9"/>
  <c r="Q80" i="9"/>
  <c r="Q58" i="9"/>
  <c r="Q47" i="9"/>
  <c r="N134" i="9"/>
  <c r="S8" i="9"/>
  <c r="AC266" i="9"/>
  <c r="AC238" i="9"/>
  <c r="AC210" i="9"/>
  <c r="AC182" i="9"/>
  <c r="AA59" i="9"/>
  <c r="AA43" i="9"/>
  <c r="AA39" i="9"/>
  <c r="AA35" i="9"/>
  <c r="AA31" i="9"/>
  <c r="AA27" i="9"/>
  <c r="AA23" i="9"/>
  <c r="AA19" i="9"/>
  <c r="AA15" i="9"/>
  <c r="AA11" i="9"/>
  <c r="AA7" i="9"/>
  <c r="AE47" i="9"/>
  <c r="AC260" i="9"/>
  <c r="AC232" i="9"/>
  <c r="AC204" i="9"/>
  <c r="AC176" i="9"/>
  <c r="AD75" i="9"/>
  <c r="AD47" i="9"/>
  <c r="R129" i="9"/>
  <c r="Q78" i="9"/>
  <c r="Q57" i="9"/>
  <c r="AC271" i="9"/>
  <c r="AC243" i="9"/>
  <c r="AC215" i="9"/>
  <c r="AA204" i="9"/>
  <c r="AC187" i="9"/>
  <c r="AA176" i="9"/>
  <c r="AA148" i="9"/>
  <c r="AA120" i="9"/>
  <c r="AA92" i="9"/>
  <c r="AA64" i="9"/>
  <c r="R226" i="9"/>
  <c r="N226" i="9" s="1"/>
  <c r="Q68" i="9"/>
  <c r="S32" i="9"/>
  <c r="S26" i="9"/>
  <c r="AC282" i="9"/>
  <c r="AC254" i="9"/>
  <c r="AC226" i="9"/>
  <c r="AC198" i="9"/>
  <c r="AC170" i="9"/>
  <c r="AE42" i="9"/>
  <c r="AE38" i="9"/>
  <c r="AE34" i="9"/>
  <c r="AE30" i="9"/>
  <c r="AE26" i="9"/>
  <c r="AE22" i="9"/>
  <c r="AE18" i="9"/>
  <c r="AE14" i="9"/>
  <c r="AE10" i="9"/>
  <c r="AE6" i="9"/>
  <c r="S167" i="9"/>
  <c r="S128" i="9"/>
  <c r="R67" i="9"/>
  <c r="Q56" i="9"/>
  <c r="S7" i="9"/>
  <c r="AC265" i="9"/>
  <c r="AC237" i="9"/>
  <c r="AC209" i="9"/>
  <c r="AC181" i="9"/>
  <c r="AE147" i="9"/>
  <c r="AE119" i="9"/>
  <c r="AE91" i="9"/>
  <c r="AE63" i="9"/>
  <c r="AA58" i="9"/>
  <c r="AD42" i="9"/>
  <c r="AD38" i="9"/>
  <c r="Z38" i="9" s="1"/>
  <c r="AD34" i="9"/>
  <c r="AD30" i="9"/>
  <c r="AD26" i="9"/>
  <c r="AD22" i="9"/>
  <c r="AD18" i="9"/>
  <c r="AD14" i="9"/>
  <c r="AD10" i="9"/>
  <c r="AD6" i="9"/>
  <c r="R266" i="9"/>
  <c r="N266" i="9" s="1"/>
  <c r="O226" i="9"/>
  <c r="S274" i="9"/>
  <c r="N274" i="9" s="1"/>
  <c r="O266" i="9"/>
  <c r="S205" i="9"/>
  <c r="N205" i="9" s="1"/>
  <c r="S186" i="9"/>
  <c r="R177" i="9"/>
  <c r="R167" i="9"/>
  <c r="O118" i="9"/>
  <c r="O67" i="9"/>
  <c r="S44" i="9"/>
  <c r="S38" i="9"/>
  <c r="O32" i="9"/>
  <c r="Q13" i="9"/>
  <c r="Q7" i="9"/>
  <c r="AC276" i="9"/>
  <c r="AE270" i="9"/>
  <c r="AD259" i="9"/>
  <c r="Z259" i="9" s="1"/>
  <c r="AC248" i="9"/>
  <c r="AE242" i="9"/>
  <c r="AD231" i="9"/>
  <c r="Z231" i="9" s="1"/>
  <c r="AC220" i="9"/>
  <c r="AE214" i="9"/>
  <c r="AD203" i="9"/>
  <c r="AC192" i="9"/>
  <c r="AE186" i="9"/>
  <c r="AD175" i="9"/>
  <c r="AC164" i="9"/>
  <c r="AE158" i="9"/>
  <c r="AD147" i="9"/>
  <c r="AC136" i="9"/>
  <c r="AE130" i="9"/>
  <c r="AD119" i="9"/>
  <c r="Z119" i="9" s="1"/>
  <c r="AC108" i="9"/>
  <c r="AE102" i="9"/>
  <c r="AD91" i="9"/>
  <c r="AE74" i="9"/>
  <c r="AD63" i="9"/>
  <c r="AC52" i="9"/>
  <c r="AE46" i="9"/>
  <c r="Q77" i="9"/>
  <c r="S66" i="9"/>
  <c r="AC259" i="9"/>
  <c r="AC231" i="9"/>
  <c r="AA220" i="9"/>
  <c r="AC203" i="9"/>
  <c r="AA192" i="9"/>
  <c r="AC175" i="9"/>
  <c r="AA164" i="9"/>
  <c r="AA136" i="9"/>
  <c r="AA108" i="9"/>
  <c r="AA80" i="9"/>
  <c r="AA52" i="9"/>
  <c r="AA34" i="9"/>
  <c r="AA22" i="9"/>
  <c r="AA6" i="9"/>
  <c r="AC186" i="9"/>
  <c r="R234" i="9"/>
  <c r="R127" i="9"/>
  <c r="Q76" i="9"/>
  <c r="Q66" i="9"/>
  <c r="S31" i="9"/>
  <c r="O25" i="9"/>
  <c r="AC281" i="9"/>
  <c r="AC253" i="9"/>
  <c r="AC225" i="9"/>
  <c r="AE219" i="9"/>
  <c r="AC197" i="9"/>
  <c r="AE191" i="9"/>
  <c r="AC169" i="9"/>
  <c r="AE163" i="9"/>
  <c r="AC141" i="9"/>
  <c r="AE135" i="9"/>
  <c r="AE107" i="9"/>
  <c r="AE79" i="9"/>
  <c r="AE51" i="9"/>
  <c r="Z51" i="9" s="1"/>
  <c r="B210" i="9"/>
  <c r="O146" i="9"/>
  <c r="R283" i="9"/>
  <c r="N283" i="9" s="1"/>
  <c r="S263" i="9"/>
  <c r="S253" i="9"/>
  <c r="N253" i="9" s="1"/>
  <c r="S243" i="9"/>
  <c r="N243" i="9" s="1"/>
  <c r="S223" i="9"/>
  <c r="N223" i="9" s="1"/>
  <c r="R214" i="9"/>
  <c r="N214" i="9" s="1"/>
  <c r="O204" i="9"/>
  <c r="O156" i="9"/>
  <c r="S97" i="9"/>
  <c r="S85" i="9"/>
  <c r="N85" i="9" s="1"/>
  <c r="Q75" i="9"/>
  <c r="O66" i="9"/>
  <c r="S54" i="9"/>
  <c r="Q37" i="9"/>
  <c r="N18" i="9"/>
  <c r="AD275" i="9"/>
  <c r="Z275" i="9" s="1"/>
  <c r="AC264" i="9"/>
  <c r="AD247" i="9"/>
  <c r="Z247" i="9" s="1"/>
  <c r="AC236" i="9"/>
  <c r="AD219" i="9"/>
  <c r="AC208" i="9"/>
  <c r="AE202" i="9"/>
  <c r="AD191" i="9"/>
  <c r="AC180" i="9"/>
  <c r="AE174" i="9"/>
  <c r="AD163" i="9"/>
  <c r="AC152" i="9"/>
  <c r="AE146" i="9"/>
  <c r="AD135" i="9"/>
  <c r="AC124" i="9"/>
  <c r="AE118" i="9"/>
  <c r="AD107" i="9"/>
  <c r="AC96" i="9"/>
  <c r="AE90" i="9"/>
  <c r="AD79" i="9"/>
  <c r="AC68" i="9"/>
  <c r="AE62" i="9"/>
  <c r="S194" i="9"/>
  <c r="S106" i="9"/>
  <c r="R54" i="9"/>
  <c r="AC275" i="9"/>
  <c r="AA264" i="9"/>
  <c r="AC247" i="9"/>
  <c r="AA236" i="9"/>
  <c r="AC219" i="9"/>
  <c r="AA208" i="9"/>
  <c r="AC191" i="9"/>
  <c r="AA180" i="9"/>
  <c r="AC163" i="9"/>
  <c r="AA152" i="9"/>
  <c r="AC135" i="9"/>
  <c r="AA124" i="9"/>
  <c r="AA96" i="9"/>
  <c r="AD90" i="9"/>
  <c r="AA68" i="9"/>
  <c r="AC51" i="9"/>
  <c r="AE41" i="9"/>
  <c r="AE37" i="9"/>
  <c r="AE33" i="9"/>
  <c r="Z33" i="9" s="1"/>
  <c r="AE29" i="9"/>
  <c r="AE25" i="9"/>
  <c r="AE21" i="9"/>
  <c r="AE17" i="9"/>
  <c r="AE13" i="9"/>
  <c r="Z13" i="9" s="1"/>
  <c r="AE9" i="9"/>
  <c r="AE5" i="9"/>
  <c r="Z5" i="9" s="1"/>
  <c r="N273" i="9"/>
  <c r="S233" i="9"/>
  <c r="N233" i="9" s="1"/>
  <c r="R194" i="9"/>
  <c r="R174" i="9"/>
  <c r="R74" i="9"/>
  <c r="Q54" i="9"/>
  <c r="N190" i="9"/>
  <c r="O12" i="9"/>
  <c r="AC258" i="9"/>
  <c r="AC230" i="9"/>
  <c r="AC202" i="9"/>
  <c r="AC174" i="9"/>
  <c r="AC146" i="9"/>
  <c r="AC118" i="9"/>
  <c r="AC90" i="9"/>
  <c r="AC62" i="9"/>
  <c r="AD45" i="9"/>
  <c r="Z45" i="9" s="1"/>
  <c r="AD21" i="9"/>
  <c r="O106" i="9"/>
  <c r="Q74" i="9"/>
  <c r="Q65" i="9"/>
  <c r="AC269" i="9"/>
  <c r="AC241" i="9"/>
  <c r="AC213" i="9"/>
  <c r="AC185" i="9"/>
  <c r="AE151" i="9"/>
  <c r="Z151" i="9" s="1"/>
  <c r="AC129" i="9"/>
  <c r="AE123" i="9"/>
  <c r="AE95" i="9"/>
  <c r="Z95" i="9" s="1"/>
  <c r="AE67" i="9"/>
  <c r="Z67" i="9" s="1"/>
  <c r="O273" i="9"/>
  <c r="Q84" i="9"/>
  <c r="N162" i="9"/>
  <c r="S36" i="9"/>
  <c r="S30" i="9"/>
  <c r="O24" i="9"/>
  <c r="AC280" i="9"/>
  <c r="AC252" i="9"/>
  <c r="AC224" i="9"/>
  <c r="AC196" i="9"/>
  <c r="AC168" i="9"/>
  <c r="AE162" i="9"/>
  <c r="Z162" i="9" s="1"/>
  <c r="AC140" i="9"/>
  <c r="AE134" i="9"/>
  <c r="AC112" i="9"/>
  <c r="AE106" i="9"/>
  <c r="AC84" i="9"/>
  <c r="AE78" i="9"/>
  <c r="AC56" i="9"/>
  <c r="AE50" i="9"/>
  <c r="O272" i="9"/>
  <c r="N183" i="9"/>
  <c r="S154" i="9"/>
  <c r="N154" i="9" s="1"/>
  <c r="S94" i="9"/>
  <c r="N94" i="9" s="1"/>
  <c r="S83" i="9"/>
  <c r="N83" i="9" s="1"/>
  <c r="Q73" i="9"/>
  <c r="Q64" i="9"/>
  <c r="S53" i="9"/>
  <c r="S11" i="9"/>
  <c r="AC235" i="9"/>
  <c r="AC123" i="9"/>
  <c r="G151" i="9"/>
  <c r="C281" i="9"/>
  <c r="E259" i="9"/>
  <c r="F151" i="9"/>
  <c r="G103" i="9"/>
  <c r="B103" i="9" s="1"/>
  <c r="R268" i="9"/>
  <c r="N268" i="9" s="1"/>
  <c r="Q257" i="9"/>
  <c r="R240" i="9"/>
  <c r="N240" i="9" s="1"/>
  <c r="Q229" i="9"/>
  <c r="R212" i="9"/>
  <c r="R184" i="9"/>
  <c r="N184" i="9" s="1"/>
  <c r="R156" i="9"/>
  <c r="N156" i="9" s="1"/>
  <c r="R128" i="9"/>
  <c r="R100" i="9"/>
  <c r="N100" i="9" s="1"/>
  <c r="R72" i="9"/>
  <c r="N72" i="9" s="1"/>
  <c r="R44" i="9"/>
  <c r="R40" i="9"/>
  <c r="R36" i="9"/>
  <c r="R32" i="9"/>
  <c r="R28" i="9"/>
  <c r="R24" i="9"/>
  <c r="N24" i="9" s="1"/>
  <c r="R20" i="9"/>
  <c r="N20" i="9" s="1"/>
  <c r="R16" i="9"/>
  <c r="N16" i="9" s="1"/>
  <c r="R12" i="9"/>
  <c r="R8" i="9"/>
  <c r="R144" i="9"/>
  <c r="N144" i="9" s="1"/>
  <c r="R116" i="9"/>
  <c r="R88" i="9"/>
  <c r="R60" i="9"/>
  <c r="G102" i="9"/>
  <c r="C191" i="9"/>
  <c r="C102" i="9"/>
  <c r="C81" i="9"/>
  <c r="F11" i="9"/>
  <c r="R284" i="9"/>
  <c r="R256" i="9"/>
  <c r="N256" i="9" s="1"/>
  <c r="R228" i="9"/>
  <c r="R172" i="9"/>
  <c r="N172" i="9" s="1"/>
  <c r="C257" i="9"/>
  <c r="E190" i="9"/>
  <c r="E169" i="9"/>
  <c r="C121" i="9"/>
  <c r="G101" i="9"/>
  <c r="E80" i="9"/>
  <c r="E60" i="9"/>
  <c r="Q284" i="9"/>
  <c r="Q256" i="9"/>
  <c r="Q228" i="9"/>
  <c r="Q172" i="9"/>
  <c r="F213" i="9"/>
  <c r="R200" i="9"/>
  <c r="C234" i="9"/>
  <c r="C211" i="9"/>
  <c r="C190" i="9"/>
  <c r="C169" i="9"/>
  <c r="G119" i="9"/>
  <c r="B119" i="9" s="1"/>
  <c r="F101" i="9"/>
  <c r="E79" i="9"/>
  <c r="E58" i="9"/>
  <c r="Q267" i="9"/>
  <c r="Q239" i="9"/>
  <c r="Q211" i="9"/>
  <c r="O116" i="9"/>
  <c r="O88" i="9"/>
  <c r="O60" i="9"/>
  <c r="G143" i="9"/>
  <c r="Q278" i="9"/>
  <c r="S272" i="9"/>
  <c r="Q250" i="9"/>
  <c r="S244" i="9"/>
  <c r="Q222" i="9"/>
  <c r="S216" i="9"/>
  <c r="S188" i="9"/>
  <c r="S160" i="9"/>
  <c r="S132" i="9"/>
  <c r="S104" i="9"/>
  <c r="S76" i="9"/>
  <c r="S48" i="9"/>
  <c r="R272" i="9"/>
  <c r="Q261" i="9"/>
  <c r="R244" i="9"/>
  <c r="R216" i="9"/>
  <c r="R188" i="9"/>
  <c r="R160" i="9"/>
  <c r="R132" i="9"/>
  <c r="R104" i="9"/>
  <c r="R76" i="9"/>
  <c r="R48" i="9"/>
  <c r="Q272" i="9"/>
  <c r="Q216" i="9"/>
  <c r="R43" i="9"/>
  <c r="N43" i="9" s="1"/>
  <c r="R39" i="9"/>
  <c r="R35" i="9"/>
  <c r="R31" i="9"/>
  <c r="R27" i="9"/>
  <c r="R23" i="9"/>
  <c r="N23" i="9" s="1"/>
  <c r="R19" i="9"/>
  <c r="R15" i="9"/>
  <c r="R11" i="9"/>
  <c r="R7" i="9"/>
  <c r="Q255" i="9"/>
  <c r="Q227" i="9"/>
  <c r="O76" i="9"/>
  <c r="O48" i="9"/>
  <c r="Q266" i="9"/>
  <c r="S260" i="9"/>
  <c r="S232" i="9"/>
  <c r="Q210" i="9"/>
  <c r="S204" i="9"/>
  <c r="S176" i="9"/>
  <c r="S148" i="9"/>
  <c r="S120" i="9"/>
  <c r="S92" i="9"/>
  <c r="S64" i="9"/>
  <c r="Q277" i="9"/>
  <c r="R260" i="9"/>
  <c r="R232" i="9"/>
  <c r="Q221" i="9"/>
  <c r="R204" i="9"/>
  <c r="R176" i="9"/>
  <c r="R148" i="9"/>
  <c r="R120" i="9"/>
  <c r="R92" i="9"/>
  <c r="S75" i="9"/>
  <c r="R64" i="9"/>
  <c r="S47" i="9"/>
  <c r="N47" i="9" s="1"/>
  <c r="G253" i="9"/>
  <c r="C231" i="9"/>
  <c r="C208" i="9"/>
  <c r="G141" i="9"/>
  <c r="E74" i="9"/>
  <c r="Q249" i="9"/>
  <c r="C270" i="9"/>
  <c r="F253" i="9"/>
  <c r="F230" i="9"/>
  <c r="G207" i="9"/>
  <c r="C165" i="9"/>
  <c r="F141" i="9"/>
  <c r="E117" i="9"/>
  <c r="C95" i="9"/>
  <c r="E73" i="9"/>
  <c r="Q260" i="9"/>
  <c r="Q232" i="9"/>
  <c r="Q204" i="9"/>
  <c r="Q176" i="9"/>
  <c r="R159" i="9"/>
  <c r="R131" i="9"/>
  <c r="R103" i="9"/>
  <c r="N103" i="9" s="1"/>
  <c r="C163" i="9"/>
  <c r="E72" i="9"/>
  <c r="E52" i="9"/>
  <c r="Q271" i="9"/>
  <c r="Q243" i="9"/>
  <c r="Q215" i="9"/>
  <c r="Q187" i="9"/>
  <c r="O148" i="9"/>
  <c r="O120" i="9"/>
  <c r="O92" i="9"/>
  <c r="O64" i="9"/>
  <c r="Q282" i="9"/>
  <c r="S276" i="9"/>
  <c r="Q254" i="9"/>
  <c r="S248" i="9"/>
  <c r="Q226" i="9"/>
  <c r="S220" i="9"/>
  <c r="S192" i="9"/>
  <c r="S164" i="9"/>
  <c r="S136" i="9"/>
  <c r="S108" i="9"/>
  <c r="S80" i="9"/>
  <c r="S52" i="9"/>
  <c r="O47" i="9"/>
  <c r="S147" i="9"/>
  <c r="R136" i="9"/>
  <c r="S119" i="9"/>
  <c r="R108" i="9"/>
  <c r="Q97" i="9"/>
  <c r="S91" i="9"/>
  <c r="R80" i="9"/>
  <c r="S63" i="9"/>
  <c r="R52" i="9"/>
  <c r="R42" i="9"/>
  <c r="R38" i="9"/>
  <c r="R34" i="9"/>
  <c r="N34" i="9" s="1"/>
  <c r="R30" i="9"/>
  <c r="R26" i="9"/>
  <c r="R22" i="9"/>
  <c r="R14" i="9"/>
  <c r="R10" i="9"/>
  <c r="N10" i="9" s="1"/>
  <c r="R6" i="9"/>
  <c r="G231" i="9"/>
  <c r="G142" i="9"/>
  <c r="E77" i="9"/>
  <c r="C209" i="9"/>
  <c r="C142" i="9"/>
  <c r="C248" i="9"/>
  <c r="C161" i="9"/>
  <c r="E114" i="9"/>
  <c r="C71" i="9"/>
  <c r="F181" i="9"/>
  <c r="E93" i="9"/>
  <c r="C70" i="9"/>
  <c r="R276" i="9"/>
  <c r="R248" i="9"/>
  <c r="Q237" i="9"/>
  <c r="R220" i="9"/>
  <c r="Q209" i="9"/>
  <c r="R192" i="9"/>
  <c r="R164" i="9"/>
  <c r="G267" i="9"/>
  <c r="C247" i="9"/>
  <c r="F223" i="9"/>
  <c r="C203" i="9"/>
  <c r="C181" i="9"/>
  <c r="C158" i="9"/>
  <c r="F135" i="9"/>
  <c r="F111" i="9"/>
  <c r="F69" i="9"/>
  <c r="E51" i="9"/>
  <c r="Q276" i="9"/>
  <c r="R259" i="9"/>
  <c r="N259" i="9" s="1"/>
  <c r="Q248" i="9"/>
  <c r="R231" i="9"/>
  <c r="Q220" i="9"/>
  <c r="R203" i="9"/>
  <c r="N203" i="9" s="1"/>
  <c r="Q192" i="9"/>
  <c r="R175" i="9"/>
  <c r="Q164" i="9"/>
  <c r="S158" i="9"/>
  <c r="N158" i="9" s="1"/>
  <c r="R147" i="9"/>
  <c r="Q136" i="9"/>
  <c r="S130" i="9"/>
  <c r="N130" i="9" s="1"/>
  <c r="R119" i="9"/>
  <c r="Q108" i="9"/>
  <c r="S102" i="9"/>
  <c r="N102" i="9" s="1"/>
  <c r="R91" i="9"/>
  <c r="Q259" i="9"/>
  <c r="Q231" i="9"/>
  <c r="O220" i="9"/>
  <c r="Q203" i="9"/>
  <c r="O192" i="9"/>
  <c r="Q175" i="9"/>
  <c r="O164" i="9"/>
  <c r="O136" i="9"/>
  <c r="O108" i="9"/>
  <c r="Q91" i="9"/>
  <c r="O80" i="9"/>
  <c r="O52" i="9"/>
  <c r="O22" i="9"/>
  <c r="O10" i="9"/>
  <c r="O6" i="9"/>
  <c r="F231" i="9"/>
  <c r="F19" i="9"/>
  <c r="C182" i="9"/>
  <c r="Q265" i="9"/>
  <c r="C246" i="9"/>
  <c r="E202" i="9"/>
  <c r="C180" i="9"/>
  <c r="G157" i="9"/>
  <c r="E135" i="9"/>
  <c r="C111" i="9"/>
  <c r="G91" i="9"/>
  <c r="C69" i="9"/>
  <c r="C51" i="9"/>
  <c r="G222" i="9"/>
  <c r="C202" i="9"/>
  <c r="G179" i="9"/>
  <c r="F157" i="9"/>
  <c r="C110" i="9"/>
  <c r="C91" i="9"/>
  <c r="E50" i="9"/>
  <c r="Q270" i="9"/>
  <c r="S264" i="9"/>
  <c r="O259" i="9"/>
  <c r="Q242" i="9"/>
  <c r="S236" i="9"/>
  <c r="O231" i="9"/>
  <c r="Q214" i="9"/>
  <c r="S208" i="9"/>
  <c r="O203" i="9"/>
  <c r="Q186" i="9"/>
  <c r="S180" i="9"/>
  <c r="O175" i="9"/>
  <c r="Q158" i="9"/>
  <c r="S152" i="9"/>
  <c r="O147" i="9"/>
  <c r="Q130" i="9"/>
  <c r="S124" i="9"/>
  <c r="O119" i="9"/>
  <c r="Q102" i="9"/>
  <c r="S96" i="9"/>
  <c r="O91" i="9"/>
  <c r="S68" i="9"/>
  <c r="R57" i="9"/>
  <c r="N57" i="9" s="1"/>
  <c r="Q46" i="9"/>
  <c r="G111" i="9"/>
  <c r="C222" i="9"/>
  <c r="F179" i="9"/>
  <c r="C109" i="9"/>
  <c r="F89" i="9"/>
  <c r="B89" i="9" s="1"/>
  <c r="E49" i="9"/>
  <c r="Q281" i="9"/>
  <c r="R264" i="9"/>
  <c r="Q253" i="9"/>
  <c r="R236" i="9"/>
  <c r="Q225" i="9"/>
  <c r="R208" i="9"/>
  <c r="N208" i="9" s="1"/>
  <c r="Q197" i="9"/>
  <c r="R180" i="9"/>
  <c r="Q169" i="9"/>
  <c r="R152" i="9"/>
  <c r="R124" i="9"/>
  <c r="S107" i="9"/>
  <c r="R96" i="9"/>
  <c r="S79" i="9"/>
  <c r="S51" i="9"/>
  <c r="G51" i="9"/>
  <c r="F51" i="9"/>
  <c r="G221" i="9"/>
  <c r="E201" i="9"/>
  <c r="G155" i="9"/>
  <c r="E108" i="9"/>
  <c r="E89" i="9"/>
  <c r="C49" i="9"/>
  <c r="Q264" i="9"/>
  <c r="Q236" i="9"/>
  <c r="Q208" i="9"/>
  <c r="R191" i="9"/>
  <c r="N191" i="9" s="1"/>
  <c r="Q180" i="9"/>
  <c r="R163" i="9"/>
  <c r="N163" i="9" s="1"/>
  <c r="Q152" i="9"/>
  <c r="R135" i="9"/>
  <c r="N135" i="9" s="1"/>
  <c r="Q124" i="9"/>
  <c r="R107" i="9"/>
  <c r="Q96" i="9"/>
  <c r="S62" i="9"/>
  <c r="C89" i="9"/>
  <c r="E65" i="9"/>
  <c r="Q275" i="9"/>
  <c r="O264" i="9"/>
  <c r="Q247" i="9"/>
  <c r="O236" i="9"/>
  <c r="Q219" i="9"/>
  <c r="O208" i="9"/>
  <c r="Q191" i="9"/>
  <c r="O180" i="9"/>
  <c r="Q163" i="9"/>
  <c r="O152" i="9"/>
  <c r="Q135" i="9"/>
  <c r="O124" i="9"/>
  <c r="Q107" i="9"/>
  <c r="O96" i="9"/>
  <c r="R90" i="9"/>
  <c r="N90" i="9" s="1"/>
  <c r="S73" i="9"/>
  <c r="Q51" i="9"/>
  <c r="S45" i="9"/>
  <c r="S41" i="9"/>
  <c r="S37" i="9"/>
  <c r="S33" i="9"/>
  <c r="S29" i="9"/>
  <c r="S25" i="9"/>
  <c r="S21" i="9"/>
  <c r="S17" i="9"/>
  <c r="N17" i="9" s="1"/>
  <c r="S13" i="9"/>
  <c r="N13" i="9" s="1"/>
  <c r="S9" i="9"/>
  <c r="S5" i="9"/>
  <c r="F270" i="9"/>
  <c r="F201" i="9"/>
  <c r="C243" i="9"/>
  <c r="F155" i="9"/>
  <c r="F131" i="9"/>
  <c r="B131" i="9" s="1"/>
  <c r="G47" i="9"/>
  <c r="C283" i="9"/>
  <c r="F263" i="9"/>
  <c r="E242" i="9"/>
  <c r="E220" i="9"/>
  <c r="G199" i="9"/>
  <c r="E177" i="9"/>
  <c r="C131" i="9"/>
  <c r="E107" i="9"/>
  <c r="F46" i="9"/>
  <c r="S280" i="9"/>
  <c r="N280" i="9" s="1"/>
  <c r="Q258" i="9"/>
  <c r="S252" i="9"/>
  <c r="N252" i="9" s="1"/>
  <c r="Q230" i="9"/>
  <c r="S224" i="9"/>
  <c r="N224" i="9" s="1"/>
  <c r="Q202" i="9"/>
  <c r="S196" i="9"/>
  <c r="N196" i="9" s="1"/>
  <c r="Q174" i="9"/>
  <c r="S168" i="9"/>
  <c r="N168" i="9" s="1"/>
  <c r="Q146" i="9"/>
  <c r="S140" i="9"/>
  <c r="N140" i="9" s="1"/>
  <c r="Q118" i="9"/>
  <c r="S112" i="9"/>
  <c r="N112" i="9" s="1"/>
  <c r="R101" i="9"/>
  <c r="N101" i="9" s="1"/>
  <c r="Q90" i="9"/>
  <c r="S84" i="9"/>
  <c r="R73" i="9"/>
  <c r="Q62" i="9"/>
  <c r="S56" i="9"/>
  <c r="N56" i="9" s="1"/>
  <c r="R45" i="9"/>
  <c r="R37" i="9"/>
  <c r="R25" i="9"/>
  <c r="R21" i="9"/>
  <c r="R9" i="9"/>
  <c r="E282" i="9"/>
  <c r="G262" i="9"/>
  <c r="G241" i="9"/>
  <c r="C220" i="9"/>
  <c r="F199" i="9"/>
  <c r="C177" i="9"/>
  <c r="G129" i="9"/>
  <c r="B129" i="9" s="1"/>
  <c r="G86" i="9"/>
  <c r="E64" i="9"/>
  <c r="E46" i="9"/>
  <c r="Q269" i="9"/>
  <c r="Q241" i="9"/>
  <c r="Q213" i="9"/>
  <c r="Q185" i="9"/>
  <c r="Q157" i="9"/>
  <c r="Q129" i="9"/>
  <c r="Q101" i="9"/>
  <c r="G63" i="9"/>
  <c r="Q252" i="9"/>
  <c r="C262" i="9"/>
  <c r="E106" i="9"/>
  <c r="G281" i="9"/>
  <c r="C261" i="9"/>
  <c r="F239" i="9"/>
  <c r="E219" i="9"/>
  <c r="C199" i="9"/>
  <c r="G175" i="9"/>
  <c r="B175" i="9" s="1"/>
  <c r="C152" i="9"/>
  <c r="G128" i="9"/>
  <c r="E105" i="9"/>
  <c r="F63" i="9"/>
  <c r="Q235" i="9"/>
  <c r="Q123" i="9"/>
  <c r="F106" i="9"/>
  <c r="F226" i="9"/>
  <c r="G226" i="9"/>
  <c r="F186" i="9"/>
  <c r="G186" i="9"/>
  <c r="F266" i="9"/>
  <c r="G266" i="9"/>
  <c r="G26" i="9"/>
  <c r="U217" i="10"/>
  <c r="N224" i="10"/>
  <c r="G224" i="10"/>
  <c r="H224" i="10"/>
  <c r="O224" i="10"/>
  <c r="R224" i="10"/>
  <c r="E224" i="10"/>
  <c r="F224" i="10"/>
  <c r="I224" i="10"/>
  <c r="J224" i="10"/>
  <c r="M224" i="10"/>
  <c r="P224" i="10"/>
  <c r="Q224" i="10"/>
  <c r="Y137" i="10"/>
  <c r="Y155" i="10"/>
  <c r="AE278" i="10" s="1"/>
  <c r="F158" i="10"/>
  <c r="I158" i="10"/>
  <c r="J158" i="10"/>
  <c r="N158" i="10"/>
  <c r="P158" i="10"/>
  <c r="Q158" i="10"/>
  <c r="R158" i="10"/>
  <c r="G158" i="10"/>
  <c r="H158" i="10"/>
  <c r="M158" i="10"/>
  <c r="E158" i="10"/>
  <c r="O158" i="10"/>
  <c r="G145" i="9"/>
  <c r="G185" i="9"/>
  <c r="F265" i="9"/>
  <c r="F185" i="9"/>
  <c r="G265" i="9"/>
  <c r="F145" i="9"/>
  <c r="F225" i="9"/>
  <c r="B225" i="9" s="1"/>
  <c r="B259" i="9"/>
  <c r="Y215" i="10"/>
  <c r="AE554" i="10" s="1"/>
  <c r="G252" i="9"/>
  <c r="G212" i="9"/>
  <c r="G150" i="10"/>
  <c r="J150" i="10"/>
  <c r="M150" i="10"/>
  <c r="O150" i="10"/>
  <c r="Q150" i="10"/>
  <c r="R150" i="10"/>
  <c r="E150" i="10"/>
  <c r="F150" i="10"/>
  <c r="I150" i="10"/>
  <c r="N150" i="10"/>
  <c r="P150" i="10"/>
  <c r="X150" i="10" s="1"/>
  <c r="AE259" i="10" s="1"/>
  <c r="C84" i="9"/>
  <c r="C164" i="9"/>
  <c r="F146" i="9"/>
  <c r="G83" i="9"/>
  <c r="B83" i="9" s="1"/>
  <c r="G243" i="9"/>
  <c r="F283" i="9"/>
  <c r="F243" i="9"/>
  <c r="F203" i="9"/>
  <c r="G203" i="9"/>
  <c r="G283" i="9"/>
  <c r="F163" i="9"/>
  <c r="G163" i="9"/>
  <c r="F43" i="9"/>
  <c r="F123" i="9"/>
  <c r="G43" i="9"/>
  <c r="G123" i="9"/>
  <c r="E151" i="9"/>
  <c r="E143" i="9"/>
  <c r="E164" i="9"/>
  <c r="E147" i="9"/>
  <c r="E133" i="9"/>
  <c r="E136" i="9"/>
  <c r="E160" i="9"/>
  <c r="E156" i="9"/>
  <c r="E137" i="9"/>
  <c r="E148" i="9"/>
  <c r="E159" i="9"/>
  <c r="E128" i="9"/>
  <c r="E149" i="9"/>
  <c r="E150" i="9"/>
  <c r="E161" i="9"/>
  <c r="E129" i="9"/>
  <c r="E162" i="9"/>
  <c r="E141" i="9"/>
  <c r="E131" i="9"/>
  <c r="E144" i="9"/>
  <c r="E163" i="9"/>
  <c r="E130" i="9"/>
  <c r="E142" i="9"/>
  <c r="E153" i="9"/>
  <c r="E132" i="9"/>
  <c r="E145" i="9"/>
  <c r="E134" i="9"/>
  <c r="E157" i="9"/>
  <c r="I222" i="10"/>
  <c r="G217" i="10"/>
  <c r="M205" i="10"/>
  <c r="O196" i="10"/>
  <c r="W196" i="10" s="1"/>
  <c r="AE462" i="10" s="1"/>
  <c r="R196" i="10"/>
  <c r="H196" i="10"/>
  <c r="I196" i="10"/>
  <c r="P196" i="10"/>
  <c r="Q196" i="10"/>
  <c r="J167" i="10"/>
  <c r="O167" i="10"/>
  <c r="W167" i="10" s="1"/>
  <c r="AE336" i="10" s="1"/>
  <c r="P167" i="10"/>
  <c r="R167" i="10"/>
  <c r="E167" i="10"/>
  <c r="U167" i="10" s="1"/>
  <c r="AE334" i="10" s="1"/>
  <c r="F167" i="10"/>
  <c r="H167" i="10"/>
  <c r="O155" i="10"/>
  <c r="W155" i="10" s="1"/>
  <c r="R155" i="10"/>
  <c r="E155" i="10"/>
  <c r="F155" i="10"/>
  <c r="H155" i="10"/>
  <c r="J155" i="10"/>
  <c r="M155" i="10"/>
  <c r="N155" i="10"/>
  <c r="P155" i="10"/>
  <c r="G178" i="9"/>
  <c r="F217" i="10"/>
  <c r="V217" i="10" s="1"/>
  <c r="V143" i="10"/>
  <c r="AE227" i="10" s="1"/>
  <c r="E247" i="9"/>
  <c r="F67" i="9"/>
  <c r="B67" i="9" s="1"/>
  <c r="G107" i="9"/>
  <c r="B107" i="9" s="1"/>
  <c r="E258" i="9"/>
  <c r="G211" i="9"/>
  <c r="C19" i="9"/>
  <c r="C219" i="9"/>
  <c r="H222" i="10"/>
  <c r="X222" i="10" s="1"/>
  <c r="AE583" i="10" s="1"/>
  <c r="E207" i="10"/>
  <c r="R207" i="10"/>
  <c r="J207" i="10"/>
  <c r="U169" i="10"/>
  <c r="E281" i="9"/>
  <c r="C258" i="9"/>
  <c r="E246" i="9"/>
  <c r="G235" i="9"/>
  <c r="G223" i="9"/>
  <c r="F211" i="9"/>
  <c r="E200" i="9"/>
  <c r="E188" i="9"/>
  <c r="E178" i="9"/>
  <c r="F167" i="9"/>
  <c r="B167" i="9" s="1"/>
  <c r="F79" i="9"/>
  <c r="G35" i="9"/>
  <c r="G27" i="9"/>
  <c r="G19" i="9"/>
  <c r="G11" i="9"/>
  <c r="B11" i="9" s="1"/>
  <c r="G222" i="10"/>
  <c r="R176" i="10"/>
  <c r="Z176" i="10" s="1"/>
  <c r="H176" i="10"/>
  <c r="X176" i="10" s="1"/>
  <c r="F176" i="10"/>
  <c r="G176" i="10"/>
  <c r="I176" i="10"/>
  <c r="N176" i="10"/>
  <c r="O176" i="10"/>
  <c r="Q176" i="10"/>
  <c r="I217" i="10"/>
  <c r="J217" i="10"/>
  <c r="P217" i="10"/>
  <c r="X217" i="10" s="1"/>
  <c r="Q217" i="10"/>
  <c r="W210" i="10"/>
  <c r="AE522" i="10" s="1"/>
  <c r="E205" i="10"/>
  <c r="F205" i="10"/>
  <c r="H205" i="10"/>
  <c r="X205" i="10" s="1"/>
  <c r="AE505" i="10" s="1"/>
  <c r="J205" i="10"/>
  <c r="Z186" i="10"/>
  <c r="AE417" i="10" s="1"/>
  <c r="Q184" i="10"/>
  <c r="G184" i="10"/>
  <c r="W184" i="10" s="1"/>
  <c r="E184" i="10"/>
  <c r="F184" i="10"/>
  <c r="M184" i="10"/>
  <c r="N184" i="10"/>
  <c r="P184" i="10"/>
  <c r="X184" i="10" s="1"/>
  <c r="V203" i="10"/>
  <c r="AE491" i="10" s="1"/>
  <c r="G42" i="9"/>
  <c r="M81" i="10"/>
  <c r="M210" i="10"/>
  <c r="N210" i="10"/>
  <c r="R210" i="10"/>
  <c r="Z210" i="10" s="1"/>
  <c r="AE525" i="10" s="1"/>
  <c r="E210" i="10"/>
  <c r="E203" i="10"/>
  <c r="U203" i="10" s="1"/>
  <c r="AE490" i="10" s="1"/>
  <c r="O203" i="10"/>
  <c r="P203" i="10"/>
  <c r="X203" i="10" s="1"/>
  <c r="AE493" i="10" s="1"/>
  <c r="G203" i="10"/>
  <c r="G34" i="9"/>
  <c r="G18" i="9"/>
  <c r="G10" i="9"/>
  <c r="W225" i="10"/>
  <c r="P208" i="10"/>
  <c r="E157" i="10"/>
  <c r="G157" i="10"/>
  <c r="H157" i="10"/>
  <c r="I157" i="10"/>
  <c r="M157" i="10"/>
  <c r="F157" i="10"/>
  <c r="N157" i="10"/>
  <c r="O157" i="10"/>
  <c r="P157" i="10"/>
  <c r="Q157" i="10"/>
  <c r="B187" i="9"/>
  <c r="C42" i="9"/>
  <c r="C10" i="9"/>
  <c r="X201" i="10"/>
  <c r="E199" i="10"/>
  <c r="H199" i="10"/>
  <c r="M199" i="10"/>
  <c r="F199" i="10"/>
  <c r="G199" i="10"/>
  <c r="O199" i="10"/>
  <c r="P199" i="10"/>
  <c r="R199" i="10"/>
  <c r="Z199" i="10" s="1"/>
  <c r="AE483" i="10" s="1"/>
  <c r="W190" i="10"/>
  <c r="AE438" i="10" s="1"/>
  <c r="W182" i="10"/>
  <c r="AE402" i="10" s="1"/>
  <c r="V180" i="10"/>
  <c r="AE389" i="10" s="1"/>
  <c r="C106" i="9"/>
  <c r="F91" i="9"/>
  <c r="C34" i="9"/>
  <c r="C26" i="9"/>
  <c r="C18" i="9"/>
  <c r="M208" i="10"/>
  <c r="J171" i="10"/>
  <c r="O171" i="10"/>
  <c r="W171" i="10" s="1"/>
  <c r="AE348" i="10" s="1"/>
  <c r="P171" i="10"/>
  <c r="X171" i="10" s="1"/>
  <c r="AE349" i="10" s="1"/>
  <c r="R171" i="10"/>
  <c r="I171" i="10"/>
  <c r="Y171" i="10" s="1"/>
  <c r="AE350" i="10" s="1"/>
  <c r="M171" i="10"/>
  <c r="U171" i="10" s="1"/>
  <c r="AE346" i="10" s="1"/>
  <c r="N171" i="10"/>
  <c r="V171" i="10" s="1"/>
  <c r="AE347" i="10" s="1"/>
  <c r="Z152" i="10"/>
  <c r="I142" i="10"/>
  <c r="N142" i="10"/>
  <c r="O142" i="10"/>
  <c r="W142" i="10" s="1"/>
  <c r="AE222" i="10" s="1"/>
  <c r="Q142" i="10"/>
  <c r="E142" i="10"/>
  <c r="F142" i="10"/>
  <c r="H142" i="10"/>
  <c r="X142" i="10" s="1"/>
  <c r="AE223" i="10" s="1"/>
  <c r="M142" i="10"/>
  <c r="R142" i="10"/>
  <c r="Z142" i="10" s="1"/>
  <c r="AE225" i="10" s="1"/>
  <c r="L81" i="10"/>
  <c r="E186" i="9"/>
  <c r="E175" i="9"/>
  <c r="G130" i="9"/>
  <c r="G75" i="9"/>
  <c r="C41" i="9"/>
  <c r="C241" i="9"/>
  <c r="F33" i="9"/>
  <c r="F273" i="9"/>
  <c r="Q225" i="10"/>
  <c r="R225" i="10"/>
  <c r="Z225" i="10" s="1"/>
  <c r="I225" i="10"/>
  <c r="E215" i="10"/>
  <c r="U215" i="10" s="1"/>
  <c r="AE550" i="10" s="1"/>
  <c r="R215" i="10"/>
  <c r="J208" i="10"/>
  <c r="Z208" i="10" s="1"/>
  <c r="E201" i="10"/>
  <c r="U201" i="10" s="1"/>
  <c r="G201" i="10"/>
  <c r="W201" i="10" s="1"/>
  <c r="Z197" i="10"/>
  <c r="AE471" i="10" s="1"/>
  <c r="V173" i="10"/>
  <c r="AE359" i="10" s="1"/>
  <c r="J164" i="10"/>
  <c r="Z164" i="10" s="1"/>
  <c r="AE321" i="10" s="1"/>
  <c r="E164" i="10"/>
  <c r="F164" i="10"/>
  <c r="V164" i="10" s="1"/>
  <c r="AE317" i="10" s="1"/>
  <c r="G164" i="10"/>
  <c r="W164" i="10" s="1"/>
  <c r="AE318" i="10" s="1"/>
  <c r="H164" i="10"/>
  <c r="P164" i="10"/>
  <c r="G154" i="10"/>
  <c r="J154" i="10"/>
  <c r="M154" i="10"/>
  <c r="U154" i="10" s="1"/>
  <c r="AE268" i="10" s="1"/>
  <c r="O154" i="10"/>
  <c r="Q154" i="10"/>
  <c r="R154" i="10"/>
  <c r="N154" i="10"/>
  <c r="V154" i="10" s="1"/>
  <c r="AE269" i="10" s="1"/>
  <c r="P154" i="10"/>
  <c r="X154" i="10" s="1"/>
  <c r="AE271" i="10" s="1"/>
  <c r="L32" i="10"/>
  <c r="M32" i="10"/>
  <c r="Y139" i="10"/>
  <c r="AE206" i="10" s="1"/>
  <c r="G242" i="9"/>
  <c r="C186" i="9"/>
  <c r="F130" i="9"/>
  <c r="F90" i="9"/>
  <c r="F75" i="9"/>
  <c r="C50" i="9"/>
  <c r="Z218" i="10"/>
  <c r="AE561" i="10" s="1"/>
  <c r="I208" i="10"/>
  <c r="Y208" i="10" s="1"/>
  <c r="W131" i="10"/>
  <c r="AE168" i="10" s="1"/>
  <c r="U129" i="10"/>
  <c r="Z123" i="10"/>
  <c r="AE135" i="10" s="1"/>
  <c r="B255" i="9"/>
  <c r="E276" i="9"/>
  <c r="E254" i="9"/>
  <c r="F242" i="9"/>
  <c r="G219" i="9"/>
  <c r="E174" i="9"/>
  <c r="C90" i="9"/>
  <c r="C75" i="9"/>
  <c r="F213" i="10"/>
  <c r="G213" i="10"/>
  <c r="W213" i="10" s="1"/>
  <c r="AE540" i="10" s="1"/>
  <c r="M213" i="10"/>
  <c r="U213" i="10" s="1"/>
  <c r="AE538" i="10" s="1"/>
  <c r="N213" i="10"/>
  <c r="P213" i="10"/>
  <c r="X213" i="10" s="1"/>
  <c r="AE541" i="10" s="1"/>
  <c r="N211" i="10"/>
  <c r="V211" i="10" s="1"/>
  <c r="AE527" i="10" s="1"/>
  <c r="H208" i="10"/>
  <c r="H175" i="10"/>
  <c r="X147" i="10"/>
  <c r="AE241" i="10" s="1"/>
  <c r="V139" i="10"/>
  <c r="AE203" i="10" s="1"/>
  <c r="X131" i="10"/>
  <c r="AE169" i="10" s="1"/>
  <c r="C130" i="9"/>
  <c r="G74" i="9"/>
  <c r="G208" i="10"/>
  <c r="W208" i="10" s="1"/>
  <c r="W197" i="10"/>
  <c r="AE468" i="10" s="1"/>
  <c r="F133" i="10"/>
  <c r="G133" i="10"/>
  <c r="I133" i="10"/>
  <c r="M133" i="10"/>
  <c r="N133" i="10"/>
  <c r="O133" i="10"/>
  <c r="P133" i="10"/>
  <c r="X133" i="10" s="1"/>
  <c r="AE181" i="10" s="1"/>
  <c r="Q133" i="10"/>
  <c r="R133" i="10"/>
  <c r="Z133" i="10" s="1"/>
  <c r="AE183" i="10" s="1"/>
  <c r="Y123" i="10"/>
  <c r="AE134" i="10" s="1"/>
  <c r="F74" i="9"/>
  <c r="W193" i="10"/>
  <c r="I175" i="10"/>
  <c r="N175" i="10"/>
  <c r="V175" i="10" s="1"/>
  <c r="AE371" i="10" s="1"/>
  <c r="O175" i="10"/>
  <c r="Q175" i="10"/>
  <c r="E175" i="10"/>
  <c r="G175" i="10"/>
  <c r="J175" i="10"/>
  <c r="M175" i="10"/>
  <c r="R175" i="10"/>
  <c r="N208" i="10"/>
  <c r="V208" i="10" s="1"/>
  <c r="E208" i="10"/>
  <c r="J163" i="10"/>
  <c r="Z163" i="10" s="1"/>
  <c r="AE315" i="10" s="1"/>
  <c r="Q159" i="10"/>
  <c r="E184" i="9"/>
  <c r="G183" i="9"/>
  <c r="G7" i="9"/>
  <c r="U193" i="10"/>
  <c r="G179" i="10"/>
  <c r="O170" i="10"/>
  <c r="I163" i="10"/>
  <c r="P159" i="10"/>
  <c r="E141" i="10"/>
  <c r="F141" i="10"/>
  <c r="H141" i="10"/>
  <c r="J141" i="10"/>
  <c r="M141" i="10"/>
  <c r="N141" i="10"/>
  <c r="O141" i="10"/>
  <c r="P141" i="10"/>
  <c r="R141" i="10"/>
  <c r="G141" i="10"/>
  <c r="G195" i="9"/>
  <c r="F275" i="9"/>
  <c r="E218" i="9"/>
  <c r="F195" i="9"/>
  <c r="E173" i="9"/>
  <c r="F47" i="9"/>
  <c r="E275" i="9"/>
  <c r="F241" i="9"/>
  <c r="C218" i="9"/>
  <c r="G206" i="9"/>
  <c r="C195" i="9"/>
  <c r="C162" i="9"/>
  <c r="G115" i="9"/>
  <c r="F102" i="9"/>
  <c r="G87" i="9"/>
  <c r="C74" i="9"/>
  <c r="E61" i="9"/>
  <c r="C47" i="9"/>
  <c r="G39" i="9"/>
  <c r="C23" i="9"/>
  <c r="C263" i="9"/>
  <c r="C15" i="9"/>
  <c r="C175" i="9"/>
  <c r="I221" i="10"/>
  <c r="Y221" i="10" s="1"/>
  <c r="AE578" i="10" s="1"/>
  <c r="O216" i="10"/>
  <c r="H211" i="10"/>
  <c r="X211" i="10" s="1"/>
  <c r="AE529" i="10" s="1"/>
  <c r="I204" i="10"/>
  <c r="P202" i="10"/>
  <c r="N187" i="10"/>
  <c r="C275" i="9"/>
  <c r="G263" i="9"/>
  <c r="E253" i="9"/>
  <c r="E229" i="9"/>
  <c r="F217" i="9"/>
  <c r="C206" i="9"/>
  <c r="G194" i="9"/>
  <c r="F183" i="9"/>
  <c r="G150" i="9"/>
  <c r="G139" i="9"/>
  <c r="C129" i="9"/>
  <c r="F115" i="9"/>
  <c r="F87" i="9"/>
  <c r="G73" i="9"/>
  <c r="C61" i="9"/>
  <c r="G46" i="9"/>
  <c r="F39" i="9"/>
  <c r="G31" i="9"/>
  <c r="G23" i="9"/>
  <c r="B23" i="9" s="1"/>
  <c r="G15" i="9"/>
  <c r="F7" i="9"/>
  <c r="M216" i="10"/>
  <c r="U216" i="10" s="1"/>
  <c r="O214" i="10"/>
  <c r="W214" i="10" s="1"/>
  <c r="AE546" i="10" s="1"/>
  <c r="G211" i="10"/>
  <c r="H206" i="10"/>
  <c r="I206" i="10"/>
  <c r="O206" i="10"/>
  <c r="P206" i="10"/>
  <c r="R206" i="10"/>
  <c r="Z206" i="10" s="1"/>
  <c r="AE513" i="10" s="1"/>
  <c r="H204" i="10"/>
  <c r="X204" i="10" s="1"/>
  <c r="AE499" i="10" s="1"/>
  <c r="N202" i="10"/>
  <c r="I193" i="10"/>
  <c r="J193" i="10"/>
  <c r="Z193" i="10" s="1"/>
  <c r="P193" i="10"/>
  <c r="X193" i="10" s="1"/>
  <c r="Q193" i="10"/>
  <c r="Q189" i="10"/>
  <c r="Y189" i="10" s="1"/>
  <c r="AE434" i="10" s="1"/>
  <c r="F187" i="10"/>
  <c r="F179" i="10"/>
  <c r="M170" i="10"/>
  <c r="N159" i="10"/>
  <c r="Q146" i="10"/>
  <c r="E179" i="9"/>
  <c r="E197" i="9"/>
  <c r="E185" i="9"/>
  <c r="C194" i="9"/>
  <c r="G171" i="9"/>
  <c r="F139" i="9"/>
  <c r="C115" i="9"/>
  <c r="F73" i="9"/>
  <c r="F31" i="9"/>
  <c r="F15" i="9"/>
  <c r="X191" i="10"/>
  <c r="AE445" i="10" s="1"/>
  <c r="Y185" i="10"/>
  <c r="M163" i="10"/>
  <c r="U163" i="10" s="1"/>
  <c r="AE310" i="10" s="1"/>
  <c r="P163" i="10"/>
  <c r="Q163" i="10"/>
  <c r="F163" i="10"/>
  <c r="G163" i="10"/>
  <c r="H163" i="10"/>
  <c r="N163" i="10"/>
  <c r="O163" i="10"/>
  <c r="X156" i="10"/>
  <c r="AE283" i="10" s="1"/>
  <c r="F171" i="9"/>
  <c r="G59" i="9"/>
  <c r="U221" i="10"/>
  <c r="AE574" i="10" s="1"/>
  <c r="E211" i="10"/>
  <c r="U211" i="10" s="1"/>
  <c r="AE526" i="10" s="1"/>
  <c r="O211" i="10"/>
  <c r="G187" i="10"/>
  <c r="J187" i="10"/>
  <c r="M187" i="10"/>
  <c r="U187" i="10" s="1"/>
  <c r="AE418" i="10" s="1"/>
  <c r="O187" i="10"/>
  <c r="H187" i="10"/>
  <c r="X187" i="10" s="1"/>
  <c r="AE421" i="10" s="1"/>
  <c r="I187" i="10"/>
  <c r="Y187" i="10" s="1"/>
  <c r="AE422" i="10" s="1"/>
  <c r="R187" i="10"/>
  <c r="H179" i="10"/>
  <c r="M179" i="10"/>
  <c r="U179" i="10" s="1"/>
  <c r="AE382" i="10" s="1"/>
  <c r="N179" i="10"/>
  <c r="P179" i="10"/>
  <c r="J179" i="10"/>
  <c r="Z179" i="10" s="1"/>
  <c r="AE387" i="10" s="1"/>
  <c r="O179" i="10"/>
  <c r="X177" i="10"/>
  <c r="F170" i="10"/>
  <c r="G170" i="10"/>
  <c r="I170" i="10"/>
  <c r="Q170" i="10"/>
  <c r="L46" i="10"/>
  <c r="M46" i="10"/>
  <c r="E170" i="10"/>
  <c r="J170" i="10"/>
  <c r="N170" i="10"/>
  <c r="P170" i="10"/>
  <c r="X170" i="10" s="1"/>
  <c r="AE343" i="10" s="1"/>
  <c r="R170" i="10"/>
  <c r="O159" i="10"/>
  <c r="W159" i="10" s="1"/>
  <c r="R159" i="10"/>
  <c r="E159" i="10"/>
  <c r="F159" i="10"/>
  <c r="H159" i="10"/>
  <c r="I159" i="10"/>
  <c r="J159" i="10"/>
  <c r="M159" i="10"/>
  <c r="H146" i="10"/>
  <c r="M146" i="10"/>
  <c r="N146" i="10"/>
  <c r="V146" i="10" s="1"/>
  <c r="AE233" i="10" s="1"/>
  <c r="P146" i="10"/>
  <c r="R146" i="10"/>
  <c r="L25" i="10"/>
  <c r="E146" i="10"/>
  <c r="M25" i="10"/>
  <c r="G146" i="10"/>
  <c r="I146" i="10"/>
  <c r="J146" i="10"/>
  <c r="O146" i="10"/>
  <c r="E198" i="9"/>
  <c r="E273" i="9"/>
  <c r="C251" i="9"/>
  <c r="C239" i="9"/>
  <c r="F227" i="9"/>
  <c r="F215" i="9"/>
  <c r="B215" i="9" s="1"/>
  <c r="E204" i="9"/>
  <c r="C193" i="9"/>
  <c r="F182" i="9"/>
  <c r="E171" i="9"/>
  <c r="G159" i="9"/>
  <c r="G138" i="9"/>
  <c r="G127" i="9"/>
  <c r="C86" i="9"/>
  <c r="C73" i="9"/>
  <c r="F59" i="9"/>
  <c r="C46" i="9"/>
  <c r="G6" i="9"/>
  <c r="N221" i="10"/>
  <c r="O221" i="10"/>
  <c r="W221" i="10" s="1"/>
  <c r="AE576" i="10" s="1"/>
  <c r="F221" i="10"/>
  <c r="W181" i="10"/>
  <c r="AE396" i="10" s="1"/>
  <c r="W177" i="10"/>
  <c r="Z161" i="10"/>
  <c r="E274" i="9"/>
  <c r="C274" i="9"/>
  <c r="E193" i="9"/>
  <c r="C227" i="9"/>
  <c r="F159" i="9"/>
  <c r="C138" i="9"/>
  <c r="F127" i="9"/>
  <c r="C114" i="9"/>
  <c r="C59" i="9"/>
  <c r="G38" i="9"/>
  <c r="G30" i="9"/>
  <c r="G22" i="9"/>
  <c r="G14" i="9"/>
  <c r="N216" i="10"/>
  <c r="F216" i="10"/>
  <c r="G216" i="10"/>
  <c r="I216" i="10"/>
  <c r="Y216" i="10" s="1"/>
  <c r="Q207" i="10"/>
  <c r="Y207" i="10" s="1"/>
  <c r="AE518" i="10" s="1"/>
  <c r="N204" i="10"/>
  <c r="V204" i="10" s="1"/>
  <c r="AE497" i="10" s="1"/>
  <c r="L74" i="10"/>
  <c r="Q204" i="10"/>
  <c r="E202" i="10"/>
  <c r="F202" i="10"/>
  <c r="J202" i="10"/>
  <c r="Z202" i="10" s="1"/>
  <c r="AE489" i="10" s="1"/>
  <c r="M202" i="10"/>
  <c r="O202" i="10"/>
  <c r="W202" i="10" s="1"/>
  <c r="AE486" i="10" s="1"/>
  <c r="Q202" i="10"/>
  <c r="Y202" i="10" s="1"/>
  <c r="AE488" i="10" s="1"/>
  <c r="M74" i="10"/>
  <c r="V144" i="10"/>
  <c r="G250" i="9"/>
  <c r="G271" i="9"/>
  <c r="G238" i="9"/>
  <c r="G214" i="9"/>
  <c r="C192" i="9"/>
  <c r="G170" i="9"/>
  <c r="C127" i="9"/>
  <c r="G113" i="9"/>
  <c r="G99" i="9"/>
  <c r="G71" i="9"/>
  <c r="G58" i="9"/>
  <c r="C6" i="9"/>
  <c r="P207" i="10"/>
  <c r="X207" i="10" s="1"/>
  <c r="AE517" i="10" s="1"/>
  <c r="U185" i="10"/>
  <c r="G227" i="9"/>
  <c r="G114" i="9"/>
  <c r="E192" i="9"/>
  <c r="E261" i="9"/>
  <c r="E203" i="9"/>
  <c r="E181" i="9"/>
  <c r="C159" i="9"/>
  <c r="G147" i="9"/>
  <c r="F113" i="9"/>
  <c r="E95" i="9"/>
  <c r="E121" i="9"/>
  <c r="F71" i="9"/>
  <c r="C38" i="9"/>
  <c r="C30" i="9"/>
  <c r="R222" i="10"/>
  <c r="Z222" i="10" s="1"/>
  <c r="AE585" i="10" s="1"/>
  <c r="O207" i="10"/>
  <c r="U200" i="10"/>
  <c r="N196" i="10"/>
  <c r="V196" i="10" s="1"/>
  <c r="AE461" i="10" s="1"/>
  <c r="G189" i="10"/>
  <c r="W189" i="10" s="1"/>
  <c r="AE432" i="10" s="1"/>
  <c r="H189" i="10"/>
  <c r="J189" i="10"/>
  <c r="N189" i="10"/>
  <c r="V189" i="10" s="1"/>
  <c r="AE431" i="10" s="1"/>
  <c r="P189" i="10"/>
  <c r="R189" i="10"/>
  <c r="O185" i="10"/>
  <c r="W185" i="10" s="1"/>
  <c r="J185" i="10"/>
  <c r="Z185" i="10" s="1"/>
  <c r="F251" i="9"/>
  <c r="C139" i="9"/>
  <c r="C171" i="9"/>
  <c r="F238" i="9"/>
  <c r="E170" i="9"/>
  <c r="F99" i="9"/>
  <c r="G282" i="9"/>
  <c r="E260" i="9"/>
  <c r="C249" i="9"/>
  <c r="E226" i="9"/>
  <c r="E214" i="9"/>
  <c r="F191" i="9"/>
  <c r="B191" i="9" s="1"/>
  <c r="C170" i="9"/>
  <c r="G158" i="9"/>
  <c r="F147" i="9"/>
  <c r="E113" i="9"/>
  <c r="C99" i="9"/>
  <c r="Q222" i="10"/>
  <c r="R217" i="10"/>
  <c r="N207" i="10"/>
  <c r="V207" i="10" s="1"/>
  <c r="AE515" i="10" s="1"/>
  <c r="R205" i="10"/>
  <c r="N200" i="10"/>
  <c r="V200" i="10" s="1"/>
  <c r="Q200" i="10"/>
  <c r="I200" i="10"/>
  <c r="M196" i="10"/>
  <c r="U196" i="10" s="1"/>
  <c r="AE460" i="10" s="1"/>
  <c r="E174" i="10"/>
  <c r="U174" i="10" s="1"/>
  <c r="AE364" i="10" s="1"/>
  <c r="F174" i="10"/>
  <c r="V174" i="10" s="1"/>
  <c r="AE365" i="10" s="1"/>
  <c r="H174" i="10"/>
  <c r="X174" i="10" s="1"/>
  <c r="AE367" i="10" s="1"/>
  <c r="Q174" i="10"/>
  <c r="R174" i="10"/>
  <c r="Z174" i="10" s="1"/>
  <c r="AE369" i="10" s="1"/>
  <c r="I174" i="10"/>
  <c r="X172" i="10"/>
  <c r="AE355" i="10" s="1"/>
  <c r="Q167" i="10"/>
  <c r="Y167" i="10" s="1"/>
  <c r="AE338" i="10" s="1"/>
  <c r="G251" i="9"/>
  <c r="F271" i="9"/>
  <c r="G249" i="9"/>
  <c r="F214" i="9"/>
  <c r="C137" i="9"/>
  <c r="F282" i="9"/>
  <c r="G270" i="9"/>
  <c r="B270" i="9" s="1"/>
  <c r="E248" i="9"/>
  <c r="F202" i="9"/>
  <c r="E191" i="9"/>
  <c r="G169" i="9"/>
  <c r="F158" i="9"/>
  <c r="C113" i="9"/>
  <c r="G57" i="9"/>
  <c r="B57" i="9" s="1"/>
  <c r="C13" i="9"/>
  <c r="C253" i="9"/>
  <c r="E7" i="9"/>
  <c r="E10" i="9"/>
  <c r="O222" i="10"/>
  <c r="O217" i="10"/>
  <c r="P214" i="10"/>
  <c r="Q214" i="10"/>
  <c r="H214" i="10"/>
  <c r="M207" i="10"/>
  <c r="Q205" i="10"/>
  <c r="Y205" i="10" s="1"/>
  <c r="AE506" i="10" s="1"/>
  <c r="J196" i="10"/>
  <c r="N167" i="10"/>
  <c r="R180" i="10"/>
  <c r="Z180" i="10" s="1"/>
  <c r="AE393" i="10" s="1"/>
  <c r="N177" i="10"/>
  <c r="V177" i="10" s="1"/>
  <c r="Q172" i="10"/>
  <c r="Y172" i="10" s="1"/>
  <c r="AE356" i="10" s="1"/>
  <c r="Q147" i="10"/>
  <c r="Y147" i="10" s="1"/>
  <c r="AE242" i="10" s="1"/>
  <c r="G147" i="10"/>
  <c r="W147" i="10" s="1"/>
  <c r="AE240" i="10" s="1"/>
  <c r="M143" i="10"/>
  <c r="U143" i="10" s="1"/>
  <c r="AE226" i="10" s="1"/>
  <c r="M139" i="10"/>
  <c r="U139" i="10" s="1"/>
  <c r="E137" i="10"/>
  <c r="F137" i="10"/>
  <c r="H137" i="10"/>
  <c r="J137" i="10"/>
  <c r="M137" i="10"/>
  <c r="N137" i="10"/>
  <c r="O137" i="10"/>
  <c r="W137" i="10" s="1"/>
  <c r="P137" i="10"/>
  <c r="R137" i="10"/>
  <c r="O135" i="10"/>
  <c r="M135" i="10"/>
  <c r="U135" i="10" s="1"/>
  <c r="AE190" i="10" s="1"/>
  <c r="E131" i="10"/>
  <c r="U131" i="10" s="1"/>
  <c r="AE166" i="10" s="1"/>
  <c r="F131" i="10"/>
  <c r="I131" i="10"/>
  <c r="J131" i="10"/>
  <c r="E123" i="10"/>
  <c r="G123" i="10"/>
  <c r="W123" i="10" s="1"/>
  <c r="AE132" i="10" s="1"/>
  <c r="H123" i="10"/>
  <c r="X123" i="10" s="1"/>
  <c r="AE133" i="10" s="1"/>
  <c r="M123" i="10"/>
  <c r="N123" i="10"/>
  <c r="W139" i="10"/>
  <c r="AE204" i="10" s="1"/>
  <c r="X135" i="10"/>
  <c r="AE193" i="10" s="1"/>
  <c r="H169" i="10"/>
  <c r="X169" i="10" s="1"/>
  <c r="R169" i="10"/>
  <c r="Z169" i="10" s="1"/>
  <c r="L53" i="10"/>
  <c r="Q143" i="10"/>
  <c r="Y143" i="10" s="1"/>
  <c r="AE230" i="10" s="1"/>
  <c r="G143" i="10"/>
  <c r="W143" i="10" s="1"/>
  <c r="AE228" i="10" s="1"/>
  <c r="R139" i="10"/>
  <c r="Z139" i="10" s="1"/>
  <c r="AE207" i="10" s="1"/>
  <c r="H139" i="10"/>
  <c r="F135" i="10"/>
  <c r="I135" i="10"/>
  <c r="Y135" i="10" s="1"/>
  <c r="AE194" i="10" s="1"/>
  <c r="J135" i="10"/>
  <c r="F191" i="10"/>
  <c r="I191" i="10"/>
  <c r="Y191" i="10" s="1"/>
  <c r="AE446" i="10" s="1"/>
  <c r="N191" i="10"/>
  <c r="E161" i="10"/>
  <c r="U161" i="10" s="1"/>
  <c r="I161" i="10"/>
  <c r="Y161" i="10" s="1"/>
  <c r="E152" i="10"/>
  <c r="U152" i="10" s="1"/>
  <c r="G152" i="10"/>
  <c r="O152" i="10"/>
  <c r="Z122" i="10"/>
  <c r="AE129" i="10" s="1"/>
  <c r="E194" i="10"/>
  <c r="U194" i="10" s="1"/>
  <c r="AE448" i="10" s="1"/>
  <c r="M67" i="10"/>
  <c r="P188" i="10"/>
  <c r="F188" i="10"/>
  <c r="V188" i="10" s="1"/>
  <c r="AE425" i="10" s="1"/>
  <c r="F172" i="10"/>
  <c r="V172" i="10" s="1"/>
  <c r="AE353" i="10" s="1"/>
  <c r="Z148" i="10"/>
  <c r="AE249" i="10" s="1"/>
  <c r="Z130" i="10"/>
  <c r="AE165" i="10" s="1"/>
  <c r="Q180" i="10"/>
  <c r="G180" i="10"/>
  <c r="R165" i="10"/>
  <c r="R151" i="10"/>
  <c r="Z151" i="10" s="1"/>
  <c r="AE267" i="10" s="1"/>
  <c r="Z126" i="10"/>
  <c r="AE153" i="10" s="1"/>
  <c r="W122" i="10"/>
  <c r="AE126" i="10" s="1"/>
  <c r="J195" i="10"/>
  <c r="Z195" i="10" s="1"/>
  <c r="AE459" i="10" s="1"/>
  <c r="H183" i="10"/>
  <c r="M183" i="10"/>
  <c r="U183" i="10" s="1"/>
  <c r="AE406" i="10" s="1"/>
  <c r="N183" i="10"/>
  <c r="V183" i="10" s="1"/>
  <c r="AE407" i="10" s="1"/>
  <c r="P183" i="10"/>
  <c r="P165" i="10"/>
  <c r="X165" i="10" s="1"/>
  <c r="AE325" i="10" s="1"/>
  <c r="O151" i="10"/>
  <c r="W151" i="10" s="1"/>
  <c r="AE264" i="10" s="1"/>
  <c r="Y134" i="10"/>
  <c r="AE188" i="10" s="1"/>
  <c r="H223" i="10"/>
  <c r="X223" i="10" s="1"/>
  <c r="AE589" i="10" s="1"/>
  <c r="O220" i="10"/>
  <c r="W220" i="10" s="1"/>
  <c r="AE570" i="10" s="1"/>
  <c r="F212" i="10"/>
  <c r="V212" i="10" s="1"/>
  <c r="AE533" i="10" s="1"/>
  <c r="N181" i="10"/>
  <c r="V181" i="10" s="1"/>
  <c r="AE395" i="10" s="1"/>
  <c r="M173" i="10"/>
  <c r="U173" i="10" s="1"/>
  <c r="AE358" i="10" s="1"/>
  <c r="N168" i="10"/>
  <c r="V168" i="10" s="1"/>
  <c r="N165" i="10"/>
  <c r="M151" i="10"/>
  <c r="U151" i="10" s="1"/>
  <c r="AE262" i="10" s="1"/>
  <c r="P124" i="10"/>
  <c r="F195" i="10"/>
  <c r="I195" i="10"/>
  <c r="Y195" i="10" s="1"/>
  <c r="AE458" i="10" s="1"/>
  <c r="N195" i="10"/>
  <c r="Z181" i="10"/>
  <c r="AE399" i="10" s="1"/>
  <c r="J165" i="10"/>
  <c r="I151" i="10"/>
  <c r="Y151" i="10" s="1"/>
  <c r="AE266" i="10" s="1"/>
  <c r="U138" i="10"/>
  <c r="E128" i="10"/>
  <c r="F128" i="10"/>
  <c r="V128" i="10" s="1"/>
  <c r="G128" i="10"/>
  <c r="H128" i="10"/>
  <c r="I128" i="10"/>
  <c r="Y128" i="10" s="1"/>
  <c r="M128" i="10"/>
  <c r="O128" i="10"/>
  <c r="P128" i="10"/>
  <c r="N124" i="10"/>
  <c r="V124" i="10" s="1"/>
  <c r="AE137" i="10" s="1"/>
  <c r="L67" i="10"/>
  <c r="O192" i="10"/>
  <c r="W192" i="10" s="1"/>
  <c r="R192" i="10"/>
  <c r="E178" i="10"/>
  <c r="U178" i="10" s="1"/>
  <c r="AE376" i="10" s="1"/>
  <c r="F178" i="10"/>
  <c r="V178" i="10" s="1"/>
  <c r="AE377" i="10" s="1"/>
  <c r="H178" i="10"/>
  <c r="X178" i="10" s="1"/>
  <c r="AE379" i="10" s="1"/>
  <c r="X168" i="10"/>
  <c r="I138" i="10"/>
  <c r="N138" i="10"/>
  <c r="V138" i="10" s="1"/>
  <c r="AE197" i="10" s="1"/>
  <c r="O138" i="10"/>
  <c r="W138" i="10" s="1"/>
  <c r="AE198" i="10" s="1"/>
  <c r="Q138" i="10"/>
  <c r="L18" i="10"/>
  <c r="M18" i="10"/>
  <c r="J134" i="10"/>
  <c r="O134" i="10"/>
  <c r="W134" i="10" s="1"/>
  <c r="AE186" i="10" s="1"/>
  <c r="P134" i="10"/>
  <c r="R134" i="10"/>
  <c r="E124" i="10"/>
  <c r="G124" i="10"/>
  <c r="H124" i="10"/>
  <c r="I124" i="10"/>
  <c r="J124" i="10"/>
  <c r="M124" i="10"/>
  <c r="O124" i="10"/>
  <c r="Q124" i="10"/>
  <c r="R124" i="10"/>
  <c r="E165" i="10"/>
  <c r="U165" i="10" s="1"/>
  <c r="AE322" i="10" s="1"/>
  <c r="I165" i="10"/>
  <c r="Y165" i="10" s="1"/>
  <c r="AE326" i="10" s="1"/>
  <c r="P151" i="10"/>
  <c r="X151" i="10" s="1"/>
  <c r="AE265" i="10" s="1"/>
  <c r="F151" i="10"/>
  <c r="E220" i="10"/>
  <c r="E181" i="10"/>
  <c r="Y168" i="10"/>
  <c r="N147" i="10"/>
  <c r="V147" i="10" s="1"/>
  <c r="AE239" i="10" s="1"/>
  <c r="X160" i="10"/>
  <c r="M147" i="10"/>
  <c r="R131" i="10"/>
  <c r="P148" i="10"/>
  <c r="X148" i="10" s="1"/>
  <c r="AE247" i="10" s="1"/>
  <c r="P144" i="10"/>
  <c r="X144" i="10" s="1"/>
  <c r="Q140" i="10"/>
  <c r="Y140" i="10" s="1"/>
  <c r="AE212" i="10" s="1"/>
  <c r="M11" i="10"/>
  <c r="G140" i="10"/>
  <c r="F186" i="10"/>
  <c r="V186" i="10" s="1"/>
  <c r="AE413" i="10" s="1"/>
  <c r="Q130" i="10"/>
  <c r="Y130" i="10" s="1"/>
  <c r="AE164" i="10" s="1"/>
  <c r="Q126" i="10"/>
  <c r="Y126" i="10" s="1"/>
  <c r="AE152" i="10" s="1"/>
  <c r="Q122" i="10"/>
  <c r="Y122" i="10" s="1"/>
  <c r="AE128" i="10" s="1"/>
  <c r="P130" i="10"/>
  <c r="X130" i="10" s="1"/>
  <c r="AE163" i="10" s="1"/>
  <c r="P126" i="10"/>
  <c r="X126" i="10" s="1"/>
  <c r="AE151" i="10" s="1"/>
  <c r="P122" i="10"/>
  <c r="X122" i="10" s="1"/>
  <c r="AE127" i="10" s="1"/>
  <c r="M4" i="10"/>
  <c r="M122" i="10"/>
  <c r="U122" i="10" s="1"/>
  <c r="AE124" i="10" s="1"/>
  <c r="F196" i="9"/>
  <c r="G196" i="9"/>
  <c r="F236" i="9"/>
  <c r="G236" i="9"/>
  <c r="F276" i="9"/>
  <c r="G276" i="9"/>
  <c r="F76" i="9"/>
  <c r="G76" i="9"/>
  <c r="F156" i="9"/>
  <c r="F116" i="9"/>
  <c r="G116" i="9"/>
  <c r="F36" i="9"/>
  <c r="G36" i="9"/>
  <c r="G156" i="9"/>
  <c r="F68" i="9"/>
  <c r="G68" i="9"/>
  <c r="F108" i="9"/>
  <c r="G108" i="9"/>
  <c r="F148" i="9"/>
  <c r="F188" i="9"/>
  <c r="G148" i="9"/>
  <c r="G188" i="9"/>
  <c r="F228" i="9"/>
  <c r="G228" i="9"/>
  <c r="F28" i="9"/>
  <c r="G28" i="9"/>
  <c r="F268" i="9"/>
  <c r="F140" i="9"/>
  <c r="G140" i="9"/>
  <c r="F180" i="9"/>
  <c r="G180" i="9"/>
  <c r="F220" i="9"/>
  <c r="G220" i="9"/>
  <c r="F260" i="9"/>
  <c r="G260" i="9"/>
  <c r="F60" i="9"/>
  <c r="G60" i="9"/>
  <c r="F20" i="9"/>
  <c r="G20" i="9"/>
  <c r="F100" i="9"/>
  <c r="G100" i="9"/>
  <c r="G268" i="9"/>
  <c r="F280" i="9"/>
  <c r="G280" i="9"/>
  <c r="F80" i="9"/>
  <c r="G80" i="9"/>
  <c r="F120" i="9"/>
  <c r="F160" i="9"/>
  <c r="G120" i="9"/>
  <c r="G160" i="9"/>
  <c r="F200" i="9"/>
  <c r="F240" i="9"/>
  <c r="B240" i="9" s="1"/>
  <c r="G200" i="9"/>
  <c r="F40" i="9"/>
  <c r="G40" i="9"/>
  <c r="F112" i="9"/>
  <c r="G112" i="9"/>
  <c r="F152" i="9"/>
  <c r="G152" i="9"/>
  <c r="F192" i="9"/>
  <c r="G192" i="9"/>
  <c r="F232" i="9"/>
  <c r="G232" i="9"/>
  <c r="F272" i="9"/>
  <c r="G272" i="9"/>
  <c r="F32" i="9"/>
  <c r="G32" i="9"/>
  <c r="F72" i="9"/>
  <c r="G72" i="9"/>
  <c r="F224" i="9"/>
  <c r="G224" i="9"/>
  <c r="F264" i="9"/>
  <c r="G264" i="9"/>
  <c r="F64" i="9"/>
  <c r="G64" i="9"/>
  <c r="F104" i="9"/>
  <c r="G104" i="9"/>
  <c r="F184" i="9"/>
  <c r="B184" i="9" s="1"/>
  <c r="F144" i="9"/>
  <c r="G144" i="9"/>
  <c r="F24" i="9"/>
  <c r="G24" i="9"/>
  <c r="F56" i="9"/>
  <c r="G56" i="9"/>
  <c r="F96" i="9"/>
  <c r="G96" i="9"/>
  <c r="F136" i="9"/>
  <c r="G136" i="9"/>
  <c r="F176" i="9"/>
  <c r="G176" i="9"/>
  <c r="F216" i="9"/>
  <c r="G216" i="9"/>
  <c r="F256" i="9"/>
  <c r="G256" i="9"/>
  <c r="F16" i="9"/>
  <c r="G16" i="9"/>
  <c r="F84" i="9"/>
  <c r="G84" i="9"/>
  <c r="F124" i="9"/>
  <c r="G124" i="9"/>
  <c r="F164" i="9"/>
  <c r="G164" i="9"/>
  <c r="F204" i="9"/>
  <c r="F244" i="9"/>
  <c r="G204" i="9"/>
  <c r="G244" i="9"/>
  <c r="F284" i="9"/>
  <c r="G284" i="9"/>
  <c r="F44" i="9"/>
  <c r="G44" i="9"/>
  <c r="F128" i="9"/>
  <c r="E268" i="9"/>
  <c r="E240" i="9"/>
  <c r="E212" i="9"/>
  <c r="G122" i="9"/>
  <c r="E100" i="9"/>
  <c r="G66" i="9"/>
  <c r="G12" i="9"/>
  <c r="G8" i="9"/>
  <c r="E279" i="9"/>
  <c r="G273" i="9"/>
  <c r="C268" i="9"/>
  <c r="F262" i="9"/>
  <c r="E251" i="9"/>
  <c r="G245" i="9"/>
  <c r="B245" i="9" s="1"/>
  <c r="C240" i="9"/>
  <c r="F234" i="9"/>
  <c r="E223" i="9"/>
  <c r="G217" i="9"/>
  <c r="C212" i="9"/>
  <c r="F206" i="9"/>
  <c r="E195" i="9"/>
  <c r="G189" i="9"/>
  <c r="C184" i="9"/>
  <c r="F178" i="9"/>
  <c r="E167" i="9"/>
  <c r="G161" i="9"/>
  <c r="C156" i="9"/>
  <c r="F150" i="9"/>
  <c r="E139" i="9"/>
  <c r="G133" i="9"/>
  <c r="C128" i="9"/>
  <c r="F122" i="9"/>
  <c r="E111" i="9"/>
  <c r="G105" i="9"/>
  <c r="C100" i="9"/>
  <c r="F94" i="9"/>
  <c r="E83" i="9"/>
  <c r="G77" i="9"/>
  <c r="C72" i="9"/>
  <c r="F66" i="9"/>
  <c r="E55" i="9"/>
  <c r="G49" i="9"/>
  <c r="F12" i="9"/>
  <c r="E262" i="9"/>
  <c r="E234" i="9"/>
  <c r="E206" i="9"/>
  <c r="F189" i="9"/>
  <c r="G172" i="9"/>
  <c r="F161" i="9"/>
  <c r="F133" i="9"/>
  <c r="E122" i="9"/>
  <c r="F105" i="9"/>
  <c r="E94" i="9"/>
  <c r="G88" i="9"/>
  <c r="F77" i="9"/>
  <c r="E66" i="9"/>
  <c r="F49" i="9"/>
  <c r="E44" i="9"/>
  <c r="E40" i="9"/>
  <c r="E36" i="9"/>
  <c r="E32" i="9"/>
  <c r="E28" i="9"/>
  <c r="E24" i="9"/>
  <c r="E20" i="9"/>
  <c r="E16" i="9"/>
  <c r="E12" i="9"/>
  <c r="E8" i="9"/>
  <c r="F172" i="9"/>
  <c r="F88" i="9"/>
  <c r="C44" i="9"/>
  <c r="C40" i="9"/>
  <c r="C36" i="9"/>
  <c r="C32" i="9"/>
  <c r="C28" i="9"/>
  <c r="C24" i="9"/>
  <c r="C20" i="9"/>
  <c r="C16" i="9"/>
  <c r="C12" i="9"/>
  <c r="C8" i="9"/>
  <c r="F212" i="9"/>
  <c r="E217" i="9"/>
  <c r="E284" i="9"/>
  <c r="E256" i="9"/>
  <c r="E116" i="9"/>
  <c r="G110" i="9"/>
  <c r="E88" i="9"/>
  <c r="G82" i="9"/>
  <c r="G54" i="9"/>
  <c r="C284" i="9"/>
  <c r="F278" i="9"/>
  <c r="E267" i="9"/>
  <c r="G261" i="9"/>
  <c r="C256" i="9"/>
  <c r="F250" i="9"/>
  <c r="E239" i="9"/>
  <c r="G233" i="9"/>
  <c r="C228" i="9"/>
  <c r="F222" i="9"/>
  <c r="E211" i="9"/>
  <c r="G205" i="9"/>
  <c r="C200" i="9"/>
  <c r="F194" i="9"/>
  <c r="E183" i="9"/>
  <c r="G177" i="9"/>
  <c r="C172" i="9"/>
  <c r="F166" i="9"/>
  <c r="E155" i="9"/>
  <c r="G149" i="9"/>
  <c r="C144" i="9"/>
  <c r="F138" i="9"/>
  <c r="E127" i="9"/>
  <c r="G121" i="9"/>
  <c r="C116" i="9"/>
  <c r="F110" i="9"/>
  <c r="E99" i="9"/>
  <c r="G93" i="9"/>
  <c r="C88" i="9"/>
  <c r="F82" i="9"/>
  <c r="E71" i="9"/>
  <c r="G65" i="9"/>
  <c r="C60" i="9"/>
  <c r="F54" i="9"/>
  <c r="E228" i="9"/>
  <c r="E278" i="9"/>
  <c r="F261" i="9"/>
  <c r="E250" i="9"/>
  <c r="F233" i="9"/>
  <c r="E222" i="9"/>
  <c r="F205" i="9"/>
  <c r="E194" i="9"/>
  <c r="F177" i="9"/>
  <c r="E166" i="9"/>
  <c r="F149" i="9"/>
  <c r="E138" i="9"/>
  <c r="G132" i="9"/>
  <c r="F121" i="9"/>
  <c r="E110" i="9"/>
  <c r="F93" i="9"/>
  <c r="E82" i="9"/>
  <c r="F65" i="9"/>
  <c r="E54" i="9"/>
  <c r="G48" i="9"/>
  <c r="F48" i="9"/>
  <c r="E272" i="9"/>
  <c r="E244" i="9"/>
  <c r="E216" i="9"/>
  <c r="G182" i="9"/>
  <c r="G154" i="9"/>
  <c r="G126" i="9"/>
  <c r="E104" i="9"/>
  <c r="G98" i="9"/>
  <c r="E76" i="9"/>
  <c r="G70" i="9"/>
  <c r="E48" i="9"/>
  <c r="E283" i="9"/>
  <c r="C272" i="9"/>
  <c r="E255" i="9"/>
  <c r="E227" i="9"/>
  <c r="C216" i="9"/>
  <c r="G193" i="9"/>
  <c r="C160" i="9"/>
  <c r="F154" i="9"/>
  <c r="G137" i="9"/>
  <c r="F126" i="9"/>
  <c r="E115" i="9"/>
  <c r="G109" i="9"/>
  <c r="C104" i="9"/>
  <c r="F98" i="9"/>
  <c r="E87" i="9"/>
  <c r="G81" i="9"/>
  <c r="C76" i="9"/>
  <c r="F70" i="9"/>
  <c r="E59" i="9"/>
  <c r="G53" i="9"/>
  <c r="C48" i="9"/>
  <c r="E35" i="9"/>
  <c r="E31" i="9"/>
  <c r="E27" i="9"/>
  <c r="E23" i="9"/>
  <c r="E19" i="9"/>
  <c r="E15" i="9"/>
  <c r="E11" i="9"/>
  <c r="C244" i="9"/>
  <c r="C188" i="9"/>
  <c r="C132" i="9"/>
  <c r="F277" i="9"/>
  <c r="E266" i="9"/>
  <c r="F249" i="9"/>
  <c r="E238" i="9"/>
  <c r="F221" i="9"/>
  <c r="E210" i="9"/>
  <c r="F193" i="9"/>
  <c r="E182" i="9"/>
  <c r="F165" i="9"/>
  <c r="B165" i="9" s="1"/>
  <c r="E154" i="9"/>
  <c r="F137" i="9"/>
  <c r="E126" i="9"/>
  <c r="F109" i="9"/>
  <c r="E98" i="9"/>
  <c r="G92" i="9"/>
  <c r="F81" i="9"/>
  <c r="E70" i="9"/>
  <c r="F53" i="9"/>
  <c r="F132" i="9"/>
  <c r="E277" i="9"/>
  <c r="E249" i="9"/>
  <c r="E221" i="9"/>
  <c r="E109" i="9"/>
  <c r="F92" i="9"/>
  <c r="E81" i="9"/>
  <c r="E53" i="9"/>
  <c r="E120" i="9"/>
  <c r="E92" i="9"/>
  <c r="E232" i="9"/>
  <c r="E271" i="9"/>
  <c r="C260" i="9"/>
  <c r="E243" i="9"/>
  <c r="C232" i="9"/>
  <c r="E215" i="9"/>
  <c r="G209" i="9"/>
  <c r="B209" i="9" s="1"/>
  <c r="C204" i="9"/>
  <c r="F198" i="9"/>
  <c r="B198" i="9" s="1"/>
  <c r="G181" i="9"/>
  <c r="B181" i="9" s="1"/>
  <c r="C176" i="9"/>
  <c r="F170" i="9"/>
  <c r="G153" i="9"/>
  <c r="B153" i="9" s="1"/>
  <c r="C148" i="9"/>
  <c r="F142" i="9"/>
  <c r="G125" i="9"/>
  <c r="C120" i="9"/>
  <c r="F114" i="9"/>
  <c r="E103" i="9"/>
  <c r="G97" i="9"/>
  <c r="C92" i="9"/>
  <c r="F86" i="9"/>
  <c r="E75" i="9"/>
  <c r="G69" i="9"/>
  <c r="C64" i="9"/>
  <c r="F58" i="9"/>
  <c r="E47" i="9"/>
  <c r="E86" i="9"/>
  <c r="G52" i="9"/>
  <c r="G248" i="9"/>
  <c r="E265" i="9"/>
  <c r="F248" i="9"/>
  <c r="E237" i="9"/>
  <c r="E209" i="9"/>
  <c r="E97" i="9"/>
  <c r="E69" i="9"/>
  <c r="F52" i="9"/>
  <c r="F42" i="9"/>
  <c r="F38" i="9"/>
  <c r="F34" i="9"/>
  <c r="F30" i="9"/>
  <c r="F26" i="9"/>
  <c r="F22" i="9"/>
  <c r="F18" i="9"/>
  <c r="F14" i="9"/>
  <c r="F10" i="9"/>
  <c r="F6" i="9"/>
  <c r="C108" i="9"/>
  <c r="E91" i="9"/>
  <c r="C80" i="9"/>
  <c r="C52" i="9"/>
  <c r="F208" i="9"/>
  <c r="G208" i="9"/>
  <c r="E225" i="9"/>
  <c r="E264" i="9"/>
  <c r="G258" i="9"/>
  <c r="E236" i="9"/>
  <c r="G230" i="9"/>
  <c r="E208" i="9"/>
  <c r="G202" i="9"/>
  <c r="E180" i="9"/>
  <c r="G174" i="9"/>
  <c r="B174" i="9" s="1"/>
  <c r="E152" i="9"/>
  <c r="G146" i="9"/>
  <c r="E124" i="9"/>
  <c r="G118" i="9"/>
  <c r="B118" i="9" s="1"/>
  <c r="E96" i="9"/>
  <c r="G90" i="9"/>
  <c r="E68" i="9"/>
  <c r="C96" i="9"/>
  <c r="G41" i="9"/>
  <c r="G37" i="9"/>
  <c r="G33" i="9"/>
  <c r="G29" i="9"/>
  <c r="G25" i="9"/>
  <c r="G21" i="9"/>
  <c r="G17" i="9"/>
  <c r="G13" i="9"/>
  <c r="G9" i="9"/>
  <c r="G5" i="9"/>
  <c r="G168" i="9"/>
  <c r="B168" i="9" s="1"/>
  <c r="E118" i="9"/>
  <c r="E90" i="9"/>
  <c r="F41" i="9"/>
  <c r="F37" i="9"/>
  <c r="F29" i="9"/>
  <c r="F25" i="9"/>
  <c r="F21" i="9"/>
  <c r="F17" i="9"/>
  <c r="F13" i="9"/>
  <c r="F9" i="9"/>
  <c r="E230" i="9"/>
  <c r="E269" i="9"/>
  <c r="F252" i="9"/>
  <c r="E241" i="9"/>
  <c r="E213" i="9"/>
  <c r="E101" i="9"/>
  <c r="E280" i="9"/>
  <c r="E252" i="9"/>
  <c r="G246" i="9"/>
  <c r="B246" i="9" s="1"/>
  <c r="E224" i="9"/>
  <c r="G218" i="9"/>
  <c r="B218" i="9" s="1"/>
  <c r="E196" i="9"/>
  <c r="G190" i="9"/>
  <c r="B190" i="9" s="1"/>
  <c r="E168" i="9"/>
  <c r="G162" i="9"/>
  <c r="B162" i="9" s="1"/>
  <c r="E140" i="9"/>
  <c r="G134" i="9"/>
  <c r="E112" i="9"/>
  <c r="G106" i="9"/>
  <c r="E84" i="9"/>
  <c r="G78" i="9"/>
  <c r="E56" i="9"/>
  <c r="G50" i="9"/>
  <c r="B50" i="9" s="1"/>
  <c r="G274" i="9"/>
  <c r="B274" i="9" s="1"/>
  <c r="E235" i="9"/>
  <c r="E123" i="9"/>
  <c r="V197" i="10" l="1"/>
  <c r="AE467" i="10" s="1"/>
  <c r="X186" i="10"/>
  <c r="AE415" i="10" s="1"/>
  <c r="W165" i="10"/>
  <c r="AE324" i="10" s="1"/>
  <c r="Y152" i="10"/>
  <c r="V192" i="10"/>
  <c r="V123" i="10"/>
  <c r="AE131" i="10" s="1"/>
  <c r="Y220" i="10"/>
  <c r="AE572" i="10" s="1"/>
  <c r="W160" i="10"/>
  <c r="W140" i="10"/>
  <c r="AE210" i="10" s="1"/>
  <c r="W148" i="10"/>
  <c r="AE246" i="10" s="1"/>
  <c r="U147" i="10"/>
  <c r="AE238" i="10" s="1"/>
  <c r="Y166" i="10"/>
  <c r="AE332" i="10" s="1"/>
  <c r="V214" i="10"/>
  <c r="AE545" i="10" s="1"/>
  <c r="Z138" i="10"/>
  <c r="AE201" i="10" s="1"/>
  <c r="U188" i="10"/>
  <c r="AE424" i="10" s="1"/>
  <c r="Z182" i="10"/>
  <c r="AE405" i="10" s="1"/>
  <c r="Y213" i="10"/>
  <c r="AE542" i="10" s="1"/>
  <c r="X140" i="10"/>
  <c r="AE211" i="10" s="1"/>
  <c r="U133" i="10"/>
  <c r="AE178" i="10" s="1"/>
  <c r="X132" i="10"/>
  <c r="AE175" i="10" s="1"/>
  <c r="Z212" i="10"/>
  <c r="AE537" i="10" s="1"/>
  <c r="V206" i="10"/>
  <c r="AE509" i="10" s="1"/>
  <c r="Z192" i="12"/>
  <c r="W135" i="10"/>
  <c r="AE192" i="10" s="1"/>
  <c r="V126" i="10"/>
  <c r="AE149" i="10" s="1"/>
  <c r="Z216" i="10"/>
  <c r="V143" i="12"/>
  <c r="Z184" i="10"/>
  <c r="X194" i="10"/>
  <c r="AE451" i="10" s="1"/>
  <c r="W187" i="12"/>
  <c r="X194" i="12"/>
  <c r="V138" i="12"/>
  <c r="U212" i="10"/>
  <c r="AE532" i="10" s="1"/>
  <c r="U181" i="10"/>
  <c r="AE394" i="10" s="1"/>
  <c r="W207" i="10"/>
  <c r="AE516" i="10" s="1"/>
  <c r="Y190" i="12"/>
  <c r="U220" i="10"/>
  <c r="AE568" i="10" s="1"/>
  <c r="Y154" i="10"/>
  <c r="AE272" i="10" s="1"/>
  <c r="V120" i="12"/>
  <c r="Z131" i="12"/>
  <c r="U149" i="10"/>
  <c r="AE250" i="10" s="1"/>
  <c r="U193" i="12"/>
  <c r="W120" i="12"/>
  <c r="U156" i="12"/>
  <c r="W146" i="12"/>
  <c r="V126" i="12"/>
  <c r="V165" i="12"/>
  <c r="U178" i="12"/>
  <c r="V148" i="12"/>
  <c r="W168" i="12"/>
  <c r="W180" i="10"/>
  <c r="AE390" i="10" s="1"/>
  <c r="W125" i="12"/>
  <c r="Y180" i="10"/>
  <c r="AE392" i="10" s="1"/>
  <c r="Z162" i="12"/>
  <c r="U137" i="12"/>
  <c r="Y214" i="10"/>
  <c r="AE548" i="10" s="1"/>
  <c r="Z160" i="10"/>
  <c r="W218" i="10"/>
  <c r="AE558" i="10" s="1"/>
  <c r="U162" i="10"/>
  <c r="AE304" i="10" s="1"/>
  <c r="U144" i="10"/>
  <c r="V166" i="10"/>
  <c r="AE329" i="10" s="1"/>
  <c r="Y149" i="10"/>
  <c r="AE254" i="10" s="1"/>
  <c r="Y180" i="12"/>
  <c r="U136" i="12"/>
  <c r="Y163" i="12"/>
  <c r="V127" i="12"/>
  <c r="X159" i="12"/>
  <c r="V136" i="12"/>
  <c r="Y146" i="12"/>
  <c r="Z161" i="12"/>
  <c r="U126" i="12"/>
  <c r="W192" i="12"/>
  <c r="V186" i="12"/>
  <c r="V155" i="12"/>
  <c r="Z164" i="12"/>
  <c r="W145" i="12"/>
  <c r="X186" i="12"/>
  <c r="W118" i="12"/>
  <c r="N42" i="9"/>
  <c r="N217" i="9"/>
  <c r="V210" i="10"/>
  <c r="AE521" i="10" s="1"/>
  <c r="Z191" i="10"/>
  <c r="AE447" i="10" s="1"/>
  <c r="AX164" i="9"/>
  <c r="AX150" i="9"/>
  <c r="AX254" i="9"/>
  <c r="X134" i="10"/>
  <c r="AE187" i="10" s="1"/>
  <c r="Z96" i="9"/>
  <c r="Z252" i="9"/>
  <c r="AX258" i="9"/>
  <c r="X162" i="10"/>
  <c r="AE307" i="10" s="1"/>
  <c r="X188" i="10"/>
  <c r="AE427" i="10" s="1"/>
  <c r="B35" i="9"/>
  <c r="AL131" i="9"/>
  <c r="B258" i="9"/>
  <c r="B79" i="9"/>
  <c r="AX163" i="9"/>
  <c r="X138" i="10"/>
  <c r="AE199" i="10" s="1"/>
  <c r="Y223" i="10"/>
  <c r="AE590" i="10" s="1"/>
  <c r="V165" i="10"/>
  <c r="AE323" i="10" s="1"/>
  <c r="AL59" i="9"/>
  <c r="V131" i="10"/>
  <c r="AE167" i="10" s="1"/>
  <c r="U160" i="10"/>
  <c r="W130" i="10"/>
  <c r="AE162" i="10" s="1"/>
  <c r="B5" i="9"/>
  <c r="V205" i="10"/>
  <c r="AE503" i="10" s="1"/>
  <c r="V151" i="10"/>
  <c r="AE263" i="10" s="1"/>
  <c r="N249" i="9"/>
  <c r="AL283" i="9"/>
  <c r="B169" i="9"/>
  <c r="Z173" i="10"/>
  <c r="AE363" i="10" s="1"/>
  <c r="N65" i="9"/>
  <c r="AX30" i="9"/>
  <c r="Y148" i="10"/>
  <c r="AE248" i="10" s="1"/>
  <c r="Z223" i="9"/>
  <c r="AL194" i="9"/>
  <c r="AL67" i="9"/>
  <c r="U134" i="10"/>
  <c r="AE184" i="10" s="1"/>
  <c r="Y132" i="10"/>
  <c r="AE176" i="10" s="1"/>
  <c r="X139" i="10"/>
  <c r="AE205" i="10" s="1"/>
  <c r="V134" i="10"/>
  <c r="AE185" i="10" s="1"/>
  <c r="AL239" i="9"/>
  <c r="X200" i="10"/>
  <c r="V223" i="10"/>
  <c r="AE587" i="10" s="1"/>
  <c r="Z200" i="10"/>
  <c r="V122" i="10"/>
  <c r="AE125" i="10" s="1"/>
  <c r="X182" i="10"/>
  <c r="AE403" i="10" s="1"/>
  <c r="V199" i="10"/>
  <c r="AE479" i="10" s="1"/>
  <c r="Z220" i="10"/>
  <c r="AE573" i="10" s="1"/>
  <c r="X202" i="10"/>
  <c r="AE487" i="10" s="1"/>
  <c r="U148" i="10"/>
  <c r="AE244" i="10" s="1"/>
  <c r="Z168" i="10"/>
  <c r="Y184" i="10"/>
  <c r="U182" i="10"/>
  <c r="AE400" i="10" s="1"/>
  <c r="Z192" i="10"/>
  <c r="X175" i="10"/>
  <c r="AE373" i="10" s="1"/>
  <c r="Z170" i="12"/>
  <c r="W173" i="12"/>
  <c r="X135" i="12"/>
  <c r="Y127" i="12"/>
  <c r="W135" i="12"/>
  <c r="U175" i="12"/>
  <c r="Z115" i="12"/>
  <c r="X121" i="12"/>
  <c r="Y154" i="12"/>
  <c r="V119" i="12"/>
  <c r="U157" i="12"/>
  <c r="U122" i="12"/>
  <c r="W170" i="12"/>
  <c r="U190" i="12"/>
  <c r="U188" i="12"/>
  <c r="W191" i="12"/>
  <c r="Y182" i="12"/>
  <c r="V175" i="12"/>
  <c r="W215" i="10"/>
  <c r="AE552" i="10" s="1"/>
  <c r="Z187" i="12"/>
  <c r="Z142" i="12"/>
  <c r="Z145" i="12"/>
  <c r="W123" i="12"/>
  <c r="Z223" i="10"/>
  <c r="AE591" i="10" s="1"/>
  <c r="Y162" i="10"/>
  <c r="AE308" i="10" s="1"/>
  <c r="Y134" i="12"/>
  <c r="Y212" i="10"/>
  <c r="AE536" i="10" s="1"/>
  <c r="Y182" i="10"/>
  <c r="AE404" i="10" s="1"/>
  <c r="Y218" i="10"/>
  <c r="AE560" i="10" s="1"/>
  <c r="Y194" i="10"/>
  <c r="AE452" i="10" s="1"/>
  <c r="Y183" i="10"/>
  <c r="AE410" i="10" s="1"/>
  <c r="W116" i="12"/>
  <c r="X197" i="10"/>
  <c r="AE469" i="10" s="1"/>
  <c r="W149" i="10"/>
  <c r="AE252" i="10" s="1"/>
  <c r="U192" i="12"/>
  <c r="Y206" i="10"/>
  <c r="AE512" i="10" s="1"/>
  <c r="U199" i="10"/>
  <c r="AE478" i="10" s="1"/>
  <c r="W223" i="10"/>
  <c r="AE588" i="10" s="1"/>
  <c r="W186" i="10"/>
  <c r="AE414" i="10" s="1"/>
  <c r="X187" i="12"/>
  <c r="X138" i="12"/>
  <c r="U172" i="10"/>
  <c r="AE352" i="10" s="1"/>
  <c r="W126" i="10"/>
  <c r="AE150" i="10" s="1"/>
  <c r="V152" i="10"/>
  <c r="Z128" i="10"/>
  <c r="X220" i="10"/>
  <c r="AE571" i="10" s="1"/>
  <c r="V182" i="10"/>
  <c r="AE401" i="10" s="1"/>
  <c r="Y179" i="10"/>
  <c r="AE386" i="10" s="1"/>
  <c r="W212" i="10"/>
  <c r="AE534" i="10" s="1"/>
  <c r="Y131" i="10"/>
  <c r="AE170" i="10" s="1"/>
  <c r="U131" i="12"/>
  <c r="Z215" i="10"/>
  <c r="AE555" i="10" s="1"/>
  <c r="Z149" i="12"/>
  <c r="W154" i="12"/>
  <c r="Z135" i="12"/>
  <c r="U174" i="12"/>
  <c r="Y155" i="12"/>
  <c r="X183" i="12"/>
  <c r="W158" i="12"/>
  <c r="U147" i="12"/>
  <c r="W114" i="12"/>
  <c r="X137" i="12"/>
  <c r="V180" i="12"/>
  <c r="X174" i="12"/>
  <c r="Z180" i="12"/>
  <c r="Y120" i="12"/>
  <c r="V131" i="12"/>
  <c r="V184" i="12"/>
  <c r="U155" i="12"/>
  <c r="X165" i="12"/>
  <c r="Y194" i="12"/>
  <c r="V192" i="12"/>
  <c r="W124" i="12"/>
  <c r="X114" i="12"/>
  <c r="Y114" i="12"/>
  <c r="U165" i="12"/>
  <c r="V135" i="12"/>
  <c r="V145" i="12"/>
  <c r="X158" i="12"/>
  <c r="X163" i="12"/>
  <c r="W142" i="12"/>
  <c r="X146" i="12"/>
  <c r="W138" i="12"/>
  <c r="Z178" i="12"/>
  <c r="X155" i="12"/>
  <c r="W162" i="12"/>
  <c r="U166" i="12"/>
  <c r="W166" i="12"/>
  <c r="Y142" i="12"/>
  <c r="W159" i="12"/>
  <c r="W180" i="12"/>
  <c r="U118" i="12"/>
  <c r="Y132" i="12"/>
  <c r="W150" i="12"/>
  <c r="Y193" i="12"/>
  <c r="Z114" i="12"/>
  <c r="V194" i="12"/>
  <c r="AL209" i="9"/>
  <c r="AX210" i="9"/>
  <c r="N15" i="9"/>
  <c r="AL179" i="9"/>
  <c r="AX219" i="9"/>
  <c r="U164" i="10"/>
  <c r="AE316" i="10" s="1"/>
  <c r="N211" i="9"/>
  <c r="AX235" i="9"/>
  <c r="AX178" i="9"/>
  <c r="AL18" i="9"/>
  <c r="AX198" i="9"/>
  <c r="Z71" i="9"/>
  <c r="Z56" i="9"/>
  <c r="AX146" i="9"/>
  <c r="AX243" i="9"/>
  <c r="AX14" i="9"/>
  <c r="AX276" i="9"/>
  <c r="Z135" i="10"/>
  <c r="AE195" i="10" s="1"/>
  <c r="N231" i="9"/>
  <c r="N116" i="9"/>
  <c r="AX73" i="9"/>
  <c r="AX194" i="9"/>
  <c r="W206" i="10"/>
  <c r="AE510" i="10" s="1"/>
  <c r="B235" i="9"/>
  <c r="AX202" i="9"/>
  <c r="AX237" i="9"/>
  <c r="N270" i="9"/>
  <c r="AX186" i="9"/>
  <c r="AX234" i="9"/>
  <c r="V135" i="10"/>
  <c r="AE191" i="10" s="1"/>
  <c r="Z35" i="9"/>
  <c r="AX252" i="9"/>
  <c r="AX95" i="9"/>
  <c r="AX41" i="9"/>
  <c r="U146" i="10"/>
  <c r="AE232" i="10" s="1"/>
  <c r="B138" i="9"/>
  <c r="N41" i="9"/>
  <c r="AX15" i="9"/>
  <c r="AX182" i="9"/>
  <c r="AX56" i="9"/>
  <c r="AX227" i="9"/>
  <c r="Z172" i="12"/>
  <c r="X112" i="12"/>
  <c r="V177" i="12"/>
  <c r="X132" i="12"/>
  <c r="W132" i="12"/>
  <c r="W171" i="12"/>
  <c r="Y147" i="12"/>
  <c r="W112" i="12"/>
  <c r="W149" i="12"/>
  <c r="W177" i="12"/>
  <c r="Y179" i="12"/>
  <c r="Z141" i="12"/>
  <c r="V153" i="12"/>
  <c r="Y200" i="10"/>
  <c r="N61" i="9"/>
  <c r="N269" i="9"/>
  <c r="N111" i="9"/>
  <c r="B207" i="9"/>
  <c r="B19" i="9"/>
  <c r="X189" i="10"/>
  <c r="AE433" i="10" s="1"/>
  <c r="AL19" i="9"/>
  <c r="AL10" i="9"/>
  <c r="AL113" i="9"/>
  <c r="AL235" i="9"/>
  <c r="AL86" i="9"/>
  <c r="AL110" i="9"/>
  <c r="AL139" i="9"/>
  <c r="AL165" i="9"/>
  <c r="AL135" i="9"/>
  <c r="AL83" i="9"/>
  <c r="AL205" i="9"/>
  <c r="AL214" i="9"/>
  <c r="AL189" i="9"/>
  <c r="AL123" i="9"/>
  <c r="AL171" i="9"/>
  <c r="AL53" i="9"/>
  <c r="AL271" i="9"/>
  <c r="AL203" i="9"/>
  <c r="AL95" i="9"/>
  <c r="AL58" i="9"/>
  <c r="AL169" i="9"/>
  <c r="AL42" i="9"/>
  <c r="AL34" i="9"/>
  <c r="AL213" i="9"/>
  <c r="AL121" i="9"/>
  <c r="AL273" i="9"/>
  <c r="AL133" i="9"/>
  <c r="AL141" i="9"/>
  <c r="U167" i="12"/>
  <c r="Z116" i="12"/>
  <c r="Y116" i="12"/>
  <c r="X168" i="12"/>
  <c r="X143" i="12"/>
  <c r="Z190" i="12"/>
  <c r="X123" i="12"/>
  <c r="Z175" i="12"/>
  <c r="Y178" i="12"/>
  <c r="V202" i="10"/>
  <c r="AE485" i="10" s="1"/>
  <c r="V150" i="10"/>
  <c r="AE257" i="10" s="1"/>
  <c r="W133" i="10"/>
  <c r="AE180" i="10" s="1"/>
  <c r="Z224" i="10"/>
  <c r="Z137" i="10"/>
  <c r="X137" i="10"/>
  <c r="Y146" i="10"/>
  <c r="AE236" i="10" s="1"/>
  <c r="Z122" i="12"/>
  <c r="Z153" i="12"/>
  <c r="Z185" i="12"/>
  <c r="Z165" i="10"/>
  <c r="AE327" i="10" s="1"/>
  <c r="W199" i="10"/>
  <c r="AE480" i="10" s="1"/>
  <c r="Y140" i="12"/>
  <c r="Z187" i="10"/>
  <c r="AE423" i="10" s="1"/>
  <c r="Z147" i="12"/>
  <c r="U123" i="12"/>
  <c r="Z144" i="12"/>
  <c r="U151" i="12"/>
  <c r="Z160" i="12"/>
  <c r="Z188" i="12"/>
  <c r="X157" i="10"/>
  <c r="AE289" i="10" s="1"/>
  <c r="Y133" i="12"/>
  <c r="V221" i="10"/>
  <c r="AE575" i="10" s="1"/>
  <c r="W203" i="10"/>
  <c r="AE492" i="10" s="1"/>
  <c r="Y125" i="12"/>
  <c r="Y112" i="12"/>
  <c r="Y188" i="12"/>
  <c r="Y150" i="10"/>
  <c r="AE260" i="10" s="1"/>
  <c r="X188" i="12"/>
  <c r="Z196" i="10"/>
  <c r="AE465" i="10" s="1"/>
  <c r="Z119" i="12"/>
  <c r="Z113" i="12"/>
  <c r="Z150" i="10"/>
  <c r="AE261" i="10" s="1"/>
  <c r="V112" i="12"/>
  <c r="Z137" i="12"/>
  <c r="Z129" i="12"/>
  <c r="V125" i="12"/>
  <c r="Y165" i="12"/>
  <c r="Y149" i="12"/>
  <c r="V167" i="12"/>
  <c r="V149" i="12"/>
  <c r="X181" i="12"/>
  <c r="Y144" i="12"/>
  <c r="X150" i="12"/>
  <c r="W137" i="12"/>
  <c r="Y186" i="12"/>
  <c r="V123" i="12"/>
  <c r="W163" i="10"/>
  <c r="AE312" i="10" s="1"/>
  <c r="W153" i="12"/>
  <c r="V140" i="12"/>
  <c r="Y157" i="10"/>
  <c r="AE290" i="10" s="1"/>
  <c r="Z146" i="10"/>
  <c r="AE237" i="10" s="1"/>
  <c r="V224" i="10"/>
  <c r="Y185" i="12"/>
  <c r="X151" i="12"/>
  <c r="W115" i="12"/>
  <c r="Z132" i="12"/>
  <c r="W211" i="10"/>
  <c r="AE528" i="10" s="1"/>
  <c r="Z179" i="12"/>
  <c r="AX6" i="9"/>
  <c r="AX230" i="9"/>
  <c r="AX166" i="9"/>
  <c r="AX149" i="9"/>
  <c r="AX229" i="9"/>
  <c r="AX101" i="9"/>
  <c r="AX167" i="9"/>
  <c r="AX197" i="9"/>
  <c r="AX250" i="9"/>
  <c r="AX157" i="9"/>
  <c r="AX281" i="9"/>
  <c r="AX9" i="9"/>
  <c r="AX223" i="9"/>
  <c r="AL31" i="9"/>
  <c r="AL65" i="9"/>
  <c r="AL211" i="9"/>
  <c r="AL25" i="9"/>
  <c r="AL126" i="9"/>
  <c r="AL81" i="9"/>
  <c r="AL170" i="9"/>
  <c r="AL158" i="9"/>
  <c r="AL89" i="9"/>
  <c r="AL151" i="9"/>
  <c r="AL246" i="9"/>
  <c r="AL91" i="9"/>
  <c r="AL173" i="9"/>
  <c r="AL259" i="9"/>
  <c r="AL210" i="9"/>
  <c r="AL219" i="9"/>
  <c r="AL237" i="9"/>
  <c r="AL255" i="9"/>
  <c r="AL199" i="9"/>
  <c r="AL233" i="9"/>
  <c r="AL62" i="9"/>
  <c r="AL197" i="9"/>
  <c r="AL265" i="9"/>
  <c r="Z133" i="9"/>
  <c r="Z233" i="9"/>
  <c r="Z273" i="9"/>
  <c r="Z225" i="9"/>
  <c r="N106" i="9"/>
  <c r="N271" i="9"/>
  <c r="N258" i="9"/>
  <c r="N87" i="9"/>
  <c r="AX82" i="9"/>
  <c r="AX117" i="9"/>
  <c r="AX126" i="9"/>
  <c r="AX91" i="9"/>
  <c r="AX99" i="9"/>
  <c r="AX263" i="9"/>
  <c r="AX155" i="9"/>
  <c r="AX38" i="9"/>
  <c r="Y225" i="10"/>
  <c r="U137" i="10"/>
  <c r="W141" i="10"/>
  <c r="AE216" i="10" s="1"/>
  <c r="X206" i="10"/>
  <c r="AE511" i="10" s="1"/>
  <c r="W124" i="10"/>
  <c r="AE138" i="10" s="1"/>
  <c r="U124" i="10"/>
  <c r="AE136" i="10" s="1"/>
  <c r="V213" i="10"/>
  <c r="AE539" i="10" s="1"/>
  <c r="Z141" i="10"/>
  <c r="AE219" i="10" s="1"/>
  <c r="X167" i="10"/>
  <c r="AE337" i="10" s="1"/>
  <c r="V195" i="10"/>
  <c r="AE455" i="10" s="1"/>
  <c r="Z154" i="10"/>
  <c r="AE273" i="10" s="1"/>
  <c r="Y174" i="10"/>
  <c r="AE368" i="10" s="1"/>
  <c r="Z159" i="10"/>
  <c r="AE303" i="10" s="1"/>
  <c r="Y163" i="10"/>
  <c r="AE314" i="10" s="1"/>
  <c r="V137" i="10"/>
  <c r="X214" i="10"/>
  <c r="AE547" i="10" s="1"/>
  <c r="W216" i="10"/>
  <c r="Z167" i="10"/>
  <c r="AE339" i="10" s="1"/>
  <c r="W179" i="10"/>
  <c r="AE384" i="10" s="1"/>
  <c r="U207" i="10"/>
  <c r="AE514" i="10" s="1"/>
  <c r="V179" i="10"/>
  <c r="AE383" i="10" s="1"/>
  <c r="U158" i="10"/>
  <c r="AE292" i="10" s="1"/>
  <c r="Z189" i="10"/>
  <c r="AE435" i="10" s="1"/>
  <c r="U150" i="10"/>
  <c r="AE256" i="10" s="1"/>
  <c r="X158" i="10"/>
  <c r="AE295" i="10" s="1"/>
  <c r="X163" i="10"/>
  <c r="AE313" i="10" s="1"/>
  <c r="W217" i="10"/>
  <c r="B234" i="9"/>
  <c r="B221" i="9"/>
  <c r="N78" i="9"/>
  <c r="N137" i="9"/>
  <c r="N242" i="9"/>
  <c r="N263" i="9"/>
  <c r="N118" i="9"/>
  <c r="Z262" i="9"/>
  <c r="Z282" i="9"/>
  <c r="Z177" i="9"/>
  <c r="Z27" i="9"/>
  <c r="Z31" i="9"/>
  <c r="Z39" i="9"/>
  <c r="Z264" i="9"/>
  <c r="Z221" i="9"/>
  <c r="Z239" i="9"/>
  <c r="Z185" i="9"/>
  <c r="Z175" i="9"/>
  <c r="Z75" i="9"/>
  <c r="Z265" i="9"/>
  <c r="AL269" i="9"/>
  <c r="AL129" i="9"/>
  <c r="AL243" i="9"/>
  <c r="AL193" i="9"/>
  <c r="AL230" i="9"/>
  <c r="AL101" i="9"/>
  <c r="AX80" i="9"/>
  <c r="AX181" i="9"/>
  <c r="AX5" i="9"/>
  <c r="AX130" i="9"/>
  <c r="AX265" i="9"/>
  <c r="AX274" i="9"/>
  <c r="AX79" i="9"/>
  <c r="AX277" i="9"/>
  <c r="AX50" i="9"/>
  <c r="AX114" i="9"/>
  <c r="AX127" i="9"/>
  <c r="AL50" i="9"/>
  <c r="AX184" i="9"/>
  <c r="N234" i="9"/>
  <c r="Z190" i="9"/>
  <c r="B166" i="9"/>
  <c r="AL226" i="9"/>
  <c r="AX115" i="9"/>
  <c r="AL227" i="9"/>
  <c r="Z22" i="9"/>
  <c r="Z90" i="9"/>
  <c r="Z163" i="9"/>
  <c r="Z212" i="9"/>
  <c r="Z94" i="9"/>
  <c r="AL245" i="9"/>
  <c r="Z34" i="9"/>
  <c r="Z218" i="9"/>
  <c r="AX238" i="9"/>
  <c r="Z129" i="9"/>
  <c r="AX141" i="9"/>
  <c r="Z76" i="9"/>
  <c r="B69" i="9"/>
  <c r="Z136" i="9"/>
  <c r="Z52" i="9"/>
  <c r="N261" i="9"/>
  <c r="Z66" i="9"/>
  <c r="Z114" i="9"/>
  <c r="Z89" i="9"/>
  <c r="AL167" i="9"/>
  <c r="Z100" i="9"/>
  <c r="AX58" i="9"/>
  <c r="AX233" i="9"/>
  <c r="AX165" i="9"/>
  <c r="AX119" i="9"/>
  <c r="AX201" i="9"/>
  <c r="Z91" i="9"/>
  <c r="AX111" i="9"/>
  <c r="AX71" i="9"/>
  <c r="AX187" i="9"/>
  <c r="AX248" i="9"/>
  <c r="Z153" i="9"/>
  <c r="AX61" i="9"/>
  <c r="AX207" i="9"/>
  <c r="N6" i="9"/>
  <c r="Z19" i="9"/>
  <c r="Z82" i="9"/>
  <c r="AL207" i="9"/>
  <c r="Z23" i="9"/>
  <c r="Z184" i="9"/>
  <c r="Z144" i="9"/>
  <c r="Z284" i="9"/>
  <c r="AL16" i="9"/>
  <c r="Z261" i="9"/>
  <c r="N127" i="9"/>
  <c r="AX205" i="9"/>
  <c r="AX171" i="9"/>
  <c r="AL277" i="9"/>
  <c r="AX69" i="9"/>
  <c r="N19" i="9"/>
  <c r="Z107" i="9"/>
  <c r="Z88" i="9"/>
  <c r="Z10" i="9"/>
  <c r="Z224" i="9"/>
  <c r="Z28" i="9"/>
  <c r="Z124" i="9"/>
  <c r="Z99" i="9"/>
  <c r="N265" i="9"/>
  <c r="Z77" i="9"/>
  <c r="AX125" i="9"/>
  <c r="N80" i="9"/>
  <c r="Z21" i="9"/>
  <c r="Z14" i="9"/>
  <c r="Z245" i="9"/>
  <c r="Z98" i="9"/>
  <c r="AL74" i="9"/>
  <c r="AX222" i="9"/>
  <c r="AX279" i="9"/>
  <c r="B143" i="9"/>
  <c r="Z135" i="9"/>
  <c r="Z203" i="9"/>
  <c r="Z18" i="9"/>
  <c r="Z47" i="9"/>
  <c r="Z272" i="9"/>
  <c r="N281" i="9"/>
  <c r="Z188" i="9"/>
  <c r="AL261" i="9"/>
  <c r="N228" i="9"/>
  <c r="B145" i="9"/>
  <c r="B239" i="9"/>
  <c r="N51" i="9"/>
  <c r="Z148" i="9"/>
  <c r="AL98" i="9"/>
  <c r="AX121" i="9"/>
  <c r="N159" i="9"/>
  <c r="Z108" i="9"/>
  <c r="Z73" i="9"/>
  <c r="Z161" i="9"/>
  <c r="Z199" i="9"/>
  <c r="AL275" i="9"/>
  <c r="B173" i="9"/>
  <c r="Z256" i="9"/>
  <c r="Z112" i="9"/>
  <c r="Z172" i="9"/>
  <c r="N5" i="9"/>
  <c r="AX217" i="9"/>
  <c r="B101" i="9"/>
  <c r="Z116" i="9"/>
  <c r="Z193" i="9"/>
  <c r="Z254" i="9"/>
  <c r="AL66" i="9"/>
  <c r="Z150" i="9"/>
  <c r="AX257" i="9"/>
  <c r="B278" i="9"/>
  <c r="B183" i="9"/>
  <c r="N88" i="9"/>
  <c r="Z176" i="9"/>
  <c r="Z200" i="9"/>
  <c r="Z201" i="9"/>
  <c r="AX256" i="9"/>
  <c r="Z209" i="9"/>
  <c r="AX267" i="9"/>
  <c r="N284" i="9"/>
  <c r="Z260" i="9"/>
  <c r="AL94" i="9"/>
  <c r="N133" i="9"/>
  <c r="Z138" i="9"/>
  <c r="AL177" i="9"/>
  <c r="Z127" i="9"/>
  <c r="AX26" i="9"/>
  <c r="AL33" i="9"/>
  <c r="AX33" i="9"/>
  <c r="Z145" i="9"/>
  <c r="AL190" i="9"/>
  <c r="AL79" i="9"/>
  <c r="N8" i="9"/>
  <c r="N74" i="9"/>
  <c r="Z7" i="9"/>
  <c r="AX16" i="9"/>
  <c r="AL61" i="9"/>
  <c r="AL51" i="9"/>
  <c r="Z63" i="9"/>
  <c r="Z11" i="9"/>
  <c r="Z232" i="9"/>
  <c r="Z189" i="9"/>
  <c r="AX93" i="9"/>
  <c r="N131" i="9"/>
  <c r="N33" i="9"/>
  <c r="Z15" i="9"/>
  <c r="N282" i="9"/>
  <c r="AX62" i="9"/>
  <c r="Z243" i="9"/>
  <c r="B142" i="9"/>
  <c r="Z120" i="9"/>
  <c r="Z276" i="9"/>
  <c r="Z106" i="9"/>
  <c r="Z46" i="9"/>
  <c r="N254" i="9"/>
  <c r="AX86" i="9"/>
  <c r="Z80" i="9"/>
  <c r="Z236" i="9"/>
  <c r="N209" i="9"/>
  <c r="Z32" i="9"/>
  <c r="Z137" i="9"/>
  <c r="Z16" i="9"/>
  <c r="AX264" i="9"/>
  <c r="Z61" i="9"/>
  <c r="Z130" i="9"/>
  <c r="N194" i="9"/>
  <c r="Z97" i="9"/>
  <c r="Z54" i="9"/>
  <c r="Z206" i="9"/>
  <c r="Z280" i="9"/>
  <c r="Z60" i="9"/>
  <c r="Z196" i="9"/>
  <c r="N245" i="9"/>
  <c r="Z134" i="9"/>
  <c r="Z198" i="9"/>
  <c r="Z149" i="9"/>
  <c r="Z237" i="9"/>
  <c r="Z179" i="9"/>
  <c r="Z9" i="9"/>
  <c r="Z118" i="9"/>
  <c r="Z29" i="9"/>
  <c r="Z241" i="9"/>
  <c r="Z283" i="9"/>
  <c r="Z115" i="9"/>
  <c r="Z78" i="9"/>
  <c r="Z40" i="9"/>
  <c r="Z220" i="9"/>
  <c r="Z155" i="9"/>
  <c r="Z257" i="9"/>
  <c r="Z25" i="9"/>
  <c r="Z202" i="9"/>
  <c r="Z50" i="9"/>
  <c r="Z281" i="9"/>
  <c r="Z121" i="9"/>
  <c r="B31" i="9"/>
  <c r="N7" i="9"/>
  <c r="Z79" i="9"/>
  <c r="Z147" i="9"/>
  <c r="Z43" i="9"/>
  <c r="Z64" i="9"/>
  <c r="Z180" i="9"/>
  <c r="Z204" i="9"/>
  <c r="Z85" i="9"/>
  <c r="Z195" i="9"/>
  <c r="Z217" i="9"/>
  <c r="Z8" i="9"/>
  <c r="Z253" i="9"/>
  <c r="Z117" i="9"/>
  <c r="Z270" i="9"/>
  <c r="Z70" i="9"/>
  <c r="Z69" i="9"/>
  <c r="Z57" i="9"/>
  <c r="Z110" i="9"/>
  <c r="Z139" i="9"/>
  <c r="Z12" i="9"/>
  <c r="Z140" i="9"/>
  <c r="Z164" i="9"/>
  <c r="Z235" i="9"/>
  <c r="Z17" i="9"/>
  <c r="AL29" i="9"/>
  <c r="Z37" i="9"/>
  <c r="AL105" i="9"/>
  <c r="AX37" i="9"/>
  <c r="Z255" i="9"/>
  <c r="N68" i="9"/>
  <c r="Z6" i="9"/>
  <c r="N141" i="9"/>
  <c r="Z20" i="9"/>
  <c r="Z65" i="9"/>
  <c r="Z251" i="9"/>
  <c r="Z178" i="9"/>
  <c r="Z143" i="9"/>
  <c r="Z258" i="9"/>
  <c r="Z48" i="9"/>
  <c r="Z72" i="9"/>
  <c r="Z36" i="9"/>
  <c r="Z228" i="9"/>
  <c r="Z102" i="9"/>
  <c r="N206" i="9"/>
  <c r="Z44" i="9"/>
  <c r="Z84" i="9"/>
  <c r="N119" i="9"/>
  <c r="Z248" i="9"/>
  <c r="Z62" i="9"/>
  <c r="N238" i="9"/>
  <c r="AL274" i="9"/>
  <c r="AX23" i="9"/>
  <c r="AX271" i="9"/>
  <c r="Z26" i="9"/>
  <c r="Z169" i="9"/>
  <c r="Z183" i="9"/>
  <c r="Z30" i="9"/>
  <c r="Z208" i="9"/>
  <c r="Z192" i="9"/>
  <c r="AX148" i="9"/>
  <c r="AX63" i="9"/>
  <c r="AX107" i="9"/>
  <c r="Z211" i="9"/>
  <c r="Z167" i="9"/>
  <c r="Z242" i="9"/>
  <c r="Z86" i="9"/>
  <c r="AX39" i="9"/>
  <c r="Z168" i="9"/>
  <c r="Z152" i="9"/>
  <c r="Z142" i="9"/>
  <c r="AX284" i="9"/>
  <c r="Z278" i="9"/>
  <c r="Z191" i="9"/>
  <c r="Z42" i="9"/>
  <c r="Z68" i="9"/>
  <c r="Z182" i="9"/>
  <c r="Z113" i="9"/>
  <c r="Z125" i="9"/>
  <c r="N227" i="9"/>
  <c r="Z123" i="9"/>
  <c r="Z215" i="9"/>
  <c r="AX102" i="9"/>
  <c r="AX25" i="9"/>
  <c r="Z156" i="9"/>
  <c r="Z122" i="9"/>
  <c r="Z103" i="9"/>
  <c r="Z146" i="9"/>
  <c r="Z74" i="9"/>
  <c r="AX97" i="9"/>
  <c r="Z132" i="9"/>
  <c r="Z214" i="9"/>
  <c r="Z186" i="9"/>
  <c r="Z41" i="9"/>
  <c r="Z249" i="9"/>
  <c r="Z181" i="9"/>
  <c r="Z187" i="9"/>
  <c r="AX145" i="9"/>
  <c r="AX31" i="9"/>
  <c r="Z219" i="9"/>
  <c r="N69" i="9"/>
  <c r="Z173" i="9"/>
  <c r="Z174" i="9"/>
  <c r="Z165" i="9"/>
  <c r="Z266" i="9"/>
  <c r="Z279" i="9"/>
  <c r="AX159" i="9"/>
  <c r="Z92" i="9"/>
  <c r="N71" i="9"/>
  <c r="Z226" i="9"/>
  <c r="Z197" i="9"/>
  <c r="Z158" i="9"/>
  <c r="AX170" i="9"/>
  <c r="N123" i="9"/>
  <c r="N66" i="9"/>
  <c r="AX29" i="9"/>
  <c r="AX120" i="9"/>
  <c r="B128" i="9"/>
  <c r="N53" i="9"/>
  <c r="N200" i="9"/>
  <c r="N174" i="9"/>
  <c r="N70" i="9"/>
  <c r="B253" i="9"/>
  <c r="AX68" i="9"/>
  <c r="AX94" i="9"/>
  <c r="N169" i="9"/>
  <c r="AL172" i="9"/>
  <c r="N201" i="9"/>
  <c r="AX118" i="9"/>
  <c r="AX44" i="9"/>
  <c r="AX122" i="9"/>
  <c r="B252" i="9"/>
  <c r="N67" i="9"/>
  <c r="N153" i="9"/>
  <c r="AX133" i="9"/>
  <c r="N30" i="9"/>
  <c r="N40" i="9"/>
  <c r="N179" i="9"/>
  <c r="AX204" i="9"/>
  <c r="AX85" i="9"/>
  <c r="AL262" i="9"/>
  <c r="AL147" i="9"/>
  <c r="AL97" i="9"/>
  <c r="AX70" i="9"/>
  <c r="N120" i="9"/>
  <c r="N31" i="9"/>
  <c r="N35" i="9"/>
  <c r="AL282" i="9"/>
  <c r="AL258" i="9"/>
  <c r="AL221" i="9"/>
  <c r="N98" i="9"/>
  <c r="AX67" i="9"/>
  <c r="AL186" i="9"/>
  <c r="AL75" i="9"/>
  <c r="AX22" i="9"/>
  <c r="N257" i="9"/>
  <c r="AL208" i="9"/>
  <c r="AL155" i="9"/>
  <c r="AX228" i="9"/>
  <c r="AX153" i="9"/>
  <c r="AX43" i="9"/>
  <c r="AL26" i="9"/>
  <c r="AX253" i="9"/>
  <c r="AX59" i="9"/>
  <c r="AX51" i="9"/>
  <c r="AL181" i="9"/>
  <c r="AX177" i="9"/>
  <c r="AL41" i="9"/>
  <c r="AX83" i="9"/>
  <c r="N262" i="9"/>
  <c r="AL138" i="9"/>
  <c r="AL44" i="9"/>
  <c r="B275" i="9"/>
  <c r="B213" i="9"/>
  <c r="B178" i="9"/>
  <c r="N14" i="9"/>
  <c r="AL244" i="9"/>
  <c r="AL248" i="9"/>
  <c r="AL187" i="9"/>
  <c r="N26" i="9"/>
  <c r="N186" i="9"/>
  <c r="N36" i="9"/>
  <c r="N97" i="9"/>
  <c r="N149" i="9"/>
  <c r="AL107" i="9"/>
  <c r="AX195" i="9"/>
  <c r="N63" i="9"/>
  <c r="N75" i="9"/>
  <c r="AL32" i="9"/>
  <c r="AL257" i="9"/>
  <c r="AL39" i="9"/>
  <c r="AX213" i="9"/>
  <c r="AX27" i="9"/>
  <c r="N92" i="9"/>
  <c r="AL23" i="9"/>
  <c r="AL149" i="9"/>
  <c r="AX84" i="9"/>
  <c r="B219" i="9"/>
  <c r="N148" i="9"/>
  <c r="N212" i="9"/>
  <c r="N79" i="9"/>
  <c r="N108" i="9"/>
  <c r="N39" i="9"/>
  <c r="AL12" i="9"/>
  <c r="AL117" i="9"/>
  <c r="AX124" i="9"/>
  <c r="AL185" i="9"/>
  <c r="AX123" i="9"/>
  <c r="N99" i="9"/>
  <c r="AL242" i="9"/>
  <c r="AL195" i="9"/>
  <c r="N84" i="9"/>
  <c r="AL43" i="9"/>
  <c r="AX13" i="9"/>
  <c r="AX110" i="9"/>
  <c r="AL152" i="9"/>
  <c r="AL87" i="9"/>
  <c r="AL11" i="9"/>
  <c r="AX35" i="9"/>
  <c r="AX137" i="9"/>
  <c r="AX131" i="9"/>
  <c r="AX10" i="9"/>
  <c r="AL92" i="9"/>
  <c r="AX140" i="9"/>
  <c r="AX78" i="9"/>
  <c r="AX142" i="9"/>
  <c r="N60" i="9"/>
  <c r="AX11" i="9"/>
  <c r="AX275" i="9"/>
  <c r="AL35" i="9"/>
  <c r="U144" i="12"/>
  <c r="V141" i="12"/>
  <c r="Y150" i="12"/>
  <c r="X153" i="12"/>
  <c r="Z157" i="12"/>
  <c r="V169" i="12"/>
  <c r="Z167" i="12"/>
  <c r="U172" i="12"/>
  <c r="Y167" i="12"/>
  <c r="Z139" i="12"/>
  <c r="X147" i="12"/>
  <c r="V151" i="12"/>
  <c r="W167" i="12"/>
  <c r="Y139" i="12"/>
  <c r="Z165" i="12"/>
  <c r="X139" i="12"/>
  <c r="Y168" i="12"/>
  <c r="Y177" i="12"/>
  <c r="W141" i="12"/>
  <c r="W139" i="12"/>
  <c r="X171" i="12"/>
  <c r="V139" i="12"/>
  <c r="W169" i="12"/>
  <c r="Y175" i="12"/>
  <c r="Z125" i="12"/>
  <c r="V168" i="12"/>
  <c r="Z169" i="12"/>
  <c r="X178" i="12"/>
  <c r="X141" i="12"/>
  <c r="Y172" i="12"/>
  <c r="Z193" i="12"/>
  <c r="Y195" i="12"/>
  <c r="X175" i="12"/>
  <c r="W195" i="12"/>
  <c r="W178" i="12"/>
  <c r="V195" i="12"/>
  <c r="Z158" i="12"/>
  <c r="Z134" i="12"/>
  <c r="Y161" i="12"/>
  <c r="Y137" i="12"/>
  <c r="Z151" i="12"/>
  <c r="X140" i="12"/>
  <c r="X115" i="12"/>
  <c r="Y121" i="12"/>
  <c r="W143" i="12"/>
  <c r="Z112" i="12"/>
  <c r="Y129" i="12"/>
  <c r="Z181" i="12"/>
  <c r="V188" i="12"/>
  <c r="Y160" i="12"/>
  <c r="V132" i="12"/>
  <c r="V121" i="12"/>
  <c r="Z186" i="12"/>
  <c r="U141" i="12"/>
  <c r="Y181" i="12"/>
  <c r="X160" i="12"/>
  <c r="X185" i="12"/>
  <c r="U132" i="12"/>
  <c r="W121" i="12"/>
  <c r="Y189" i="12"/>
  <c r="W160" i="12"/>
  <c r="U179" i="12"/>
  <c r="W185" i="12"/>
  <c r="Y119" i="12"/>
  <c r="Z150" i="12"/>
  <c r="Y157" i="12"/>
  <c r="W181" i="12"/>
  <c r="V160" i="12"/>
  <c r="X119" i="12"/>
  <c r="X122" i="12"/>
  <c r="Y153" i="12"/>
  <c r="V115" i="12"/>
  <c r="U169" i="12"/>
  <c r="V181" i="12"/>
  <c r="U160" i="12"/>
  <c r="W122" i="12"/>
  <c r="Y158" i="12"/>
  <c r="U181" i="12"/>
  <c r="AL119" i="9"/>
  <c r="AL108" i="9"/>
  <c r="N22" i="9"/>
  <c r="N28" i="9"/>
  <c r="AX92" i="9"/>
  <c r="AX88" i="9"/>
  <c r="N213" i="9"/>
  <c r="AL82" i="9"/>
  <c r="AX48" i="9"/>
  <c r="N167" i="9"/>
  <c r="N82" i="9"/>
  <c r="AL116" i="9"/>
  <c r="AL80" i="9"/>
  <c r="AX236" i="9"/>
  <c r="B267" i="9"/>
  <c r="AL77" i="9"/>
  <c r="AX112" i="9"/>
  <c r="AX208" i="9"/>
  <c r="AL15" i="9"/>
  <c r="AX100" i="9"/>
  <c r="AX20" i="9"/>
  <c r="N27" i="9"/>
  <c r="AL8" i="9"/>
  <c r="AX200" i="9"/>
  <c r="AX60" i="9"/>
  <c r="AL256" i="9"/>
  <c r="AX260" i="9"/>
  <c r="AX64" i="9"/>
  <c r="AX188" i="9"/>
  <c r="B20" i="9"/>
  <c r="B116" i="9"/>
  <c r="B185" i="9"/>
  <c r="B85" i="9"/>
  <c r="B10" i="9"/>
  <c r="B94" i="9"/>
  <c r="AL229" i="9"/>
  <c r="AX180" i="9"/>
  <c r="AX72" i="9"/>
  <c r="N49" i="9"/>
  <c r="AL220" i="9"/>
  <c r="AL176" i="9"/>
  <c r="AL5" i="9"/>
  <c r="AX176" i="9"/>
  <c r="AX32" i="9"/>
  <c r="AX28" i="9"/>
  <c r="AL263" i="9"/>
  <c r="B26" i="9"/>
  <c r="B48" i="9"/>
  <c r="B136" i="9"/>
  <c r="B227" i="9"/>
  <c r="B151" i="9"/>
  <c r="AL104" i="9"/>
  <c r="AL180" i="9"/>
  <c r="AL45" i="9"/>
  <c r="AX96" i="9"/>
  <c r="AL63" i="9"/>
  <c r="AL106" i="9"/>
  <c r="B30" i="9"/>
  <c r="B34" i="9"/>
  <c r="N267" i="9"/>
  <c r="AX152" i="9"/>
  <c r="B269" i="9"/>
  <c r="AL264" i="9"/>
  <c r="B147" i="9"/>
  <c r="AL17" i="9"/>
  <c r="AL202" i="9"/>
  <c r="AL224" i="9"/>
  <c r="AL7" i="9"/>
  <c r="N95" i="9"/>
  <c r="AL84" i="9"/>
  <c r="AL40" i="9"/>
  <c r="AX220" i="9"/>
  <c r="AL183" i="9"/>
  <c r="B27" i="9"/>
  <c r="N12" i="9"/>
  <c r="N155" i="9"/>
  <c r="N93" i="9"/>
  <c r="AL148" i="9"/>
  <c r="AL37" i="9"/>
  <c r="AL57" i="9"/>
  <c r="B277" i="9"/>
  <c r="B247" i="9"/>
  <c r="AL272" i="9"/>
  <c r="AL204" i="9"/>
  <c r="N143" i="9"/>
  <c r="AL232" i="9"/>
  <c r="AL164" i="9"/>
  <c r="AL36" i="9"/>
  <c r="AL132" i="9"/>
  <c r="AL168" i="9"/>
  <c r="AL216" i="9"/>
  <c r="B223" i="9"/>
  <c r="N11" i="9"/>
  <c r="AL192" i="9"/>
  <c r="AL124" i="9"/>
  <c r="N165" i="9"/>
  <c r="AL76" i="9"/>
  <c r="AL52" i="9"/>
  <c r="AL136" i="9"/>
  <c r="N177" i="9"/>
  <c r="N55" i="9"/>
  <c r="AL112" i="9"/>
  <c r="AL28" i="9"/>
  <c r="AL276" i="9"/>
  <c r="AL252" i="9"/>
  <c r="AL96" i="9"/>
  <c r="AL228" i="9"/>
  <c r="AL24" i="9"/>
  <c r="AL236" i="9"/>
  <c r="AL56" i="9"/>
  <c r="AL188" i="9"/>
  <c r="B18" i="9"/>
  <c r="B171" i="9"/>
  <c r="N136" i="9"/>
  <c r="N197" i="9"/>
  <c r="AL144" i="9"/>
  <c r="AL196" i="9"/>
  <c r="N146" i="9"/>
  <c r="AL20" i="9"/>
  <c r="B241" i="9"/>
  <c r="N170" i="9"/>
  <c r="AL60" i="9"/>
  <c r="N219" i="9"/>
  <c r="AL200" i="9"/>
  <c r="N50" i="9"/>
  <c r="AL64" i="9"/>
  <c r="AL260" i="9"/>
  <c r="B127" i="9"/>
  <c r="B90" i="9"/>
  <c r="N62" i="9"/>
  <c r="B231" i="9"/>
  <c r="N129" i="9"/>
  <c r="AL68" i="9"/>
  <c r="AL160" i="9"/>
  <c r="B197" i="9"/>
  <c r="AL120" i="9"/>
  <c r="B141" i="9"/>
  <c r="N216" i="9"/>
  <c r="B212" i="9"/>
  <c r="N244" i="9"/>
  <c r="B237" i="9"/>
  <c r="B45" i="9"/>
  <c r="N222" i="9"/>
  <c r="N113" i="9"/>
  <c r="AL140" i="9"/>
  <c r="AL88" i="9"/>
  <c r="N272" i="9"/>
  <c r="N193" i="9"/>
  <c r="AL284" i="9"/>
  <c r="AL280" i="9"/>
  <c r="AL48" i="9"/>
  <c r="B51" i="9"/>
  <c r="B281" i="9"/>
  <c r="N86" i="9"/>
  <c r="B150" i="9"/>
  <c r="N166" i="9"/>
  <c r="B122" i="9"/>
  <c r="B146" i="9"/>
  <c r="B71" i="9"/>
  <c r="B47" i="9"/>
  <c r="B201" i="9"/>
  <c r="N124" i="9"/>
  <c r="N54" i="9"/>
  <c r="N157" i="9"/>
  <c r="B263" i="9"/>
  <c r="N152" i="9"/>
  <c r="N175" i="9"/>
  <c r="N77" i="9"/>
  <c r="N121" i="9"/>
  <c r="N126" i="9"/>
  <c r="B133" i="9"/>
  <c r="N180" i="9"/>
  <c r="N275" i="9"/>
  <c r="N235" i="9"/>
  <c r="N109" i="9"/>
  <c r="B15" i="9"/>
  <c r="N107" i="9"/>
  <c r="B194" i="9"/>
  <c r="B78" i="9"/>
  <c r="N29" i="9"/>
  <c r="B91" i="9"/>
  <c r="N115" i="9"/>
  <c r="B84" i="9"/>
  <c r="B135" i="9"/>
  <c r="N117" i="9"/>
  <c r="B100" i="9"/>
  <c r="B36" i="9"/>
  <c r="B199" i="9"/>
  <c r="B179" i="9"/>
  <c r="B134" i="9"/>
  <c r="B46" i="9"/>
  <c r="N32" i="9"/>
  <c r="B273" i="9"/>
  <c r="B63" i="9"/>
  <c r="B111" i="9"/>
  <c r="B157" i="9"/>
  <c r="B97" i="9"/>
  <c r="B6" i="9"/>
  <c r="B272" i="9"/>
  <c r="B114" i="9"/>
  <c r="B53" i="9"/>
  <c r="B102" i="9"/>
  <c r="N38" i="9"/>
  <c r="N44" i="9"/>
  <c r="N255" i="9"/>
  <c r="B242" i="9"/>
  <c r="N9" i="9"/>
  <c r="N164" i="9"/>
  <c r="B125" i="9"/>
  <c r="B81" i="9"/>
  <c r="N21" i="9"/>
  <c r="N91" i="9"/>
  <c r="N52" i="9"/>
  <c r="N64" i="9"/>
  <c r="N229" i="9"/>
  <c r="N215" i="9"/>
  <c r="B139" i="9"/>
  <c r="N25" i="9"/>
  <c r="N128" i="9"/>
  <c r="B22" i="9"/>
  <c r="N264" i="9"/>
  <c r="B112" i="9"/>
  <c r="B243" i="9"/>
  <c r="B159" i="9"/>
  <c r="B244" i="9"/>
  <c r="N37" i="9"/>
  <c r="N192" i="9"/>
  <c r="B104" i="9"/>
  <c r="B113" i="9"/>
  <c r="B29" i="9"/>
  <c r="B230" i="9"/>
  <c r="B177" i="9"/>
  <c r="B189" i="9"/>
  <c r="B206" i="9"/>
  <c r="B120" i="9"/>
  <c r="N45" i="9"/>
  <c r="N220" i="9"/>
  <c r="N73" i="9"/>
  <c r="N248" i="9"/>
  <c r="B37" i="9"/>
  <c r="B217" i="9"/>
  <c r="N96" i="9"/>
  <c r="N276" i="9"/>
  <c r="N176" i="9"/>
  <c r="B41" i="9"/>
  <c r="B271" i="9"/>
  <c r="B265" i="9"/>
  <c r="B155" i="9"/>
  <c r="B106" i="9"/>
  <c r="B58" i="9"/>
  <c r="B251" i="9"/>
  <c r="B99" i="9"/>
  <c r="B222" i="9"/>
  <c r="N147" i="9"/>
  <c r="N204" i="9"/>
  <c r="N232" i="9"/>
  <c r="B86" i="9"/>
  <c r="B66" i="9"/>
  <c r="B262" i="9"/>
  <c r="N260" i="9"/>
  <c r="N48" i="9"/>
  <c r="B54" i="9"/>
  <c r="B250" i="9"/>
  <c r="N76" i="9"/>
  <c r="N104" i="9"/>
  <c r="N132" i="9"/>
  <c r="B182" i="9"/>
  <c r="B74" i="9"/>
  <c r="N160" i="9"/>
  <c r="B14" i="9"/>
  <c r="B82" i="9"/>
  <c r="N236" i="9"/>
  <c r="N188" i="9"/>
  <c r="V167" i="10"/>
  <c r="AE335" i="10" s="1"/>
  <c r="B203" i="9"/>
  <c r="Y176" i="10"/>
  <c r="B87" i="9"/>
  <c r="B164" i="9"/>
  <c r="B8" i="9"/>
  <c r="B264" i="9"/>
  <c r="Z170" i="10"/>
  <c r="AE345" i="10" s="1"/>
  <c r="B12" i="9"/>
  <c r="B124" i="9"/>
  <c r="Z134" i="10"/>
  <c r="AE189" i="10" s="1"/>
  <c r="B282" i="9"/>
  <c r="U170" i="10"/>
  <c r="AE340" i="10" s="1"/>
  <c r="V187" i="10"/>
  <c r="AE419" i="10" s="1"/>
  <c r="W176" i="10"/>
  <c r="B283" i="9"/>
  <c r="W158" i="10"/>
  <c r="W157" i="10"/>
  <c r="V176" i="10"/>
  <c r="B214" i="9"/>
  <c r="U157" i="10"/>
  <c r="AE286" i="10" s="1"/>
  <c r="Y224" i="10"/>
  <c r="Y133" i="10"/>
  <c r="AE182" i="10" s="1"/>
  <c r="V157" i="10"/>
  <c r="AE287" i="10" s="1"/>
  <c r="B16" i="9"/>
  <c r="Y170" i="10"/>
  <c r="AE344" i="10" s="1"/>
  <c r="V163" i="10"/>
  <c r="AE311" i="10" s="1"/>
  <c r="U224" i="10"/>
  <c r="W170" i="10"/>
  <c r="AE342" i="10" s="1"/>
  <c r="Y193" i="10"/>
  <c r="V133" i="10"/>
  <c r="AE179" i="10" s="1"/>
  <c r="W154" i="10"/>
  <c r="V184" i="10"/>
  <c r="W222" i="10"/>
  <c r="AE582" i="10" s="1"/>
  <c r="Z158" i="10"/>
  <c r="AE297" i="10" s="1"/>
  <c r="B256" i="9"/>
  <c r="Y138" i="10"/>
  <c r="AE200" i="10" s="1"/>
  <c r="W146" i="10"/>
  <c r="AE234" i="10" s="1"/>
  <c r="V170" i="10"/>
  <c r="AE341" i="10" s="1"/>
  <c r="U208" i="10"/>
  <c r="U184" i="10"/>
  <c r="Y158" i="10"/>
  <c r="AE296" i="10" s="1"/>
  <c r="B238" i="9"/>
  <c r="X164" i="10"/>
  <c r="AE319" i="10" s="1"/>
  <c r="V158" i="10"/>
  <c r="AE293" i="10" s="1"/>
  <c r="X224" i="10"/>
  <c r="V142" i="10"/>
  <c r="AE221" i="10" s="1"/>
  <c r="Y196" i="10"/>
  <c r="AE464" i="10" s="1"/>
  <c r="W224" i="10"/>
  <c r="B33" i="9"/>
  <c r="B232" i="9"/>
  <c r="B60" i="9"/>
  <c r="U123" i="10"/>
  <c r="AE130" i="10" s="1"/>
  <c r="U202" i="10"/>
  <c r="AE484" i="10" s="1"/>
  <c r="U142" i="10"/>
  <c r="X196" i="10"/>
  <c r="AE463" i="10" s="1"/>
  <c r="B115" i="9"/>
  <c r="B70" i="9"/>
  <c r="Z205" i="10"/>
  <c r="AE507" i="10" s="1"/>
  <c r="B260" i="9"/>
  <c r="Z131" i="10"/>
  <c r="AE171" i="10" s="1"/>
  <c r="Y204" i="10"/>
  <c r="AE500" i="10" s="1"/>
  <c r="B195" i="9"/>
  <c r="X179" i="10"/>
  <c r="AE385" i="10" s="1"/>
  <c r="U205" i="10"/>
  <c r="AE502" i="10" s="1"/>
  <c r="B64" i="9"/>
  <c r="B170" i="9"/>
  <c r="B220" i="9"/>
  <c r="W152" i="10"/>
  <c r="Z175" i="10"/>
  <c r="AE375" i="10" s="1"/>
  <c r="Y142" i="10"/>
  <c r="AE224" i="10" s="1"/>
  <c r="B38" i="9"/>
  <c r="B137" i="9"/>
  <c r="B98" i="9"/>
  <c r="B65" i="9"/>
  <c r="B59" i="9"/>
  <c r="X146" i="10"/>
  <c r="AE235" i="10" s="1"/>
  <c r="B73" i="9"/>
  <c r="W175" i="10"/>
  <c r="AE372" i="10" s="1"/>
  <c r="Y222" i="10"/>
  <c r="AE584" i="10" s="1"/>
  <c r="B42" i="9"/>
  <c r="B77" i="9"/>
  <c r="U175" i="10"/>
  <c r="AE370" i="10" s="1"/>
  <c r="X199" i="10"/>
  <c r="AE481" i="10" s="1"/>
  <c r="B211" i="9"/>
  <c r="B196" i="9"/>
  <c r="V216" i="10"/>
  <c r="B7" i="9"/>
  <c r="B40" i="9"/>
  <c r="B75" i="9"/>
  <c r="Z217" i="10"/>
  <c r="B266" i="9"/>
  <c r="B52" i="9"/>
  <c r="B126" i="9"/>
  <c r="B105" i="9"/>
  <c r="B268" i="9"/>
  <c r="Y159" i="10"/>
  <c r="AE302" i="10" s="1"/>
  <c r="X208" i="10"/>
  <c r="Y217" i="10"/>
  <c r="B93" i="9"/>
  <c r="X128" i="10"/>
  <c r="X159" i="10"/>
  <c r="AE301" i="10" s="1"/>
  <c r="Y175" i="10"/>
  <c r="AE374" i="10" s="1"/>
  <c r="B130" i="9"/>
  <c r="Z155" i="10"/>
  <c r="AE279" i="10" s="1"/>
  <c r="W150" i="10"/>
  <c r="AE258" i="10" s="1"/>
  <c r="B186" i="9"/>
  <c r="B28" i="9"/>
  <c r="Z124" i="10"/>
  <c r="AE141" i="10" s="1"/>
  <c r="W128" i="10"/>
  <c r="X183" i="10"/>
  <c r="AE409" i="10" s="1"/>
  <c r="V191" i="10"/>
  <c r="AE443" i="10" s="1"/>
  <c r="V159" i="10"/>
  <c r="AE299" i="10" s="1"/>
  <c r="W187" i="10"/>
  <c r="AE420" i="10" s="1"/>
  <c r="B39" i="9"/>
  <c r="X141" i="10"/>
  <c r="AE217" i="10" s="1"/>
  <c r="U210" i="10"/>
  <c r="AE520" i="10" s="1"/>
  <c r="X155" i="10"/>
  <c r="AE277" i="10" s="1"/>
  <c r="B123" i="9"/>
  <c r="B13" i="9"/>
  <c r="Y124" i="10"/>
  <c r="AE140" i="10" s="1"/>
  <c r="U159" i="10"/>
  <c r="AE298" i="10" s="1"/>
  <c r="V141" i="10"/>
  <c r="AE215" i="10" s="1"/>
  <c r="V155" i="10"/>
  <c r="AE275" i="10" s="1"/>
  <c r="B43" i="9"/>
  <c r="B226" i="9"/>
  <c r="B17" i="9"/>
  <c r="B154" i="9"/>
  <c r="B202" i="9"/>
  <c r="B25" i="9"/>
  <c r="B249" i="9"/>
  <c r="X124" i="10"/>
  <c r="AE139" i="10" s="1"/>
  <c r="U128" i="10"/>
  <c r="B158" i="9"/>
  <c r="U141" i="10"/>
  <c r="Z171" i="10"/>
  <c r="AE351" i="10" s="1"/>
  <c r="Z207" i="10"/>
  <c r="AE519" i="10" s="1"/>
  <c r="U155" i="10"/>
  <c r="AE274" i="10" s="1"/>
  <c r="B163" i="9"/>
  <c r="B216" i="9"/>
  <c r="B228" i="9"/>
  <c r="B176" i="9"/>
  <c r="B9" i="9"/>
  <c r="B193" i="9"/>
  <c r="B121" i="9"/>
  <c r="B44" i="9"/>
  <c r="B192" i="9"/>
  <c r="B188" i="9"/>
  <c r="B148" i="9"/>
  <c r="B284" i="9"/>
  <c r="B152" i="9"/>
  <c r="B21" i="9"/>
  <c r="B248" i="9"/>
  <c r="B149" i="9"/>
  <c r="B161" i="9"/>
  <c r="B96" i="9"/>
  <c r="B108" i="9"/>
  <c r="B56" i="9"/>
  <c r="B68" i="9"/>
  <c r="B204" i="9"/>
  <c r="B205" i="9"/>
  <c r="B24" i="9"/>
  <c r="B233" i="9"/>
  <c r="B144" i="9"/>
  <c r="B200" i="9"/>
  <c r="B208" i="9"/>
  <c r="B92" i="9"/>
  <c r="B261" i="9"/>
  <c r="B88" i="9"/>
  <c r="B156" i="9"/>
  <c r="B172" i="9"/>
  <c r="B160" i="9"/>
  <c r="B76" i="9"/>
  <c r="B80" i="9"/>
  <c r="B276" i="9"/>
  <c r="B132" i="9"/>
  <c r="B280" i="9"/>
  <c r="B236" i="9"/>
  <c r="B224" i="9"/>
  <c r="B180" i="9"/>
  <c r="B72" i="9"/>
  <c r="B140" i="9"/>
  <c r="B109" i="9"/>
  <c r="B110" i="9"/>
  <c r="B32" i="9"/>
  <c r="B49" i="9"/>
  <c r="BJ5" i="4" l="1"/>
  <c r="BJ11" i="4" s="1"/>
  <c r="BP5" i="4"/>
  <c r="BH5" i="4" s="1"/>
  <c r="BL45" i="4"/>
  <c r="BP6" i="4"/>
  <c r="BH6" i="4" s="1"/>
  <c r="BK46" i="4"/>
  <c r="BJ7" i="4"/>
  <c r="BP7" i="4"/>
  <c r="BH207" i="4" s="1"/>
  <c r="BM207" i="4"/>
  <c r="BJ8" i="4"/>
  <c r="BP8" i="4"/>
  <c r="BH88" i="4" s="1"/>
  <c r="BK8" i="4"/>
  <c r="BJ9" i="4"/>
  <c r="BP9" i="4"/>
  <c r="BH169" i="4" s="1"/>
  <c r="BL9" i="4"/>
  <c r="BJ10" i="4"/>
  <c r="BP10" i="4"/>
  <c r="BH250" i="4" s="1"/>
  <c r="BL250" i="4"/>
  <c r="BP11" i="4"/>
  <c r="BH211" i="4" s="1"/>
  <c r="BM11" i="4"/>
  <c r="BJ12" i="4"/>
  <c r="BP12" i="4"/>
  <c r="BH12" i="4" s="1"/>
  <c r="BM12" i="4"/>
  <c r="BJ13" i="4"/>
  <c r="BP13" i="4"/>
  <c r="BH13" i="4" s="1"/>
  <c r="BL13" i="4"/>
  <c r="BJ14" i="4"/>
  <c r="BP14" i="4"/>
  <c r="BH94" i="4" s="1"/>
  <c r="BK14" i="4"/>
  <c r="BP15" i="4"/>
  <c r="BH95" i="4" s="1"/>
  <c r="BM135" i="4"/>
  <c r="BP16" i="4"/>
  <c r="BH16" i="4" s="1"/>
  <c r="BK16" i="4"/>
  <c r="BJ17" i="4"/>
  <c r="BP17" i="4"/>
  <c r="BH57" i="4" s="1"/>
  <c r="BL17" i="4"/>
  <c r="BJ18" i="4"/>
  <c r="BP18" i="4"/>
  <c r="BH18" i="4" s="1"/>
  <c r="BK138" i="4"/>
  <c r="BJ19" i="4"/>
  <c r="BP19" i="4"/>
  <c r="BH59" i="4" s="1"/>
  <c r="BK59" i="4"/>
  <c r="BJ20" i="4"/>
  <c r="BP20" i="4"/>
  <c r="BH140" i="4" s="1"/>
  <c r="BM20" i="4"/>
  <c r="BP21" i="4"/>
  <c r="BH21" i="4" s="1"/>
  <c r="BK21" i="4"/>
  <c r="BJ22" i="4"/>
  <c r="BP22" i="4"/>
  <c r="BH22" i="4" s="1"/>
  <c r="BK62" i="4"/>
  <c r="BJ23" i="4"/>
  <c r="BP23" i="4"/>
  <c r="BH63" i="4" s="1"/>
  <c r="BN23" i="4"/>
  <c r="BJ24" i="4"/>
  <c r="BP24" i="4"/>
  <c r="BK24" i="4"/>
  <c r="BJ25" i="4"/>
  <c r="BP25" i="4"/>
  <c r="BH25" i="4" s="1"/>
  <c r="BL25" i="4"/>
  <c r="BJ26" i="4"/>
  <c r="BP26" i="4"/>
  <c r="BH26" i="4" s="1"/>
  <c r="BK66" i="4"/>
  <c r="BJ27" i="4"/>
  <c r="BP27" i="4"/>
  <c r="BH27" i="4" s="1"/>
  <c r="BM107" i="4"/>
  <c r="BJ28" i="4"/>
  <c r="BP28" i="4"/>
  <c r="BH28" i="4" s="1"/>
  <c r="BK28" i="4"/>
  <c r="BJ29" i="4"/>
  <c r="BP29" i="4"/>
  <c r="BH29" i="4" s="1"/>
  <c r="BK109" i="4"/>
  <c r="BJ30" i="4"/>
  <c r="BP30" i="4"/>
  <c r="BH30" i="4" s="1"/>
  <c r="BK30" i="4"/>
  <c r="BJ31" i="4"/>
  <c r="BP31" i="4"/>
  <c r="BH31" i="4" s="1"/>
  <c r="BK31" i="4"/>
  <c r="BJ32" i="4"/>
  <c r="BP32" i="4"/>
  <c r="BH272" i="4" s="1"/>
  <c r="BN152" i="4"/>
  <c r="BJ33" i="4"/>
  <c r="BP33" i="4"/>
  <c r="BH33" i="4" s="1"/>
  <c r="BL73" i="4"/>
  <c r="BJ34" i="4"/>
  <c r="BP34" i="4"/>
  <c r="BH154" i="4" s="1"/>
  <c r="BK74" i="4"/>
  <c r="BJ35" i="4"/>
  <c r="BP35" i="4"/>
  <c r="BH35" i="4" s="1"/>
  <c r="BM195" i="4"/>
  <c r="BJ36" i="4"/>
  <c r="BP36" i="4"/>
  <c r="BH196" i="4" s="1"/>
  <c r="BK36" i="4"/>
  <c r="BJ37" i="4"/>
  <c r="BP37" i="4"/>
  <c r="BH37" i="4" s="1"/>
  <c r="BL37" i="4"/>
  <c r="BJ38" i="4"/>
  <c r="BP38" i="4"/>
  <c r="BH38" i="4" s="1"/>
  <c r="BN118" i="4"/>
  <c r="BJ39" i="4"/>
  <c r="BP39" i="4"/>
  <c r="BH79" i="4" s="1"/>
  <c r="BN79" i="4"/>
  <c r="BJ40" i="4"/>
  <c r="BP40" i="4"/>
  <c r="BH80" i="4" s="1"/>
  <c r="BM40" i="4"/>
  <c r="BJ41" i="4"/>
  <c r="BP41" i="4"/>
  <c r="BH41" i="4" s="1"/>
  <c r="BL41" i="4"/>
  <c r="BJ42" i="4"/>
  <c r="BP42" i="4"/>
  <c r="BH162" i="4" s="1"/>
  <c r="BK42" i="4"/>
  <c r="BJ43" i="4"/>
  <c r="BP43" i="4"/>
  <c r="BH123" i="4" s="1"/>
  <c r="BK123" i="4"/>
  <c r="BJ44" i="4"/>
  <c r="BP44" i="4"/>
  <c r="BH44" i="4" s="1"/>
  <c r="BK44" i="4"/>
  <c r="BH45" i="4"/>
  <c r="BJ45" i="4"/>
  <c r="BJ57" i="4" s="1"/>
  <c r="BK45" i="4"/>
  <c r="BM45" i="4"/>
  <c r="BH46" i="4"/>
  <c r="BL46" i="4"/>
  <c r="BM46" i="4"/>
  <c r="BN46" i="4"/>
  <c r="BM48" i="4"/>
  <c r="BN48" i="4"/>
  <c r="BH49" i="4"/>
  <c r="BK61" i="4"/>
  <c r="BM61" i="4"/>
  <c r="BN61" i="4"/>
  <c r="BN62" i="4"/>
  <c r="BH65" i="4"/>
  <c r="BK65" i="4"/>
  <c r="BL65" i="4"/>
  <c r="BM65" i="4"/>
  <c r="BN65" i="4"/>
  <c r="BH66" i="4"/>
  <c r="BN68" i="4"/>
  <c r="BJ69" i="4"/>
  <c r="BH77" i="4"/>
  <c r="BJ77" i="4"/>
  <c r="BH85" i="4"/>
  <c r="BJ85" i="4"/>
  <c r="BJ117" i="4" s="1"/>
  <c r="BK85" i="4"/>
  <c r="BM85" i="4"/>
  <c r="BH86" i="4"/>
  <c r="BL86" i="4"/>
  <c r="BM86" i="4"/>
  <c r="BN86" i="4"/>
  <c r="BH91" i="4"/>
  <c r="BN101" i="4"/>
  <c r="BH105" i="4"/>
  <c r="BK105" i="4"/>
  <c r="BN110" i="4"/>
  <c r="BN111" i="4"/>
  <c r="BL114" i="4"/>
  <c r="BM114" i="4"/>
  <c r="BN114" i="4"/>
  <c r="BH115" i="4"/>
  <c r="BM115" i="4"/>
  <c r="BH116" i="4"/>
  <c r="BH117" i="4"/>
  <c r="BL117" i="4"/>
  <c r="BM117" i="4"/>
  <c r="BH125" i="4"/>
  <c r="BJ125" i="4"/>
  <c r="BJ137" i="4" s="1"/>
  <c r="BK125" i="4"/>
  <c r="BM125" i="4"/>
  <c r="BH126" i="4"/>
  <c r="BL126" i="4"/>
  <c r="BM126" i="4"/>
  <c r="BN126" i="4"/>
  <c r="BH127" i="4"/>
  <c r="BM127" i="4"/>
  <c r="BH128" i="4"/>
  <c r="BH135" i="4"/>
  <c r="BK135" i="4"/>
  <c r="BL135" i="4"/>
  <c r="BL141" i="4"/>
  <c r="BN141" i="4"/>
  <c r="BK142" i="4"/>
  <c r="BM142" i="4"/>
  <c r="BN142" i="4"/>
  <c r="BH143" i="4"/>
  <c r="BH145" i="4"/>
  <c r="BK145" i="4"/>
  <c r="BL145" i="4"/>
  <c r="BM145" i="4"/>
  <c r="BN145" i="4"/>
  <c r="BK148" i="4"/>
  <c r="BN148" i="4"/>
  <c r="BH150" i="4"/>
  <c r="BL150" i="4"/>
  <c r="BM150" i="4"/>
  <c r="BN150" i="4"/>
  <c r="BH151" i="4"/>
  <c r="BN154" i="4"/>
  <c r="BH157" i="4"/>
  <c r="BK157" i="4"/>
  <c r="BL157" i="4"/>
  <c r="BM157" i="4"/>
  <c r="BN157" i="4"/>
  <c r="BH158" i="4"/>
  <c r="BM158" i="4"/>
  <c r="BN158" i="4"/>
  <c r="BM164" i="4"/>
  <c r="BN164" i="4"/>
  <c r="BH165" i="4"/>
  <c r="BJ165" i="4"/>
  <c r="BJ177" i="4" s="1"/>
  <c r="BK165" i="4"/>
  <c r="BM165" i="4"/>
  <c r="BH166" i="4"/>
  <c r="BL166" i="4"/>
  <c r="BM166" i="4"/>
  <c r="BN166" i="4"/>
  <c r="BM167" i="4"/>
  <c r="BH168" i="4"/>
  <c r="BH171" i="4"/>
  <c r="BK171" i="4"/>
  <c r="BL171" i="4"/>
  <c r="BK173" i="4"/>
  <c r="BL173" i="4"/>
  <c r="BN173" i="4"/>
  <c r="BH175" i="4"/>
  <c r="BK175" i="4"/>
  <c r="BL175" i="4"/>
  <c r="BM175" i="4"/>
  <c r="BN175" i="4"/>
  <c r="BH176" i="4"/>
  <c r="BM176" i="4"/>
  <c r="BN176" i="4"/>
  <c r="BH177" i="4"/>
  <c r="BK177" i="4"/>
  <c r="BH178" i="4"/>
  <c r="BK178" i="4"/>
  <c r="BL178" i="4"/>
  <c r="BM178" i="4"/>
  <c r="BN178" i="4"/>
  <c r="BH181" i="4"/>
  <c r="BK181" i="4"/>
  <c r="BL181" i="4"/>
  <c r="BM181" i="4"/>
  <c r="BN181" i="4"/>
  <c r="BN182" i="4"/>
  <c r="BH185" i="4"/>
  <c r="BL185" i="4"/>
  <c r="BM185" i="4"/>
  <c r="BN185" i="4"/>
  <c r="BL186" i="4"/>
  <c r="BM186" i="4"/>
  <c r="BN186" i="4"/>
  <c r="BH187" i="4"/>
  <c r="BH190" i="4"/>
  <c r="BL190" i="4"/>
  <c r="BM190" i="4"/>
  <c r="BH191" i="4"/>
  <c r="BM194" i="4"/>
  <c r="BK197" i="4"/>
  <c r="BL197" i="4"/>
  <c r="BM197" i="4"/>
  <c r="BN197" i="4"/>
  <c r="BH198" i="4"/>
  <c r="BL198" i="4"/>
  <c r="BM198" i="4"/>
  <c r="BN198" i="4"/>
  <c r="BH199" i="4"/>
  <c r="BK199" i="4"/>
  <c r="BL199" i="4"/>
  <c r="BM199" i="4"/>
  <c r="BN199" i="4"/>
  <c r="BM200" i="4"/>
  <c r="BM204" i="4"/>
  <c r="BH205" i="4"/>
  <c r="BJ205" i="4"/>
  <c r="BJ217" i="4" s="1"/>
  <c r="BK205" i="4"/>
  <c r="BL205" i="4"/>
  <c r="BM205" i="4"/>
  <c r="BN205" i="4"/>
  <c r="BH206" i="4"/>
  <c r="BL206" i="4"/>
  <c r="BM206" i="4"/>
  <c r="BN206" i="4"/>
  <c r="BH208" i="4"/>
  <c r="BM208" i="4"/>
  <c r="BN208" i="4"/>
  <c r="BH213" i="4"/>
  <c r="BH215" i="4"/>
  <c r="BK215" i="4"/>
  <c r="BL215" i="4"/>
  <c r="BM215" i="4"/>
  <c r="BN215" i="4"/>
  <c r="BH216" i="4"/>
  <c r="BM216" i="4"/>
  <c r="BN216" i="4"/>
  <c r="BH221" i="4"/>
  <c r="BK221" i="4"/>
  <c r="BL221" i="4"/>
  <c r="BM221" i="4"/>
  <c r="BH222" i="4"/>
  <c r="BM222" i="4"/>
  <c r="BH225" i="4"/>
  <c r="BK225" i="4"/>
  <c r="BL225" i="4"/>
  <c r="BM225" i="4"/>
  <c r="BN225" i="4"/>
  <c r="BK228" i="4"/>
  <c r="BH230" i="4"/>
  <c r="BL230" i="4"/>
  <c r="BM230" i="4"/>
  <c r="BN230" i="4"/>
  <c r="BH231" i="4"/>
  <c r="BK231" i="4"/>
  <c r="BL231" i="4"/>
  <c r="BM231" i="4"/>
  <c r="BN231" i="4"/>
  <c r="BM232" i="4"/>
  <c r="BN232" i="4"/>
  <c r="BJ233" i="4"/>
  <c r="BL234" i="4"/>
  <c r="BM234" i="4"/>
  <c r="BN234" i="4"/>
  <c r="BH235" i="4"/>
  <c r="BH237" i="4"/>
  <c r="BK237" i="4"/>
  <c r="BL237" i="4"/>
  <c r="BM237" i="4"/>
  <c r="BN237" i="4"/>
  <c r="BH238" i="4"/>
  <c r="BL238" i="4"/>
  <c r="BN238" i="4"/>
  <c r="BH239" i="4"/>
  <c r="BL239" i="4"/>
  <c r="BM239" i="4"/>
  <c r="BN239" i="4"/>
  <c r="BH240" i="4"/>
  <c r="BM240" i="4"/>
  <c r="BN240" i="4"/>
  <c r="BL242" i="4"/>
  <c r="BN242" i="4"/>
  <c r="BH243" i="4"/>
  <c r="BN244" i="4"/>
  <c r="BH245" i="4"/>
  <c r="BJ245" i="4"/>
  <c r="BJ269" i="4" s="1"/>
  <c r="BK245" i="4"/>
  <c r="BL245" i="4"/>
  <c r="BM245" i="4"/>
  <c r="BN245" i="4"/>
  <c r="BH246" i="4"/>
  <c r="BL246" i="4"/>
  <c r="BM246" i="4"/>
  <c r="BN246" i="4"/>
  <c r="BM247" i="4"/>
  <c r="BH248" i="4"/>
  <c r="BM248" i="4"/>
  <c r="BN248" i="4"/>
  <c r="BH249" i="4"/>
  <c r="BK249" i="4"/>
  <c r="BH251" i="4"/>
  <c r="BH253" i="4"/>
  <c r="BM253" i="4"/>
  <c r="BN253" i="4"/>
  <c r="BH255" i="4"/>
  <c r="BK255" i="4"/>
  <c r="BM255" i="4"/>
  <c r="BN255" i="4"/>
  <c r="BH256" i="4"/>
  <c r="BM256" i="4"/>
  <c r="BN256" i="4"/>
  <c r="BH257" i="4"/>
  <c r="BK257" i="4"/>
  <c r="BL257" i="4"/>
  <c r="BM257" i="4"/>
  <c r="BN257" i="4"/>
  <c r="BH258" i="4"/>
  <c r="BL258" i="4"/>
  <c r="BN258" i="4"/>
  <c r="BH261" i="4"/>
  <c r="BK261" i="4"/>
  <c r="BL261" i="4"/>
  <c r="BM261" i="4"/>
  <c r="BN261" i="4"/>
  <c r="BH262" i="4"/>
  <c r="BK262" i="4"/>
  <c r="BL262" i="4"/>
  <c r="BH265" i="4"/>
  <c r="BK265" i="4"/>
  <c r="BL265" i="4"/>
  <c r="BM265" i="4"/>
  <c r="BN265" i="4"/>
  <c r="BL266" i="4"/>
  <c r="BM266" i="4"/>
  <c r="BN266" i="4"/>
  <c r="BH270" i="4"/>
  <c r="BL270" i="4"/>
  <c r="BM270" i="4"/>
  <c r="BN270" i="4"/>
  <c r="BL271" i="4"/>
  <c r="BM271" i="4"/>
  <c r="BN271" i="4"/>
  <c r="BN272" i="4"/>
  <c r="BL274" i="4"/>
  <c r="BH277" i="4"/>
  <c r="BK277" i="4"/>
  <c r="BL277" i="4"/>
  <c r="BM277" i="4"/>
  <c r="BN277" i="4"/>
  <c r="BH278" i="4"/>
  <c r="BL278" i="4"/>
  <c r="BH279" i="4"/>
  <c r="BK279" i="4"/>
  <c r="BL279" i="4"/>
  <c r="BM279" i="4"/>
  <c r="BN279" i="4"/>
  <c r="BH280" i="4"/>
  <c r="BM284" i="4"/>
  <c r="BN284" i="4"/>
  <c r="AY169" i="4"/>
  <c r="J4" i="8"/>
  <c r="J5" i="8"/>
  <c r="S5" i="8"/>
  <c r="T5" i="8"/>
  <c r="Z5" i="8"/>
  <c r="AA5" i="8"/>
  <c r="AB5" i="8"/>
  <c r="AC5" i="8"/>
  <c r="AD5" i="8"/>
  <c r="AE5" i="8"/>
  <c r="AF5" i="8"/>
  <c r="AG5" i="8"/>
  <c r="AH5" i="8"/>
  <c r="AI5" i="8"/>
  <c r="AJ5" i="8"/>
  <c r="AK5" i="8"/>
  <c r="AL5" i="8"/>
  <c r="AM5" i="8"/>
  <c r="AN5" i="8"/>
  <c r="AO5" i="8"/>
  <c r="AP5" i="8"/>
  <c r="AQ5" i="8"/>
  <c r="AR5" i="8"/>
  <c r="AS5" i="8"/>
  <c r="AT5" i="8"/>
  <c r="AU5" i="8"/>
  <c r="AV5" i="8"/>
  <c r="AW5" i="8"/>
  <c r="AX5" i="8"/>
  <c r="AY5" i="8"/>
  <c r="AZ5" i="8"/>
  <c r="BA5" i="8"/>
  <c r="BB5" i="8"/>
  <c r="BC5" i="8"/>
  <c r="BD5" i="8"/>
  <c r="BE5" i="8"/>
  <c r="BF5" i="8"/>
  <c r="BG5" i="8"/>
  <c r="BH5" i="8"/>
  <c r="BI5" i="8"/>
  <c r="J6" i="8"/>
  <c r="C124" i="8" s="1"/>
  <c r="S6" i="8"/>
  <c r="T6" i="8"/>
  <c r="Z6" i="8"/>
  <c r="AA6" i="8"/>
  <c r="AB6" i="8"/>
  <c r="AC6" i="8"/>
  <c r="AD6" i="8"/>
  <c r="AE6" i="8"/>
  <c r="AF6" i="8"/>
  <c r="AG6" i="8"/>
  <c r="AH6" i="8"/>
  <c r="AI6" i="8"/>
  <c r="AJ6" i="8"/>
  <c r="AK6" i="8"/>
  <c r="AL6" i="8"/>
  <c r="AM6" i="8"/>
  <c r="AN6" i="8"/>
  <c r="AO6" i="8"/>
  <c r="AP6" i="8"/>
  <c r="AQ6" i="8"/>
  <c r="AR6" i="8"/>
  <c r="AS6" i="8"/>
  <c r="AT6" i="8"/>
  <c r="AU6" i="8"/>
  <c r="AV6" i="8"/>
  <c r="AW6" i="8"/>
  <c r="AX6" i="8"/>
  <c r="AY6" i="8"/>
  <c r="AZ6" i="8"/>
  <c r="BA6" i="8"/>
  <c r="BB6" i="8"/>
  <c r="BC6" i="8"/>
  <c r="BD6" i="8"/>
  <c r="BE6" i="8"/>
  <c r="BF6" i="8"/>
  <c r="BG6" i="8"/>
  <c r="BH6" i="8"/>
  <c r="BI6" i="8"/>
  <c r="J7" i="8"/>
  <c r="S7" i="8"/>
  <c r="T7" i="8"/>
  <c r="Z7" i="8"/>
  <c r="AA7" i="8"/>
  <c r="AB7" i="8"/>
  <c r="AC7" i="8"/>
  <c r="AD7" i="8"/>
  <c r="AE7" i="8"/>
  <c r="AF7" i="8"/>
  <c r="AG7" i="8"/>
  <c r="AH7" i="8"/>
  <c r="AI7" i="8"/>
  <c r="AJ7" i="8"/>
  <c r="AK7" i="8"/>
  <c r="AL7" i="8"/>
  <c r="AM7" i="8"/>
  <c r="AN7" i="8"/>
  <c r="AO7" i="8"/>
  <c r="AP7" i="8"/>
  <c r="AQ7" i="8"/>
  <c r="AR7" i="8"/>
  <c r="AS7" i="8"/>
  <c r="AT7" i="8"/>
  <c r="AU7" i="8"/>
  <c r="AV7" i="8"/>
  <c r="AW7" i="8"/>
  <c r="AX7" i="8"/>
  <c r="AY7" i="8"/>
  <c r="AZ7" i="8"/>
  <c r="BA7" i="8"/>
  <c r="BB7" i="8"/>
  <c r="BC7" i="8"/>
  <c r="BD7" i="8"/>
  <c r="BE7" i="8"/>
  <c r="BF7" i="8"/>
  <c r="BG7" i="8"/>
  <c r="BH7" i="8"/>
  <c r="BI7" i="8"/>
  <c r="J8" i="8"/>
  <c r="S8" i="8"/>
  <c r="T8" i="8"/>
  <c r="Z8" i="8"/>
  <c r="AA8" i="8"/>
  <c r="AB8" i="8"/>
  <c r="AC8" i="8"/>
  <c r="AD8" i="8"/>
  <c r="AE8" i="8"/>
  <c r="AF8" i="8"/>
  <c r="AG8" i="8"/>
  <c r="AH8" i="8"/>
  <c r="AI8" i="8"/>
  <c r="AJ8" i="8"/>
  <c r="AK8" i="8"/>
  <c r="AL8" i="8"/>
  <c r="AM8" i="8"/>
  <c r="AN8" i="8"/>
  <c r="AO8" i="8"/>
  <c r="AP8" i="8"/>
  <c r="AQ8" i="8"/>
  <c r="AR8" i="8"/>
  <c r="AS8" i="8"/>
  <c r="AT8" i="8"/>
  <c r="AU8" i="8"/>
  <c r="AV8" i="8"/>
  <c r="AW8" i="8"/>
  <c r="AX8" i="8"/>
  <c r="AY8" i="8"/>
  <c r="AZ8" i="8"/>
  <c r="BA8" i="8"/>
  <c r="BB8" i="8"/>
  <c r="BC8" i="8"/>
  <c r="BD8" i="8"/>
  <c r="BE8" i="8"/>
  <c r="BF8" i="8"/>
  <c r="BG8" i="8"/>
  <c r="BH8" i="8"/>
  <c r="BI8" i="8"/>
  <c r="J9" i="8"/>
  <c r="S9" i="8"/>
  <c r="T9" i="8"/>
  <c r="Z9" i="8"/>
  <c r="AA9" i="8"/>
  <c r="AB9" i="8"/>
  <c r="AC9" i="8"/>
  <c r="AD9" i="8"/>
  <c r="AE9" i="8"/>
  <c r="AF9" i="8"/>
  <c r="AG9" i="8"/>
  <c r="AH9" i="8"/>
  <c r="AI9" i="8"/>
  <c r="AJ9" i="8"/>
  <c r="AK9" i="8"/>
  <c r="AL9" i="8"/>
  <c r="AM9" i="8"/>
  <c r="AN9" i="8"/>
  <c r="AO9" i="8"/>
  <c r="AP9" i="8"/>
  <c r="AQ9" i="8"/>
  <c r="AR9" i="8"/>
  <c r="AS9" i="8"/>
  <c r="AT9" i="8"/>
  <c r="AU9" i="8"/>
  <c r="AV9" i="8"/>
  <c r="AW9" i="8"/>
  <c r="AX9" i="8"/>
  <c r="AY9" i="8"/>
  <c r="AZ9" i="8"/>
  <c r="BA9" i="8"/>
  <c r="BB9" i="8"/>
  <c r="BC9" i="8"/>
  <c r="BD9" i="8"/>
  <c r="BE9" i="8"/>
  <c r="BF9" i="8"/>
  <c r="BG9" i="8"/>
  <c r="BH9" i="8"/>
  <c r="BI9" i="8"/>
  <c r="J10" i="8"/>
  <c r="C128" i="8" s="1"/>
  <c r="S10" i="8"/>
  <c r="T10" i="8"/>
  <c r="Z10" i="8"/>
  <c r="AA10" i="8"/>
  <c r="AB10" i="8"/>
  <c r="AC10" i="8"/>
  <c r="AD10" i="8"/>
  <c r="AE10" i="8"/>
  <c r="AF10" i="8"/>
  <c r="AG10" i="8"/>
  <c r="AH10" i="8"/>
  <c r="AI10" i="8"/>
  <c r="AJ10" i="8"/>
  <c r="AK10" i="8"/>
  <c r="AL10" i="8"/>
  <c r="AM10" i="8"/>
  <c r="AN10" i="8"/>
  <c r="AO10" i="8"/>
  <c r="AP10" i="8"/>
  <c r="AQ10" i="8"/>
  <c r="AR10" i="8"/>
  <c r="AS10" i="8"/>
  <c r="AT10" i="8"/>
  <c r="AU10" i="8"/>
  <c r="AV10" i="8"/>
  <c r="AW10" i="8"/>
  <c r="AX10" i="8"/>
  <c r="AY10" i="8"/>
  <c r="AZ10" i="8"/>
  <c r="BA10" i="8"/>
  <c r="BB10" i="8"/>
  <c r="BC10" i="8"/>
  <c r="BD10" i="8"/>
  <c r="BE10" i="8"/>
  <c r="BF10" i="8"/>
  <c r="BG10" i="8"/>
  <c r="BH10" i="8"/>
  <c r="BI10" i="8"/>
  <c r="J11" i="8"/>
  <c r="S11" i="8"/>
  <c r="T11" i="8"/>
  <c r="Z11" i="8"/>
  <c r="AA11" i="8"/>
  <c r="AB11" i="8"/>
  <c r="AC11" i="8"/>
  <c r="AD11" i="8"/>
  <c r="AE11" i="8"/>
  <c r="AF11" i="8"/>
  <c r="AG11" i="8"/>
  <c r="AH11" i="8"/>
  <c r="AI11" i="8"/>
  <c r="AJ11" i="8"/>
  <c r="AK11" i="8"/>
  <c r="AL11" i="8"/>
  <c r="AM11" i="8"/>
  <c r="AN11" i="8"/>
  <c r="AO11" i="8"/>
  <c r="AP11" i="8"/>
  <c r="AQ11" i="8"/>
  <c r="AR11" i="8"/>
  <c r="AS11" i="8"/>
  <c r="AT11" i="8"/>
  <c r="AU11" i="8"/>
  <c r="AV11" i="8"/>
  <c r="AW11" i="8"/>
  <c r="AX11" i="8"/>
  <c r="AY11" i="8"/>
  <c r="AZ11" i="8"/>
  <c r="BA11" i="8"/>
  <c r="BB11" i="8"/>
  <c r="BC11" i="8"/>
  <c r="BD11" i="8"/>
  <c r="BE11" i="8"/>
  <c r="BF11" i="8"/>
  <c r="BG11" i="8"/>
  <c r="BH11" i="8"/>
  <c r="BI11" i="8"/>
  <c r="J12" i="8"/>
  <c r="S12" i="8"/>
  <c r="T12" i="8"/>
  <c r="Z12" i="8"/>
  <c r="AA12" i="8"/>
  <c r="AB12" i="8"/>
  <c r="AC12" i="8"/>
  <c r="AD12" i="8"/>
  <c r="AE12" i="8"/>
  <c r="AF12" i="8"/>
  <c r="AG12" i="8"/>
  <c r="AH12" i="8"/>
  <c r="AI12" i="8"/>
  <c r="AJ12" i="8"/>
  <c r="AK12" i="8"/>
  <c r="AL12" i="8"/>
  <c r="AM12" i="8"/>
  <c r="AN12" i="8"/>
  <c r="AO12" i="8"/>
  <c r="AP12" i="8"/>
  <c r="AQ12" i="8"/>
  <c r="AR12" i="8"/>
  <c r="AS12" i="8"/>
  <c r="AT12" i="8"/>
  <c r="AU12" i="8"/>
  <c r="AV12" i="8"/>
  <c r="AW12" i="8"/>
  <c r="AX12" i="8"/>
  <c r="AY12" i="8"/>
  <c r="AZ12" i="8"/>
  <c r="BA12" i="8"/>
  <c r="BB12" i="8"/>
  <c r="BC12" i="8"/>
  <c r="BD12" i="8"/>
  <c r="BE12" i="8"/>
  <c r="BF12" i="8"/>
  <c r="BG12" i="8"/>
  <c r="BH12" i="8"/>
  <c r="BI12" i="8"/>
  <c r="J13" i="8"/>
  <c r="C132" i="8" s="1"/>
  <c r="S13" i="8"/>
  <c r="T13" i="8"/>
  <c r="Z13" i="8"/>
  <c r="AA13" i="8"/>
  <c r="AB13" i="8"/>
  <c r="AC13" i="8"/>
  <c r="AD13" i="8"/>
  <c r="AE13" i="8"/>
  <c r="AF13" i="8"/>
  <c r="AG13" i="8"/>
  <c r="AH13" i="8"/>
  <c r="AI13" i="8"/>
  <c r="AJ13" i="8"/>
  <c r="AK13" i="8"/>
  <c r="AL13" i="8"/>
  <c r="AM13" i="8"/>
  <c r="AN13" i="8"/>
  <c r="AO13" i="8"/>
  <c r="AP13" i="8"/>
  <c r="AQ13" i="8"/>
  <c r="AR13" i="8"/>
  <c r="AS13" i="8"/>
  <c r="AT13" i="8"/>
  <c r="AU13" i="8"/>
  <c r="AV13" i="8"/>
  <c r="AW13" i="8"/>
  <c r="AX13" i="8"/>
  <c r="AY13" i="8"/>
  <c r="AZ13" i="8"/>
  <c r="BA13" i="8"/>
  <c r="BB13" i="8"/>
  <c r="BC13" i="8"/>
  <c r="BD13" i="8"/>
  <c r="BE13" i="8"/>
  <c r="BF13" i="8"/>
  <c r="BG13" i="8"/>
  <c r="BH13" i="8"/>
  <c r="BI13" i="8"/>
  <c r="J14" i="8"/>
  <c r="S14" i="8"/>
  <c r="T14" i="8"/>
  <c r="Z14" i="8"/>
  <c r="AA14" i="8"/>
  <c r="AB14" i="8"/>
  <c r="AC14" i="8"/>
  <c r="AD14" i="8"/>
  <c r="AE14" i="8"/>
  <c r="AF14" i="8"/>
  <c r="AG14" i="8"/>
  <c r="AH14" i="8"/>
  <c r="AI14" i="8"/>
  <c r="AJ14" i="8"/>
  <c r="AK14" i="8"/>
  <c r="AL14" i="8"/>
  <c r="AM14" i="8"/>
  <c r="AN14" i="8"/>
  <c r="AO14" i="8"/>
  <c r="AP14" i="8"/>
  <c r="AQ14" i="8"/>
  <c r="AR14" i="8"/>
  <c r="AS14" i="8"/>
  <c r="AT14" i="8"/>
  <c r="AU14" i="8"/>
  <c r="AV14" i="8"/>
  <c r="AW14" i="8"/>
  <c r="AX14" i="8"/>
  <c r="AY14" i="8"/>
  <c r="AZ14" i="8"/>
  <c r="BA14" i="8"/>
  <c r="BB14" i="8"/>
  <c r="BC14" i="8"/>
  <c r="BD14" i="8"/>
  <c r="BE14" i="8"/>
  <c r="BF14" i="8"/>
  <c r="BG14" i="8"/>
  <c r="BH14" i="8"/>
  <c r="BI14" i="8"/>
  <c r="J15" i="8"/>
  <c r="S15" i="8"/>
  <c r="T15" i="8"/>
  <c r="Z15" i="8"/>
  <c r="AA15" i="8"/>
  <c r="AB15" i="8"/>
  <c r="AC15" i="8"/>
  <c r="AD15" i="8"/>
  <c r="AE15" i="8"/>
  <c r="AF15" i="8"/>
  <c r="AG15" i="8"/>
  <c r="AH15" i="8"/>
  <c r="AI15" i="8"/>
  <c r="AJ15" i="8"/>
  <c r="AK15" i="8"/>
  <c r="AL15" i="8"/>
  <c r="AM15" i="8"/>
  <c r="AN15" i="8"/>
  <c r="AO15" i="8"/>
  <c r="AP15" i="8"/>
  <c r="AQ15" i="8"/>
  <c r="AR15" i="8"/>
  <c r="AS15" i="8"/>
  <c r="AT15" i="8"/>
  <c r="AU15" i="8"/>
  <c r="AV15" i="8"/>
  <c r="AW15" i="8"/>
  <c r="AX15" i="8"/>
  <c r="AY15" i="8"/>
  <c r="AZ15" i="8"/>
  <c r="BA15" i="8"/>
  <c r="BB15" i="8"/>
  <c r="BC15" i="8"/>
  <c r="BD15" i="8"/>
  <c r="BE15" i="8"/>
  <c r="BF15" i="8"/>
  <c r="BG15" i="8"/>
  <c r="BH15" i="8"/>
  <c r="BI15" i="8"/>
  <c r="J16" i="8"/>
  <c r="S16" i="8"/>
  <c r="T16" i="8"/>
  <c r="Z16" i="8"/>
  <c r="AA16" i="8"/>
  <c r="AB16" i="8"/>
  <c r="AC16" i="8"/>
  <c r="AD16" i="8"/>
  <c r="AE16" i="8"/>
  <c r="AF16" i="8"/>
  <c r="AG16" i="8"/>
  <c r="AH16" i="8"/>
  <c r="AI16" i="8"/>
  <c r="AJ16" i="8"/>
  <c r="AK16" i="8"/>
  <c r="AL16" i="8"/>
  <c r="AM16" i="8"/>
  <c r="AN16" i="8"/>
  <c r="AO16" i="8"/>
  <c r="AP16" i="8"/>
  <c r="AQ16" i="8"/>
  <c r="AR16" i="8"/>
  <c r="AS16" i="8"/>
  <c r="AT16" i="8"/>
  <c r="AU16" i="8"/>
  <c r="AV16" i="8"/>
  <c r="AW16" i="8"/>
  <c r="AX16" i="8"/>
  <c r="AY16" i="8"/>
  <c r="AZ16" i="8"/>
  <c r="BA16" i="8"/>
  <c r="BB16" i="8"/>
  <c r="BC16" i="8"/>
  <c r="BD16" i="8"/>
  <c r="BE16" i="8"/>
  <c r="BF16" i="8"/>
  <c r="BG16" i="8"/>
  <c r="BH16" i="8"/>
  <c r="BI16" i="8"/>
  <c r="J17" i="8"/>
  <c r="S17" i="8"/>
  <c r="T17" i="8"/>
  <c r="Z17" i="8"/>
  <c r="AA17" i="8"/>
  <c r="AB17" i="8"/>
  <c r="AC17" i="8"/>
  <c r="AD17" i="8"/>
  <c r="AE17" i="8"/>
  <c r="AF17" i="8"/>
  <c r="AG17" i="8"/>
  <c r="AH17" i="8"/>
  <c r="AI17" i="8"/>
  <c r="AJ17" i="8"/>
  <c r="AK17" i="8"/>
  <c r="AL17" i="8"/>
  <c r="AM17" i="8"/>
  <c r="AN17" i="8"/>
  <c r="AO17" i="8"/>
  <c r="AP17" i="8"/>
  <c r="AQ17" i="8"/>
  <c r="AR17" i="8"/>
  <c r="AS17" i="8"/>
  <c r="AT17" i="8"/>
  <c r="AU17" i="8"/>
  <c r="AV17" i="8"/>
  <c r="AW17" i="8"/>
  <c r="AX17" i="8"/>
  <c r="AY17" i="8"/>
  <c r="AZ17" i="8"/>
  <c r="BA17" i="8"/>
  <c r="BB17" i="8"/>
  <c r="BC17" i="8"/>
  <c r="BD17" i="8"/>
  <c r="BE17" i="8"/>
  <c r="BF17" i="8"/>
  <c r="BG17" i="8"/>
  <c r="BH17" i="8"/>
  <c r="BI17" i="8"/>
  <c r="J18" i="8"/>
  <c r="J19" i="8"/>
  <c r="J20" i="8"/>
  <c r="J21" i="8"/>
  <c r="C141" i="8" s="1"/>
  <c r="J22" i="8"/>
  <c r="C142" i="8" s="1"/>
  <c r="J23" i="8"/>
  <c r="J24" i="8"/>
  <c r="C144" i="8" s="1"/>
  <c r="J25" i="8"/>
  <c r="J26" i="8"/>
  <c r="J27" i="8"/>
  <c r="J28" i="8"/>
  <c r="J29" i="8"/>
  <c r="C150" i="8" s="1"/>
  <c r="AC254" i="8" s="1"/>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C198" i="8" s="1"/>
  <c r="J72" i="8"/>
  <c r="J73" i="8"/>
  <c r="J74" i="8"/>
  <c r="J75" i="8"/>
  <c r="J76" i="8"/>
  <c r="J77" i="8"/>
  <c r="J78" i="8"/>
  <c r="J79" i="8"/>
  <c r="J80" i="8"/>
  <c r="C208" i="8" s="1"/>
  <c r="J81" i="8"/>
  <c r="J82" i="8"/>
  <c r="J83" i="8"/>
  <c r="J84" i="8"/>
  <c r="J85" i="8"/>
  <c r="J86" i="8"/>
  <c r="J87" i="8"/>
  <c r="J88" i="8"/>
  <c r="J89" i="8"/>
  <c r="J90" i="8"/>
  <c r="J91" i="8"/>
  <c r="J92" i="8"/>
  <c r="J93" i="8"/>
  <c r="J94" i="8"/>
  <c r="C122" i="8"/>
  <c r="D122" i="8"/>
  <c r="O122" i="8" s="1"/>
  <c r="AC122" i="8"/>
  <c r="AF122" i="8"/>
  <c r="C123" i="8"/>
  <c r="D123" i="8"/>
  <c r="H123" i="8" s="1"/>
  <c r="D124" i="8"/>
  <c r="E124" i="8" s="1"/>
  <c r="C125" i="8"/>
  <c r="AC140" i="8" s="1"/>
  <c r="D125" i="8"/>
  <c r="Q125" i="8" s="1"/>
  <c r="C126" i="8"/>
  <c r="AC146" i="8" s="1"/>
  <c r="D126" i="8"/>
  <c r="F126" i="8" s="1"/>
  <c r="C127" i="8"/>
  <c r="AC152" i="8" s="1"/>
  <c r="D127" i="8"/>
  <c r="E127" i="8" s="1"/>
  <c r="D128" i="8"/>
  <c r="J128" i="8" s="1"/>
  <c r="AC128" i="8"/>
  <c r="C129" i="8"/>
  <c r="D129" i="8"/>
  <c r="E129" i="8" s="1"/>
  <c r="G129" i="8"/>
  <c r="H129" i="8"/>
  <c r="M129" i="8"/>
  <c r="N129" i="8"/>
  <c r="O129" i="8"/>
  <c r="P129" i="8"/>
  <c r="Q129" i="8"/>
  <c r="R129" i="8"/>
  <c r="C130" i="8"/>
  <c r="D130" i="8"/>
  <c r="E130" i="8" s="1"/>
  <c r="C131" i="8"/>
  <c r="D131" i="8"/>
  <c r="J131" i="8" s="1"/>
  <c r="D132" i="8"/>
  <c r="P132" i="8" s="1"/>
  <c r="C133" i="8"/>
  <c r="D133" i="8"/>
  <c r="E133" i="8" s="1"/>
  <c r="H133" i="8"/>
  <c r="C134" i="8"/>
  <c r="D134" i="8"/>
  <c r="E134" i="8" s="1"/>
  <c r="AC134" i="8"/>
  <c r="C135" i="8"/>
  <c r="AC188" i="8" s="1"/>
  <c r="D135" i="8"/>
  <c r="P135" i="8" s="1"/>
  <c r="C136" i="8"/>
  <c r="D136" i="8"/>
  <c r="E136" i="8" s="1"/>
  <c r="N136" i="8"/>
  <c r="R136" i="8"/>
  <c r="C137" i="8"/>
  <c r="D137" i="8"/>
  <c r="H137" i="8" s="1"/>
  <c r="E137" i="8"/>
  <c r="F137" i="8"/>
  <c r="G137" i="8"/>
  <c r="J137" i="8"/>
  <c r="M137" i="8"/>
  <c r="N137" i="8"/>
  <c r="O137" i="8"/>
  <c r="P137" i="8"/>
  <c r="Q137" i="8"/>
  <c r="R137" i="8"/>
  <c r="C138" i="8"/>
  <c r="D138" i="8"/>
  <c r="L18" i="8" s="1"/>
  <c r="C139" i="8"/>
  <c r="AC200" i="8" s="1"/>
  <c r="D139" i="8"/>
  <c r="E139" i="8" s="1"/>
  <c r="C140" i="8"/>
  <c r="D140" i="8"/>
  <c r="Q140" i="8" s="1"/>
  <c r="D141" i="8"/>
  <c r="G141" i="8" s="1"/>
  <c r="D142" i="8"/>
  <c r="N142" i="8" s="1"/>
  <c r="C143" i="8"/>
  <c r="D143" i="8"/>
  <c r="N143" i="8" s="1"/>
  <c r="D144" i="8"/>
  <c r="E144" i="8" s="1"/>
  <c r="C145" i="8"/>
  <c r="D145" i="8"/>
  <c r="G145" i="8" s="1"/>
  <c r="E145" i="8"/>
  <c r="F145" i="8"/>
  <c r="I145" i="8"/>
  <c r="J145" i="8"/>
  <c r="M145" i="8"/>
  <c r="N145" i="8"/>
  <c r="O145" i="8"/>
  <c r="P145" i="8"/>
  <c r="Q145" i="8"/>
  <c r="R145" i="8"/>
  <c r="C146" i="8"/>
  <c r="D146" i="8"/>
  <c r="E146" i="8" s="1"/>
  <c r="C147" i="8"/>
  <c r="D147" i="8"/>
  <c r="Q147" i="8" s="1"/>
  <c r="C148" i="8"/>
  <c r="D148" i="8"/>
  <c r="E148" i="8" s="1"/>
  <c r="C149" i="8"/>
  <c r="D149" i="8"/>
  <c r="H149" i="8" s="1"/>
  <c r="D150" i="8"/>
  <c r="N150" i="8" s="1"/>
  <c r="C151" i="8"/>
  <c r="D151" i="8"/>
  <c r="F151" i="8" s="1"/>
  <c r="C152" i="8"/>
  <c r="D152" i="8"/>
  <c r="I152" i="8" s="1"/>
  <c r="C153" i="8"/>
  <c r="D153" i="8"/>
  <c r="G153" i="8"/>
  <c r="C154" i="8"/>
  <c r="D154" i="8"/>
  <c r="R154" i="8" s="1"/>
  <c r="C155" i="8"/>
  <c r="D155" i="8"/>
  <c r="N155" i="8" s="1"/>
  <c r="C156" i="8"/>
  <c r="D156" i="8"/>
  <c r="Q156" i="8" s="1"/>
  <c r="C157" i="8"/>
  <c r="D157" i="8"/>
  <c r="J157" i="8" s="1"/>
  <c r="C158" i="8"/>
  <c r="D158" i="8"/>
  <c r="E158" i="8" s="1"/>
  <c r="AC158" i="8"/>
  <c r="AF158" i="8"/>
  <c r="C159" i="8"/>
  <c r="D159" i="8"/>
  <c r="N159" i="8" s="1"/>
  <c r="C160" i="8"/>
  <c r="D160" i="8"/>
  <c r="F160" i="8" s="1"/>
  <c r="C161" i="8"/>
  <c r="D161" i="8"/>
  <c r="E161" i="8" s="1"/>
  <c r="H161" i="8"/>
  <c r="I161" i="8"/>
  <c r="J161" i="8"/>
  <c r="N161" i="8"/>
  <c r="P161" i="8"/>
  <c r="Q161" i="8"/>
  <c r="C162" i="8"/>
  <c r="D162" i="8"/>
  <c r="E162" i="8" s="1"/>
  <c r="C163" i="8"/>
  <c r="D163" i="8"/>
  <c r="E163" i="8" s="1"/>
  <c r="C164" i="8"/>
  <c r="D164" i="8"/>
  <c r="H164" i="8" s="1"/>
  <c r="AC164" i="8"/>
  <c r="C165" i="8"/>
  <c r="D165" i="8"/>
  <c r="Q165" i="8" s="1"/>
  <c r="C166" i="8"/>
  <c r="D166" i="8"/>
  <c r="F166" i="8" s="1"/>
  <c r="C167" i="8"/>
  <c r="D167" i="8"/>
  <c r="R167" i="8" s="1"/>
  <c r="C168" i="8"/>
  <c r="D168" i="8"/>
  <c r="J168" i="8" s="1"/>
  <c r="C169" i="8"/>
  <c r="D169" i="8"/>
  <c r="E169" i="8"/>
  <c r="F169" i="8"/>
  <c r="G169" i="8"/>
  <c r="H169" i="8"/>
  <c r="I169" i="8"/>
  <c r="J169" i="8"/>
  <c r="M169" i="8"/>
  <c r="N169" i="8"/>
  <c r="O169" i="8"/>
  <c r="P169" i="8"/>
  <c r="Q169" i="8"/>
  <c r="R169" i="8"/>
  <c r="C170" i="8"/>
  <c r="D170" i="8"/>
  <c r="H170" i="8" s="1"/>
  <c r="AC170" i="8"/>
  <c r="C171" i="8"/>
  <c r="D171" i="8"/>
  <c r="Q171" i="8" s="1"/>
  <c r="C172" i="8"/>
  <c r="D172" i="8"/>
  <c r="N172" i="8" s="1"/>
  <c r="C173" i="8"/>
  <c r="D173" i="8"/>
  <c r="F173" i="8" s="1"/>
  <c r="C174" i="8"/>
  <c r="D174" i="8"/>
  <c r="M174" i="8" s="1"/>
  <c r="C175" i="8"/>
  <c r="D175" i="8"/>
  <c r="J175" i="8" s="1"/>
  <c r="C176" i="8"/>
  <c r="D176" i="8"/>
  <c r="Q176" i="8" s="1"/>
  <c r="AC176" i="8"/>
  <c r="C177" i="8"/>
  <c r="D177" i="8"/>
  <c r="H177" i="8" s="1"/>
  <c r="E177" i="8"/>
  <c r="F177" i="8"/>
  <c r="G177" i="8"/>
  <c r="I177" i="8"/>
  <c r="J177" i="8"/>
  <c r="M177" i="8"/>
  <c r="N177" i="8"/>
  <c r="O177" i="8"/>
  <c r="P177" i="8"/>
  <c r="R177" i="8"/>
  <c r="C178" i="8"/>
  <c r="D178" i="8"/>
  <c r="I178" i="8" s="1"/>
  <c r="C179" i="8"/>
  <c r="D179" i="8"/>
  <c r="E179" i="8" s="1"/>
  <c r="C180" i="8"/>
  <c r="AC386" i="8" s="1"/>
  <c r="D180" i="8"/>
  <c r="E180" i="8" s="1"/>
  <c r="C181" i="8"/>
  <c r="D181" i="8"/>
  <c r="G181" i="8" s="1"/>
  <c r="C182" i="8"/>
  <c r="AC398" i="8" s="1"/>
  <c r="D182" i="8"/>
  <c r="G182" i="8" s="1"/>
  <c r="O182" i="8"/>
  <c r="AC182" i="8"/>
  <c r="C183" i="8"/>
  <c r="AC404" i="8" s="1"/>
  <c r="D183" i="8"/>
  <c r="H183" i="8" s="1"/>
  <c r="C184" i="8"/>
  <c r="D184" i="8"/>
  <c r="J184" i="8" s="1"/>
  <c r="C185" i="8"/>
  <c r="D185" i="8"/>
  <c r="E185" i="8" s="1"/>
  <c r="F185" i="8"/>
  <c r="G185" i="8"/>
  <c r="H185" i="8"/>
  <c r="I185" i="8"/>
  <c r="J185" i="8"/>
  <c r="N185" i="8"/>
  <c r="O185" i="8"/>
  <c r="P185" i="8"/>
  <c r="Q185" i="8"/>
  <c r="R185" i="8"/>
  <c r="C186" i="8"/>
  <c r="AC410" i="8" s="1"/>
  <c r="D186" i="8"/>
  <c r="E186" i="8" s="1"/>
  <c r="C187" i="8"/>
  <c r="D187" i="8"/>
  <c r="E187" i="8" s="1"/>
  <c r="C188" i="8"/>
  <c r="D188" i="8"/>
  <c r="E188" i="8" s="1"/>
  <c r="C189" i="8"/>
  <c r="D189" i="8"/>
  <c r="G189" i="8" s="1"/>
  <c r="C190" i="8"/>
  <c r="AC434" i="8" s="1"/>
  <c r="D190" i="8"/>
  <c r="H190" i="8" s="1"/>
  <c r="C191" i="8"/>
  <c r="D191" i="8"/>
  <c r="N191" i="8" s="1"/>
  <c r="C192" i="8"/>
  <c r="D192" i="8"/>
  <c r="O192" i="8" s="1"/>
  <c r="C193" i="8"/>
  <c r="D193" i="8"/>
  <c r="E193" i="8"/>
  <c r="F193" i="8"/>
  <c r="G193" i="8"/>
  <c r="H193" i="8"/>
  <c r="I193" i="8"/>
  <c r="J193" i="8"/>
  <c r="M193" i="8"/>
  <c r="N193" i="8"/>
  <c r="O193" i="8"/>
  <c r="P193" i="8"/>
  <c r="Q193" i="8"/>
  <c r="R193" i="8"/>
  <c r="C194" i="8"/>
  <c r="AC446" i="8" s="1"/>
  <c r="D194" i="8"/>
  <c r="O194" i="8" s="1"/>
  <c r="AC194" i="8"/>
  <c r="AF194" i="8"/>
  <c r="C195" i="8"/>
  <c r="D195" i="8"/>
  <c r="J195" i="8" s="1"/>
  <c r="C196" i="8"/>
  <c r="AC458" i="8" s="1"/>
  <c r="D196" i="8"/>
  <c r="G196" i="8" s="1"/>
  <c r="C197" i="8"/>
  <c r="AC464" i="8" s="1"/>
  <c r="D197" i="8"/>
  <c r="F197" i="8" s="1"/>
  <c r="D198" i="8"/>
  <c r="O198" i="8" s="1"/>
  <c r="C199" i="8"/>
  <c r="AC476" i="8" s="1"/>
  <c r="D199" i="8"/>
  <c r="J199" i="8" s="1"/>
  <c r="C200" i="8"/>
  <c r="D200" i="8"/>
  <c r="G200" i="8" s="1"/>
  <c r="C201" i="8"/>
  <c r="D201" i="8"/>
  <c r="F201" i="8" s="1"/>
  <c r="I201" i="8"/>
  <c r="J201" i="8"/>
  <c r="N201" i="8"/>
  <c r="P201" i="8"/>
  <c r="Q201" i="8"/>
  <c r="R201" i="8"/>
  <c r="C202" i="8"/>
  <c r="D202" i="8"/>
  <c r="Q202" i="8" s="1"/>
  <c r="C203" i="8"/>
  <c r="AC488" i="8" s="1"/>
  <c r="D203" i="8"/>
  <c r="F203" i="8" s="1"/>
  <c r="C204" i="8"/>
  <c r="D204" i="8"/>
  <c r="O204" i="8" s="1"/>
  <c r="C205" i="8"/>
  <c r="D205" i="8"/>
  <c r="J205" i="8" s="1"/>
  <c r="C206" i="8"/>
  <c r="D206" i="8"/>
  <c r="F206" i="8" s="1"/>
  <c r="AC206" i="8"/>
  <c r="C207" i="8"/>
  <c r="AC512" i="8" s="1"/>
  <c r="D207" i="8"/>
  <c r="E207" i="8" s="1"/>
  <c r="D208" i="8"/>
  <c r="Q208" i="8" s="1"/>
  <c r="C209" i="8"/>
  <c r="D209" i="8"/>
  <c r="N209" i="8" s="1"/>
  <c r="F209" i="8"/>
  <c r="G209" i="8"/>
  <c r="H209" i="8"/>
  <c r="I209" i="8"/>
  <c r="J209" i="8"/>
  <c r="O209" i="8"/>
  <c r="W209" i="8" s="1"/>
  <c r="P209" i="8"/>
  <c r="Q209" i="8"/>
  <c r="R209" i="8"/>
  <c r="C210" i="8"/>
  <c r="AC518" i="8" s="1"/>
  <c r="D210" i="8"/>
  <c r="C211" i="8"/>
  <c r="AC524" i="8" s="1"/>
  <c r="D211" i="8"/>
  <c r="E211" i="8" s="1"/>
  <c r="C212" i="8"/>
  <c r="D212" i="8"/>
  <c r="I212" i="8" s="1"/>
  <c r="AC212" i="8"/>
  <c r="C213" i="8"/>
  <c r="D213" i="8"/>
  <c r="F213" i="8" s="1"/>
  <c r="C214" i="8"/>
  <c r="D214" i="8"/>
  <c r="E214" i="8" s="1"/>
  <c r="C215" i="8"/>
  <c r="AC548" i="8" s="1"/>
  <c r="D215" i="8"/>
  <c r="G215" i="8" s="1"/>
  <c r="C216" i="8"/>
  <c r="D216" i="8"/>
  <c r="Q216" i="8" s="1"/>
  <c r="C217" i="8"/>
  <c r="D217" i="8"/>
  <c r="E217" i="8" s="1"/>
  <c r="C218" i="8"/>
  <c r="D218" i="8"/>
  <c r="J218" i="8" s="1"/>
  <c r="AC218" i="8"/>
  <c r="C219" i="8"/>
  <c r="D219" i="8"/>
  <c r="F219" i="8" s="1"/>
  <c r="C220" i="8"/>
  <c r="AC566" i="8" s="1"/>
  <c r="D220" i="8"/>
  <c r="E220" i="8" s="1"/>
  <c r="C221" i="8"/>
  <c r="AC572" i="8" s="1"/>
  <c r="D221" i="8"/>
  <c r="O221" i="8" s="1"/>
  <c r="C222" i="8"/>
  <c r="D222" i="8"/>
  <c r="E222" i="8" s="1"/>
  <c r="C223" i="8"/>
  <c r="D223" i="8"/>
  <c r="Q223" i="8" s="1"/>
  <c r="C224" i="8"/>
  <c r="D224" i="8"/>
  <c r="AC224" i="8"/>
  <c r="C225" i="8"/>
  <c r="D225" i="8"/>
  <c r="E225" i="8"/>
  <c r="F225" i="8"/>
  <c r="G225" i="8"/>
  <c r="H225" i="8"/>
  <c r="I225" i="8"/>
  <c r="J225" i="8"/>
  <c r="M225" i="8"/>
  <c r="N225" i="8"/>
  <c r="O225" i="8"/>
  <c r="P225" i="8"/>
  <c r="Q225" i="8"/>
  <c r="R225" i="8"/>
  <c r="AC230" i="8"/>
  <c r="AF230" i="8"/>
  <c r="AC236" i="8"/>
  <c r="AC242" i="8"/>
  <c r="AC248" i="8"/>
  <c r="AC260" i="8"/>
  <c r="AC266" i="8"/>
  <c r="AF266" i="8"/>
  <c r="AC272" i="8"/>
  <c r="AC278" i="8"/>
  <c r="AC284" i="8"/>
  <c r="AC290" i="8"/>
  <c r="AC296" i="8"/>
  <c r="AC302" i="8"/>
  <c r="AF302" i="8"/>
  <c r="AC308" i="8"/>
  <c r="AC314" i="8"/>
  <c r="AC320" i="8"/>
  <c r="AC326" i="8"/>
  <c r="AC332" i="8"/>
  <c r="AC338" i="8"/>
  <c r="AF338" i="8"/>
  <c r="AC344" i="8"/>
  <c r="AC350" i="8"/>
  <c r="AC356" i="8"/>
  <c r="AC362" i="8"/>
  <c r="AC368" i="8"/>
  <c r="AC374" i="8"/>
  <c r="AF374" i="8"/>
  <c r="AC380" i="8"/>
  <c r="AC392" i="8"/>
  <c r="AF410" i="8"/>
  <c r="AC416" i="8"/>
  <c r="AC422" i="8"/>
  <c r="AC428" i="8"/>
  <c r="AC440" i="8"/>
  <c r="AF446" i="8"/>
  <c r="AC452" i="8"/>
  <c r="AC470" i="8"/>
  <c r="AC482" i="8"/>
  <c r="AF482" i="8"/>
  <c r="AC494" i="8"/>
  <c r="AC500" i="8"/>
  <c r="AC506" i="8"/>
  <c r="AF518" i="8"/>
  <c r="AC530" i="8"/>
  <c r="AC536" i="8"/>
  <c r="AC542" i="8"/>
  <c r="AC554" i="8"/>
  <c r="AF554" i="8"/>
  <c r="AC560" i="8"/>
  <c r="AC578" i="8"/>
  <c r="AC584" i="8"/>
  <c r="AV5" i="4"/>
  <c r="AV33" i="4" s="1"/>
  <c r="BB5" i="4"/>
  <c r="AT85" i="4" s="1"/>
  <c r="AW205" i="4"/>
  <c r="BB6" i="4"/>
  <c r="AT246" i="4" s="1"/>
  <c r="AY126" i="4"/>
  <c r="BB7" i="4"/>
  <c r="AT47" i="4" s="1"/>
  <c r="AX247" i="4"/>
  <c r="BB8" i="4"/>
  <c r="AT8" i="4" s="1"/>
  <c r="AZ128" i="4"/>
  <c r="BB9" i="4"/>
  <c r="AT129" i="4" s="1"/>
  <c r="BB10" i="4"/>
  <c r="AY90" i="4"/>
  <c r="BB11" i="4"/>
  <c r="AT91" i="4" s="1"/>
  <c r="AZ131" i="4"/>
  <c r="BB12" i="4"/>
  <c r="AT92" i="4" s="1"/>
  <c r="AZ52" i="4"/>
  <c r="BB13" i="4"/>
  <c r="AT253" i="4" s="1"/>
  <c r="AY173" i="4"/>
  <c r="BB14" i="4"/>
  <c r="AT214" i="4" s="1"/>
  <c r="AZ254" i="4"/>
  <c r="BB15" i="4"/>
  <c r="AT255" i="4" s="1"/>
  <c r="AY135" i="4"/>
  <c r="BB16" i="4"/>
  <c r="AT96" i="4" s="1"/>
  <c r="AZ176" i="4"/>
  <c r="BB17" i="4"/>
  <c r="AT177" i="4" s="1"/>
  <c r="AZ137" i="4"/>
  <c r="BB18" i="4"/>
  <c r="AT258" i="4" s="1"/>
  <c r="AZ138" i="4"/>
  <c r="BB19" i="4"/>
  <c r="AT259" i="4" s="1"/>
  <c r="AY219" i="4"/>
  <c r="BB20" i="4"/>
  <c r="AT100" i="4" s="1"/>
  <c r="AW220" i="4"/>
  <c r="BB21" i="4"/>
  <c r="AT21" i="4" s="1"/>
  <c r="AZ101" i="4"/>
  <c r="BB22" i="4"/>
  <c r="AT262" i="4" s="1"/>
  <c r="AW102" i="4"/>
  <c r="BB23" i="4"/>
  <c r="AT63" i="4" s="1"/>
  <c r="AZ103" i="4"/>
  <c r="BB24" i="4"/>
  <c r="AT224" i="4" s="1"/>
  <c r="AZ224" i="4"/>
  <c r="BB25" i="4"/>
  <c r="AT185" i="4" s="1"/>
  <c r="AW225" i="4"/>
  <c r="BB26" i="4"/>
  <c r="AT146" i="4" s="1"/>
  <c r="AY66" i="4"/>
  <c r="BB27" i="4"/>
  <c r="AZ147" i="4"/>
  <c r="BB28" i="4"/>
  <c r="AT268" i="4" s="1"/>
  <c r="AW28" i="4"/>
  <c r="BB29" i="4"/>
  <c r="AT189" i="4" s="1"/>
  <c r="AW149" i="4"/>
  <c r="BB30" i="4"/>
  <c r="AT270" i="4" s="1"/>
  <c r="AX230" i="4"/>
  <c r="BB31" i="4"/>
  <c r="AT231" i="4" s="1"/>
  <c r="AX271" i="4"/>
  <c r="BB32" i="4"/>
  <c r="AT192" i="4" s="1"/>
  <c r="AW152" i="4"/>
  <c r="BB33" i="4"/>
  <c r="AT113" i="4" s="1"/>
  <c r="AX273" i="4"/>
  <c r="BB34" i="4"/>
  <c r="AT234" i="4" s="1"/>
  <c r="AY154" i="4"/>
  <c r="BB35" i="4"/>
  <c r="AT275" i="4" s="1"/>
  <c r="AZ195" i="4"/>
  <c r="BB36" i="4"/>
  <c r="AT116" i="4" s="1"/>
  <c r="AY276" i="4"/>
  <c r="BB37" i="4"/>
  <c r="AT197" i="4" s="1"/>
  <c r="AY237" i="4"/>
  <c r="BB38" i="4"/>
  <c r="AT198" i="4" s="1"/>
  <c r="AX238" i="4"/>
  <c r="BB39" i="4"/>
  <c r="AT279" i="4" s="1"/>
  <c r="AY119" i="4"/>
  <c r="BB40" i="4"/>
  <c r="AT120" i="4" s="1"/>
  <c r="AY240" i="4"/>
  <c r="BB41" i="4"/>
  <c r="AT161" i="4" s="1"/>
  <c r="AW281" i="4"/>
  <c r="BB42" i="4"/>
  <c r="AT202" i="4" s="1"/>
  <c r="AZ202" i="4"/>
  <c r="BB43" i="4"/>
  <c r="AT43" i="4" s="1"/>
  <c r="AX123" i="4"/>
  <c r="BB44" i="4"/>
  <c r="AT244" i="4" s="1"/>
  <c r="AX164" i="4"/>
  <c r="AV45" i="4"/>
  <c r="AV77" i="4" s="1"/>
  <c r="AW46" i="4"/>
  <c r="AT48" i="4"/>
  <c r="AY50" i="4"/>
  <c r="AZ50" i="4"/>
  <c r="AZ66" i="4"/>
  <c r="AT68" i="4"/>
  <c r="AV85" i="4"/>
  <c r="AV113" i="4" s="1"/>
  <c r="AX88" i="4"/>
  <c r="AV105" i="4"/>
  <c r="AX106" i="4"/>
  <c r="AW108" i="4"/>
  <c r="AV125" i="4"/>
  <c r="AV157" i="4" s="1"/>
  <c r="AY127" i="4"/>
  <c r="AZ130" i="4"/>
  <c r="AY146" i="4"/>
  <c r="AZ146" i="4"/>
  <c r="AY147" i="4"/>
  <c r="AV165" i="4"/>
  <c r="AV204" i="4" s="1"/>
  <c r="AW178" i="4"/>
  <c r="AW186" i="4"/>
  <c r="AZ186" i="4"/>
  <c r="AT188" i="4"/>
  <c r="AW200" i="4"/>
  <c r="AZ200" i="4"/>
  <c r="AY201" i="4"/>
  <c r="AT205" i="4"/>
  <c r="AV205" i="4"/>
  <c r="AV236" i="4" s="1"/>
  <c r="AW217" i="4"/>
  <c r="AZ217" i="4"/>
  <c r="AW226" i="4"/>
  <c r="AT228" i="4"/>
  <c r="AY228" i="4"/>
  <c r="AZ228" i="4"/>
  <c r="AV237" i="4"/>
  <c r="AW240" i="4"/>
  <c r="AW241" i="4"/>
  <c r="AY241" i="4"/>
  <c r="AT245" i="4"/>
  <c r="AV245" i="4"/>
  <c r="AZ245" i="4"/>
  <c r="AZ247" i="4"/>
  <c r="AT248" i="4"/>
  <c r="AY250" i="4"/>
  <c r="AZ250" i="4"/>
  <c r="AT256" i="4"/>
  <c r="AW257" i="4"/>
  <c r="AX257" i="4"/>
  <c r="AZ257" i="4"/>
  <c r="AY266" i="4"/>
  <c r="AZ266" i="4"/>
  <c r="AT267" i="4"/>
  <c r="AX267" i="4"/>
  <c r="AY267" i="4"/>
  <c r="AT276" i="4"/>
  <c r="AX279" i="4"/>
  <c r="AY280" i="4"/>
  <c r="AT283" i="4"/>
  <c r="AH5" i="4"/>
  <c r="AH14" i="4" s="1"/>
  <c r="AN5" i="4"/>
  <c r="AF245" i="4" s="1"/>
  <c r="AI45" i="4"/>
  <c r="AN6" i="4"/>
  <c r="AF206" i="4" s="1"/>
  <c r="AL166" i="4"/>
  <c r="AN7" i="4"/>
  <c r="AF7" i="4" s="1"/>
  <c r="AL247" i="4"/>
  <c r="AN8" i="4"/>
  <c r="AF8" i="4" s="1"/>
  <c r="AL48" i="4"/>
  <c r="AN9" i="4"/>
  <c r="AK169" i="4"/>
  <c r="AN10" i="4"/>
  <c r="AF10" i="4" s="1"/>
  <c r="AL90" i="4"/>
  <c r="AN11" i="4"/>
  <c r="AF211" i="4" s="1"/>
  <c r="AI11" i="4"/>
  <c r="AN12" i="4"/>
  <c r="AF52" i="4" s="1"/>
  <c r="AK12" i="4"/>
  <c r="AN13" i="4"/>
  <c r="AF253" i="4" s="1"/>
  <c r="AJ13" i="4"/>
  <c r="AN14" i="4"/>
  <c r="AF54" i="4" s="1"/>
  <c r="AJ14" i="4"/>
  <c r="AN15" i="4"/>
  <c r="AF255" i="4" s="1"/>
  <c r="AK215" i="4"/>
  <c r="AN16" i="4"/>
  <c r="AF16" i="4" s="1"/>
  <c r="AJ136" i="4"/>
  <c r="AN17" i="4"/>
  <c r="AF217" i="4" s="1"/>
  <c r="AK217" i="4"/>
  <c r="AN18" i="4"/>
  <c r="AF98" i="4" s="1"/>
  <c r="AK258" i="4"/>
  <c r="AN19" i="4"/>
  <c r="AF19" i="4" s="1"/>
  <c r="AL259" i="4"/>
  <c r="AN20" i="4"/>
  <c r="AN21" i="4"/>
  <c r="AF61" i="4" s="1"/>
  <c r="AL181" i="4"/>
  <c r="AN22" i="4"/>
  <c r="AF262" i="4" s="1"/>
  <c r="AI142" i="4"/>
  <c r="AN23" i="4"/>
  <c r="AF23" i="4" s="1"/>
  <c r="AJ103" i="4"/>
  <c r="AN24" i="4"/>
  <c r="AF104" i="4" s="1"/>
  <c r="AL264" i="4"/>
  <c r="AN25" i="4"/>
  <c r="AF225" i="4" s="1"/>
  <c r="AI65" i="4"/>
  <c r="AN26" i="4"/>
  <c r="AF266" i="4" s="1"/>
  <c r="AI146" i="4"/>
  <c r="AN27" i="4"/>
  <c r="AF27" i="4" s="1"/>
  <c r="AI27" i="4"/>
  <c r="AN28" i="4"/>
  <c r="AF188" i="4" s="1"/>
  <c r="AJ28" i="4"/>
  <c r="AN29" i="4"/>
  <c r="AF229" i="4" s="1"/>
  <c r="AI149" i="4"/>
  <c r="AN30" i="4"/>
  <c r="AF190" i="4" s="1"/>
  <c r="AN31" i="4"/>
  <c r="AF151" i="4" s="1"/>
  <c r="AI31" i="4"/>
  <c r="AN32" i="4"/>
  <c r="AF192" i="4" s="1"/>
  <c r="AJ112" i="4"/>
  <c r="AN33" i="4"/>
  <c r="AF33" i="4" s="1"/>
  <c r="AJ233" i="4"/>
  <c r="AN34" i="4"/>
  <c r="AF74" i="4" s="1"/>
  <c r="AJ114" i="4"/>
  <c r="AN35" i="4"/>
  <c r="AF35" i="4" s="1"/>
  <c r="AK235" i="4"/>
  <c r="AN36" i="4"/>
  <c r="AF76" i="4" s="1"/>
  <c r="AK276" i="4"/>
  <c r="AN37" i="4"/>
  <c r="AF117" i="4" s="1"/>
  <c r="AI277" i="4"/>
  <c r="AN38" i="4"/>
  <c r="AF38" i="4" s="1"/>
  <c r="AI278" i="4"/>
  <c r="AN39" i="4"/>
  <c r="AF279" i="4" s="1"/>
  <c r="AL159" i="4"/>
  <c r="AN40" i="4"/>
  <c r="AF200" i="4" s="1"/>
  <c r="AJ80" i="4"/>
  <c r="AN41" i="4"/>
  <c r="AF81" i="4" s="1"/>
  <c r="AK41" i="4"/>
  <c r="AN42" i="4"/>
  <c r="AF202" i="4" s="1"/>
  <c r="AN43" i="4"/>
  <c r="AF43" i="4" s="1"/>
  <c r="AJ83" i="4"/>
  <c r="AN44" i="4"/>
  <c r="AF44" i="4" s="1"/>
  <c r="AJ164" i="4"/>
  <c r="AH45" i="4"/>
  <c r="AH73" i="4" s="1"/>
  <c r="AI53" i="4"/>
  <c r="AL58" i="4"/>
  <c r="AF59" i="4"/>
  <c r="AH85" i="4"/>
  <c r="AH113" i="4" s="1"/>
  <c r="AI89" i="4"/>
  <c r="AF94" i="4"/>
  <c r="AI120" i="4"/>
  <c r="AH125" i="4"/>
  <c r="AH133" i="4" s="1"/>
  <c r="AK148" i="4"/>
  <c r="AH165" i="4"/>
  <c r="AH180" i="4" s="1"/>
  <c r="AI173" i="4"/>
  <c r="AL173" i="4"/>
  <c r="AI189" i="4"/>
  <c r="AJ201" i="4"/>
  <c r="AH205" i="4"/>
  <c r="AH242" i="4" s="1"/>
  <c r="AJ213" i="4"/>
  <c r="AJ226" i="4"/>
  <c r="AL233" i="4"/>
  <c r="AH245" i="4"/>
  <c r="AH279" i="4" s="1"/>
  <c r="AK247" i="4"/>
  <c r="AJ249" i="4"/>
  <c r="AJ253" i="4"/>
  <c r="T5" i="4"/>
  <c r="T20" i="4" s="1"/>
  <c r="Z5" i="4"/>
  <c r="R45" i="4" s="1"/>
  <c r="Z6" i="4"/>
  <c r="R206" i="4" s="1"/>
  <c r="X46" i="4"/>
  <c r="Z7" i="4"/>
  <c r="Z8" i="4"/>
  <c r="Z9" i="4"/>
  <c r="R129" i="4" s="1"/>
  <c r="U49" i="4"/>
  <c r="Z10" i="4"/>
  <c r="V50" i="4"/>
  <c r="Z11" i="4"/>
  <c r="R51" i="4" s="1"/>
  <c r="V251" i="4"/>
  <c r="Z12" i="4"/>
  <c r="R172" i="4" s="1"/>
  <c r="U252" i="4"/>
  <c r="Z13" i="4"/>
  <c r="R13" i="4" s="1"/>
  <c r="U253" i="4"/>
  <c r="Z14" i="4"/>
  <c r="R14" i="4" s="1"/>
  <c r="U214" i="4"/>
  <c r="Z15" i="4"/>
  <c r="R135" i="4" s="1"/>
  <c r="X95" i="4"/>
  <c r="Z16" i="4"/>
  <c r="U256" i="4"/>
  <c r="Z17" i="4"/>
  <c r="R97" i="4" s="1"/>
  <c r="X217" i="4"/>
  <c r="Z18" i="4"/>
  <c r="R178" i="4" s="1"/>
  <c r="X218" i="4"/>
  <c r="Z19" i="4"/>
  <c r="R139" i="4" s="1"/>
  <c r="V259" i="4"/>
  <c r="Z20" i="4"/>
  <c r="R220" i="4" s="1"/>
  <c r="X100" i="4"/>
  <c r="Z21" i="4"/>
  <c r="R21" i="4" s="1"/>
  <c r="U141" i="4"/>
  <c r="Z22" i="4"/>
  <c r="R262" i="4" s="1"/>
  <c r="W262" i="4"/>
  <c r="Z23" i="4"/>
  <c r="R143" i="4" s="1"/>
  <c r="U143" i="4"/>
  <c r="Z24" i="4"/>
  <c r="R64" i="4" s="1"/>
  <c r="V184" i="4"/>
  <c r="Z25" i="4"/>
  <c r="U225" i="4"/>
  <c r="Z26" i="4"/>
  <c r="R226" i="4" s="1"/>
  <c r="X226" i="4"/>
  <c r="Z27" i="4"/>
  <c r="R27" i="4" s="1"/>
  <c r="W187" i="4"/>
  <c r="Z28" i="4"/>
  <c r="X188" i="4"/>
  <c r="Z29" i="4"/>
  <c r="R29" i="4" s="1"/>
  <c r="U189" i="4"/>
  <c r="Z30" i="4"/>
  <c r="R30" i="4" s="1"/>
  <c r="V150" i="4"/>
  <c r="Z31" i="4"/>
  <c r="R111" i="4" s="1"/>
  <c r="Z32" i="4"/>
  <c r="R152" i="4" s="1"/>
  <c r="V192" i="4"/>
  <c r="Z33" i="4"/>
  <c r="R153" i="4" s="1"/>
  <c r="X193" i="4"/>
  <c r="Z34" i="4"/>
  <c r="R154" i="4" s="1"/>
  <c r="W194" i="4"/>
  <c r="Z35" i="4"/>
  <c r="R235" i="4" s="1"/>
  <c r="W195" i="4"/>
  <c r="Z36" i="4"/>
  <c r="R156" i="4" s="1"/>
  <c r="X76" i="4"/>
  <c r="Z37" i="4"/>
  <c r="W77" i="4"/>
  <c r="Z38" i="4"/>
  <c r="R198" i="4" s="1"/>
  <c r="W78" i="4"/>
  <c r="Z39" i="4"/>
  <c r="R119" i="4" s="1"/>
  <c r="V279" i="4"/>
  <c r="Z40" i="4"/>
  <c r="R80" i="4" s="1"/>
  <c r="V240" i="4"/>
  <c r="Z41" i="4"/>
  <c r="R41" i="4" s="1"/>
  <c r="U281" i="4"/>
  <c r="Z42" i="4"/>
  <c r="R82" i="4" s="1"/>
  <c r="Z43" i="4"/>
  <c r="R203" i="4" s="1"/>
  <c r="X243" i="4"/>
  <c r="Z44" i="4"/>
  <c r="R244" i="4" s="1"/>
  <c r="V244" i="4"/>
  <c r="T45" i="4"/>
  <c r="T57" i="4" s="1"/>
  <c r="T85" i="4"/>
  <c r="T124" i="4" s="1"/>
  <c r="T125" i="4"/>
  <c r="T140" i="4" s="1"/>
  <c r="T165" i="4"/>
  <c r="T181" i="4" s="1"/>
  <c r="V180" i="4"/>
  <c r="V194" i="4"/>
  <c r="T205" i="4"/>
  <c r="T227" i="4" s="1"/>
  <c r="T245" i="4"/>
  <c r="T261" i="4" s="1"/>
  <c r="F245" i="4"/>
  <c r="F283" i="4" s="1"/>
  <c r="F205" i="4"/>
  <c r="F219" i="4" s="1"/>
  <c r="F165" i="4"/>
  <c r="F183" i="4" s="1"/>
  <c r="F125" i="4"/>
  <c r="F85" i="4"/>
  <c r="F106" i="4" s="1"/>
  <c r="F45" i="4"/>
  <c r="F82" i="4" s="1"/>
  <c r="L44" i="4"/>
  <c r="I203" i="4"/>
  <c r="L43" i="4"/>
  <c r="D43" i="4" s="1"/>
  <c r="L42" i="4"/>
  <c r="D282" i="4" s="1"/>
  <c r="L41" i="4"/>
  <c r="D161" i="4" s="1"/>
  <c r="J40" i="4"/>
  <c r="L40" i="4"/>
  <c r="L39" i="4"/>
  <c r="D39" i="4" s="1"/>
  <c r="H118" i="4"/>
  <c r="L38" i="4"/>
  <c r="G37" i="4"/>
  <c r="L37" i="4"/>
  <c r="D117" i="4" s="1"/>
  <c r="J76" i="4"/>
  <c r="L36" i="4"/>
  <c r="H75" i="4"/>
  <c r="L35" i="4"/>
  <c r="D35" i="4" s="1"/>
  <c r="G34" i="4"/>
  <c r="L34" i="4"/>
  <c r="I33" i="4"/>
  <c r="L33" i="4"/>
  <c r="D113" i="4" s="1"/>
  <c r="I72" i="4"/>
  <c r="L32" i="4"/>
  <c r="D272" i="4" s="1"/>
  <c r="I231" i="4"/>
  <c r="L31" i="4"/>
  <c r="D271" i="4" s="1"/>
  <c r="G70" i="4"/>
  <c r="L30" i="4"/>
  <c r="D30" i="4" s="1"/>
  <c r="I29" i="4"/>
  <c r="L29" i="4"/>
  <c r="D69" i="4" s="1"/>
  <c r="H68" i="4"/>
  <c r="L28" i="4"/>
  <c r="L27" i="4"/>
  <c r="D267" i="4" s="1"/>
  <c r="J26" i="4"/>
  <c r="L26" i="4"/>
  <c r="D266" i="4" s="1"/>
  <c r="J145" i="4"/>
  <c r="L25" i="4"/>
  <c r="D105" i="4" s="1"/>
  <c r="J144" i="4"/>
  <c r="L24" i="4"/>
  <c r="I23" i="4"/>
  <c r="L23" i="4"/>
  <c r="D23" i="4" s="1"/>
  <c r="I62" i="4"/>
  <c r="L22" i="4"/>
  <c r="D22" i="4" s="1"/>
  <c r="G61" i="4"/>
  <c r="L21" i="4"/>
  <c r="D261" i="4" s="1"/>
  <c r="J20" i="4"/>
  <c r="L20" i="4"/>
  <c r="D20" i="4" s="1"/>
  <c r="G139" i="4"/>
  <c r="L19" i="4"/>
  <c r="D19" i="4" s="1"/>
  <c r="G18" i="4"/>
  <c r="L18" i="4"/>
  <c r="D18" i="4" s="1"/>
  <c r="J97" i="4"/>
  <c r="L17" i="4"/>
  <c r="D57" i="4" s="1"/>
  <c r="G96" i="4"/>
  <c r="L16" i="4"/>
  <c r="D16" i="4" s="1"/>
  <c r="I95" i="4"/>
  <c r="L15" i="4"/>
  <c r="D15" i="4" s="1"/>
  <c r="I14" i="4"/>
  <c r="L14" i="4"/>
  <c r="D254" i="4" s="1"/>
  <c r="I213" i="4"/>
  <c r="L13" i="4"/>
  <c r="J12" i="4"/>
  <c r="L12" i="4"/>
  <c r="D12" i="4" s="1"/>
  <c r="H131" i="4"/>
  <c r="L11" i="4"/>
  <c r="D11" i="4" s="1"/>
  <c r="L10" i="4"/>
  <c r="J89" i="4"/>
  <c r="L9" i="4"/>
  <c r="D49" i="4" s="1"/>
  <c r="I8" i="4"/>
  <c r="L8" i="4"/>
  <c r="L7" i="4"/>
  <c r="D7" i="4" s="1"/>
  <c r="I46" i="4"/>
  <c r="L6" i="4"/>
  <c r="D6" i="4" s="1"/>
  <c r="J5" i="4"/>
  <c r="L5" i="4"/>
  <c r="D85" i="4" s="1"/>
  <c r="F5" i="4"/>
  <c r="F9" i="4" s="1"/>
  <c r="R220" i="8" l="1"/>
  <c r="Q157" i="8"/>
  <c r="G157" i="8"/>
  <c r="U129" i="8"/>
  <c r="V177" i="8"/>
  <c r="V145" i="8"/>
  <c r="R139" i="8"/>
  <c r="I221" i="8"/>
  <c r="I122" i="8"/>
  <c r="M146" i="8"/>
  <c r="P139" i="8"/>
  <c r="F122" i="8"/>
  <c r="P188" i="8"/>
  <c r="M187" i="8"/>
  <c r="I165" i="8"/>
  <c r="Y165" i="8" s="1"/>
  <c r="AE324" i="8" s="1"/>
  <c r="G180" i="8"/>
  <c r="H165" i="8"/>
  <c r="O202" i="8"/>
  <c r="O152" i="8"/>
  <c r="H178" i="8"/>
  <c r="P164" i="8"/>
  <c r="G211" i="8"/>
  <c r="O133" i="8"/>
  <c r="E132" i="8"/>
  <c r="H122" i="8"/>
  <c r="M198" i="8"/>
  <c r="R155" i="8"/>
  <c r="Q222" i="8"/>
  <c r="Q184" i="8"/>
  <c r="O222" i="8"/>
  <c r="N222" i="8"/>
  <c r="F195" i="8"/>
  <c r="M222" i="8"/>
  <c r="U222" i="8" s="1"/>
  <c r="AE578" i="8" s="1"/>
  <c r="E195" i="8"/>
  <c r="E189" i="8"/>
  <c r="J183" i="8"/>
  <c r="N202" i="8"/>
  <c r="Q136" i="8"/>
  <c r="I202" i="8"/>
  <c r="Y202" i="8" s="1"/>
  <c r="AE486" i="8" s="1"/>
  <c r="E221" i="8"/>
  <c r="H202" i="8"/>
  <c r="M188" i="8"/>
  <c r="U188" i="8" s="1"/>
  <c r="AE422" i="8" s="1"/>
  <c r="G202" i="8"/>
  <c r="J194" i="8"/>
  <c r="E202" i="8"/>
  <c r="I174" i="8"/>
  <c r="M167" i="8"/>
  <c r="Q160" i="8"/>
  <c r="G187" i="8"/>
  <c r="M140" i="8"/>
  <c r="R165" i="8"/>
  <c r="I147" i="8"/>
  <c r="Y147" i="8" s="1"/>
  <c r="AE240" i="8" s="1"/>
  <c r="P165" i="8"/>
  <c r="X165" i="8" s="1"/>
  <c r="AE323" i="8" s="1"/>
  <c r="G147" i="8"/>
  <c r="W147" i="8" s="1"/>
  <c r="AE238" i="8" s="1"/>
  <c r="E218" i="8"/>
  <c r="M165" i="8"/>
  <c r="F147" i="8"/>
  <c r="P198" i="8"/>
  <c r="E213" i="8"/>
  <c r="N198" i="8"/>
  <c r="Q178" i="8"/>
  <c r="Y178" i="8" s="1"/>
  <c r="AE378" i="8" s="1"/>
  <c r="O167" i="8"/>
  <c r="P152" i="8"/>
  <c r="G151" i="8"/>
  <c r="J190" i="8"/>
  <c r="F190" i="8"/>
  <c r="H142" i="8"/>
  <c r="G136" i="8"/>
  <c r="P141" i="8"/>
  <c r="O157" i="8"/>
  <c r="W157" i="8" s="1"/>
  <c r="AE286" i="8" s="1"/>
  <c r="R219" i="8"/>
  <c r="H157" i="8"/>
  <c r="J188" i="8"/>
  <c r="R133" i="8"/>
  <c r="I218" i="8"/>
  <c r="G188" i="8"/>
  <c r="J156" i="8"/>
  <c r="P133" i="8"/>
  <c r="X133" i="8" s="1"/>
  <c r="AE179" i="8" s="1"/>
  <c r="M182" i="8"/>
  <c r="N133" i="8"/>
  <c r="I187" i="8"/>
  <c r="R168" i="8"/>
  <c r="Z168" i="8" s="1"/>
  <c r="F174" i="8"/>
  <c r="P168" i="8"/>
  <c r="P154" i="8"/>
  <c r="O132" i="8"/>
  <c r="O168" i="8"/>
  <c r="N132" i="8"/>
  <c r="O124" i="8"/>
  <c r="M168" i="8"/>
  <c r="M132" i="8"/>
  <c r="I173" i="8"/>
  <c r="G168" i="8"/>
  <c r="I132" i="8"/>
  <c r="Q198" i="8"/>
  <c r="H132" i="8"/>
  <c r="X132" i="8" s="1"/>
  <c r="AE173" i="8" s="1"/>
  <c r="H218" i="8"/>
  <c r="G204" i="8"/>
  <c r="W204" i="8" s="1"/>
  <c r="AE496" i="8" s="1"/>
  <c r="N199" i="8"/>
  <c r="Q168" i="8"/>
  <c r="I164" i="8"/>
  <c r="Q133" i="8"/>
  <c r="G122" i="8"/>
  <c r="F199" i="8"/>
  <c r="Q172" i="8"/>
  <c r="E199" i="8"/>
  <c r="P182" i="8"/>
  <c r="G172" i="8"/>
  <c r="M158" i="8"/>
  <c r="U158" i="8" s="1"/>
  <c r="AE290" i="8" s="1"/>
  <c r="R152" i="8"/>
  <c r="Z152" i="8" s="1"/>
  <c r="E122" i="8"/>
  <c r="P202" i="8"/>
  <c r="R198" i="8"/>
  <c r="J182" i="8"/>
  <c r="E168" i="8"/>
  <c r="P162" i="8"/>
  <c r="R157" i="8"/>
  <c r="Z157" i="8" s="1"/>
  <c r="AE289" i="8" s="1"/>
  <c r="N152" i="8"/>
  <c r="Q127" i="8"/>
  <c r="I182" i="8"/>
  <c r="H152" i="8"/>
  <c r="N127" i="8"/>
  <c r="I186" i="8"/>
  <c r="H182" i="8"/>
  <c r="F152" i="8"/>
  <c r="H215" i="8"/>
  <c r="E182" i="8"/>
  <c r="O170" i="8"/>
  <c r="E152" i="8"/>
  <c r="J170" i="8"/>
  <c r="G170" i="8"/>
  <c r="R181" i="8"/>
  <c r="Q181" i="8"/>
  <c r="M166" i="8"/>
  <c r="R156" i="8"/>
  <c r="G132" i="8"/>
  <c r="F196" i="8"/>
  <c r="P181" i="8"/>
  <c r="J166" i="8"/>
  <c r="P156" i="8"/>
  <c r="F132" i="8"/>
  <c r="R124" i="8"/>
  <c r="N181" i="8"/>
  <c r="O156" i="8"/>
  <c r="Q124" i="8"/>
  <c r="G221" i="8"/>
  <c r="W221" i="8" s="1"/>
  <c r="AE574" i="8" s="1"/>
  <c r="P190" i="8"/>
  <c r="X190" i="8" s="1"/>
  <c r="AE437" i="8" s="1"/>
  <c r="I181" i="8"/>
  <c r="I176" i="8"/>
  <c r="M156" i="8"/>
  <c r="P124" i="8"/>
  <c r="P160" i="8"/>
  <c r="I156" i="8"/>
  <c r="Y156" i="8" s="1"/>
  <c r="AE282" i="8" s="1"/>
  <c r="G142" i="8"/>
  <c r="N124" i="8"/>
  <c r="N212" i="8"/>
  <c r="E206" i="8"/>
  <c r="M180" i="8"/>
  <c r="H175" i="8"/>
  <c r="N165" i="8"/>
  <c r="M160" i="8"/>
  <c r="H156" i="8"/>
  <c r="G130" i="8"/>
  <c r="M124" i="8"/>
  <c r="U124" i="8" s="1"/>
  <c r="AE134" i="8" s="1"/>
  <c r="M212" i="8"/>
  <c r="J124" i="8"/>
  <c r="F212" i="8"/>
  <c r="F189" i="8"/>
  <c r="F180" i="8"/>
  <c r="J165" i="8"/>
  <c r="H147" i="8"/>
  <c r="J141" i="8"/>
  <c r="I124" i="8"/>
  <c r="Y124" i="8" s="1"/>
  <c r="AE138" i="8" s="1"/>
  <c r="R205" i="8"/>
  <c r="Z205" i="8" s="1"/>
  <c r="AE505" i="8" s="1"/>
  <c r="Q159" i="8"/>
  <c r="Q205" i="8"/>
  <c r="N200" i="8"/>
  <c r="P159" i="8"/>
  <c r="N219" i="8"/>
  <c r="V219" i="8" s="1"/>
  <c r="AE561" i="8" s="1"/>
  <c r="N211" i="8"/>
  <c r="O205" i="8"/>
  <c r="M200" i="8"/>
  <c r="F179" i="8"/>
  <c r="E174" i="8"/>
  <c r="U174" i="8" s="1"/>
  <c r="AE362" i="8" s="1"/>
  <c r="G165" i="8"/>
  <c r="M159" i="8"/>
  <c r="E147" i="8"/>
  <c r="H140" i="8"/>
  <c r="M211" i="8"/>
  <c r="U211" i="8" s="1"/>
  <c r="AE524" i="8" s="1"/>
  <c r="N205" i="8"/>
  <c r="H200" i="8"/>
  <c r="I159" i="8"/>
  <c r="I211" i="8"/>
  <c r="H205" i="8"/>
  <c r="F200" i="8"/>
  <c r="N183" i="8"/>
  <c r="F159" i="8"/>
  <c r="V159" i="8" s="1"/>
  <c r="AE297" i="8" s="1"/>
  <c r="G208" i="8"/>
  <c r="Q191" i="8"/>
  <c r="F142" i="8"/>
  <c r="V142" i="8" s="1"/>
  <c r="AE219" i="8" s="1"/>
  <c r="F208" i="8"/>
  <c r="J191" i="8"/>
  <c r="E142" i="8"/>
  <c r="Q220" i="8"/>
  <c r="F202" i="8"/>
  <c r="V202" i="8" s="1"/>
  <c r="AE483" i="8" s="1"/>
  <c r="M194" i="8"/>
  <c r="O141" i="8"/>
  <c r="W141" i="8" s="1"/>
  <c r="AE214" i="8" s="1"/>
  <c r="J136" i="8"/>
  <c r="Z136" i="8" s="1"/>
  <c r="J198" i="8"/>
  <c r="I198" i="8"/>
  <c r="H198" i="8"/>
  <c r="J171" i="8"/>
  <c r="G198" i="8"/>
  <c r="W198" i="8" s="1"/>
  <c r="AE472" i="8" s="1"/>
  <c r="I171" i="8"/>
  <c r="Y171" i="8" s="1"/>
  <c r="AE348" i="8" s="1"/>
  <c r="P134" i="8"/>
  <c r="M205" i="8"/>
  <c r="R188" i="8"/>
  <c r="M181" i="8"/>
  <c r="I168" i="8"/>
  <c r="G156" i="8"/>
  <c r="M150" i="8"/>
  <c r="R222" i="8"/>
  <c r="F218" i="8"/>
  <c r="I205" i="8"/>
  <c r="Q188" i="8"/>
  <c r="J181" i="8"/>
  <c r="H168" i="8"/>
  <c r="Q164" i="8"/>
  <c r="J159" i="8"/>
  <c r="F156" i="8"/>
  <c r="J150" i="8"/>
  <c r="H124" i="8"/>
  <c r="G124" i="8"/>
  <c r="E205" i="8"/>
  <c r="N188" i="8"/>
  <c r="H181" i="8"/>
  <c r="M170" i="8"/>
  <c r="F168" i="8"/>
  <c r="M164" i="8"/>
  <c r="H159" i="8"/>
  <c r="J149" i="8"/>
  <c r="F124" i="8"/>
  <c r="E181" i="8"/>
  <c r="R195" i="8"/>
  <c r="Z195" i="8" s="1"/>
  <c r="AE457" i="8" s="1"/>
  <c r="P155" i="8"/>
  <c r="J222" i="8"/>
  <c r="H204" i="8"/>
  <c r="Q195" i="8"/>
  <c r="I188" i="8"/>
  <c r="P184" i="8"/>
  <c r="F170" i="8"/>
  <c r="I155" i="8"/>
  <c r="Q148" i="8"/>
  <c r="M133" i="8"/>
  <c r="U133" i="8" s="1"/>
  <c r="AE176" i="8" s="1"/>
  <c r="R123" i="8"/>
  <c r="I222" i="8"/>
  <c r="P195" i="8"/>
  <c r="F222" i="8"/>
  <c r="O195" i="8"/>
  <c r="F188" i="8"/>
  <c r="J180" i="8"/>
  <c r="R175" i="8"/>
  <c r="Z175" i="8" s="1"/>
  <c r="AE373" i="8" s="1"/>
  <c r="N167" i="8"/>
  <c r="Q143" i="8"/>
  <c r="G133" i="8"/>
  <c r="N195" i="8"/>
  <c r="I192" i="8"/>
  <c r="O147" i="8"/>
  <c r="R199" i="8"/>
  <c r="Z199" i="8" s="1"/>
  <c r="AE481" i="8" s="1"/>
  <c r="M195" i="8"/>
  <c r="H192" i="8"/>
  <c r="I167" i="8"/>
  <c r="O162" i="8"/>
  <c r="J158" i="8"/>
  <c r="I154" i="8"/>
  <c r="N147" i="8"/>
  <c r="I128" i="8"/>
  <c r="Q221" i="8"/>
  <c r="Y221" i="8" s="1"/>
  <c r="AE576" i="8" s="1"/>
  <c r="Q199" i="8"/>
  <c r="I195" i="8"/>
  <c r="F192" i="8"/>
  <c r="P187" i="8"/>
  <c r="F183" i="8"/>
  <c r="G167" i="8"/>
  <c r="F158" i="8"/>
  <c r="M147" i="8"/>
  <c r="R142" i="8"/>
  <c r="R132" i="8"/>
  <c r="H128" i="8"/>
  <c r="M122" i="8"/>
  <c r="P221" i="8"/>
  <c r="R202" i="8"/>
  <c r="O199" i="8"/>
  <c r="H195" i="8"/>
  <c r="E192" i="8"/>
  <c r="N187" i="8"/>
  <c r="J174" i="8"/>
  <c r="J147" i="8"/>
  <c r="O142" i="8"/>
  <c r="Q132" i="8"/>
  <c r="J122" i="8"/>
  <c r="P220" i="8"/>
  <c r="G218" i="8"/>
  <c r="J211" i="8"/>
  <c r="E208" i="8"/>
  <c r="F204" i="8"/>
  <c r="I194" i="8"/>
  <c r="G192" i="8"/>
  <c r="W192" i="8" s="1"/>
  <c r="N182" i="8"/>
  <c r="H180" i="8"/>
  <c r="G174" i="8"/>
  <c r="H171" i="8"/>
  <c r="E166" i="8"/>
  <c r="N162" i="8"/>
  <c r="O159" i="8"/>
  <c r="F154" i="8"/>
  <c r="H150" i="8"/>
  <c r="J143" i="8"/>
  <c r="F140" i="8"/>
  <c r="P130" i="8"/>
  <c r="G128" i="8"/>
  <c r="N4" i="8"/>
  <c r="G220" i="8"/>
  <c r="J214" i="8"/>
  <c r="E204" i="8"/>
  <c r="H194" i="8"/>
  <c r="G171" i="8"/>
  <c r="M162" i="8"/>
  <c r="U162" i="8" s="1"/>
  <c r="AE302" i="8" s="1"/>
  <c r="E154" i="8"/>
  <c r="G150" i="8"/>
  <c r="I143" i="8"/>
  <c r="E140" i="8"/>
  <c r="U140" i="8" s="1"/>
  <c r="AE206" i="8" s="1"/>
  <c r="J130" i="8"/>
  <c r="F128" i="8"/>
  <c r="F220" i="8"/>
  <c r="I214" i="8"/>
  <c r="G194" i="8"/>
  <c r="W194" i="8" s="1"/>
  <c r="AE448" i="8" s="1"/>
  <c r="F171" i="8"/>
  <c r="I162" i="8"/>
  <c r="F150" i="8"/>
  <c r="R146" i="8"/>
  <c r="H143" i="8"/>
  <c r="I130" i="8"/>
  <c r="E128" i="8"/>
  <c r="H214" i="8"/>
  <c r="F194" i="8"/>
  <c r="E171" i="8"/>
  <c r="H162" i="8"/>
  <c r="E150" i="8"/>
  <c r="O146" i="8"/>
  <c r="F143" i="8"/>
  <c r="H130" i="8"/>
  <c r="H203" i="8"/>
  <c r="P222" i="8"/>
  <c r="G203" i="8"/>
  <c r="E196" i="8"/>
  <c r="R191" i="8"/>
  <c r="O188" i="8"/>
  <c r="W188" i="8" s="1"/>
  <c r="AE424" i="8" s="1"/>
  <c r="F182" i="8"/>
  <c r="G179" i="8"/>
  <c r="J173" i="8"/>
  <c r="N168" i="8"/>
  <c r="O165" i="8"/>
  <c r="G159" i="8"/>
  <c r="N156" i="8"/>
  <c r="M149" i="8"/>
  <c r="H146" i="8"/>
  <c r="Q139" i="8"/>
  <c r="M136" i="8"/>
  <c r="U136" i="8" s="1"/>
  <c r="F130" i="8"/>
  <c r="O127" i="8"/>
  <c r="Q219" i="8"/>
  <c r="R216" i="8"/>
  <c r="P191" i="8"/>
  <c r="H176" i="8"/>
  <c r="E159" i="8"/>
  <c r="N139" i="8"/>
  <c r="I136" i="8"/>
  <c r="J127" i="8"/>
  <c r="Q123" i="8"/>
  <c r="P219" i="8"/>
  <c r="O216" i="8"/>
  <c r="O191" i="8"/>
  <c r="J139" i="8"/>
  <c r="G127" i="8"/>
  <c r="P123" i="8"/>
  <c r="L60" i="8"/>
  <c r="O219" i="8"/>
  <c r="N216" i="8"/>
  <c r="M191" i="8"/>
  <c r="U191" i="8" s="1"/>
  <c r="AE440" i="8" s="1"/>
  <c r="R172" i="8"/>
  <c r="R148" i="8"/>
  <c r="I139" i="8"/>
  <c r="F127" i="8"/>
  <c r="O123" i="8"/>
  <c r="M216" i="8"/>
  <c r="N123" i="8"/>
  <c r="M219" i="8"/>
  <c r="J216" i="8"/>
  <c r="M199" i="8"/>
  <c r="I191" i="8"/>
  <c r="P178" i="8"/>
  <c r="P175" i="8"/>
  <c r="P172" i="8"/>
  <c r="M152" i="8"/>
  <c r="P148" i="8"/>
  <c r="R135" i="8"/>
  <c r="M123" i="8"/>
  <c r="I219" i="8"/>
  <c r="H216" i="8"/>
  <c r="R212" i="8"/>
  <c r="P205" i="8"/>
  <c r="M202" i="8"/>
  <c r="I199" i="8"/>
  <c r="H191" i="8"/>
  <c r="E184" i="8"/>
  <c r="O181" i="8"/>
  <c r="W181" i="8" s="1"/>
  <c r="AE394" i="8" s="1"/>
  <c r="O178" i="8"/>
  <c r="O175" i="8"/>
  <c r="O172" i="8"/>
  <c r="E170" i="8"/>
  <c r="R158" i="8"/>
  <c r="E156" i="8"/>
  <c r="J152" i="8"/>
  <c r="N148" i="8"/>
  <c r="P138" i="8"/>
  <c r="Q135" i="8"/>
  <c r="J132" i="8"/>
  <c r="Z132" i="8" s="1"/>
  <c r="AE175" i="8" s="1"/>
  <c r="J126" i="8"/>
  <c r="J123" i="8"/>
  <c r="H219" i="8"/>
  <c r="G216" i="8"/>
  <c r="P212" i="8"/>
  <c r="H199" i="8"/>
  <c r="G191" i="8"/>
  <c r="N178" i="8"/>
  <c r="N175" i="8"/>
  <c r="M172" i="8"/>
  <c r="Q158" i="8"/>
  <c r="H148" i="8"/>
  <c r="R141" i="8"/>
  <c r="I138" i="8"/>
  <c r="O135" i="8"/>
  <c r="H126" i="8"/>
  <c r="I123" i="8"/>
  <c r="R221" i="8"/>
  <c r="G219" i="8"/>
  <c r="F216" i="8"/>
  <c r="O212" i="8"/>
  <c r="G199" i="8"/>
  <c r="F191" i="8"/>
  <c r="V191" i="8" s="1"/>
  <c r="AE441" i="8" s="1"/>
  <c r="M178" i="8"/>
  <c r="M175" i="8"/>
  <c r="I172" i="8"/>
  <c r="R160" i="8"/>
  <c r="P158" i="8"/>
  <c r="F148" i="8"/>
  <c r="Q141" i="8"/>
  <c r="G138" i="8"/>
  <c r="H135" i="8"/>
  <c r="X135" i="8" s="1"/>
  <c r="AE191" i="8" s="1"/>
  <c r="G126" i="8"/>
  <c r="G123" i="8"/>
  <c r="E219" i="8"/>
  <c r="E216" i="8"/>
  <c r="E191" i="8"/>
  <c r="J178" i="8"/>
  <c r="I175" i="8"/>
  <c r="H172" i="8"/>
  <c r="E138" i="8"/>
  <c r="E135" i="8"/>
  <c r="F123" i="8"/>
  <c r="L11" i="8"/>
  <c r="N221" i="8"/>
  <c r="J212" i="8"/>
  <c r="I183" i="8"/>
  <c r="F178" i="8"/>
  <c r="F175" i="8"/>
  <c r="F172" i="8"/>
  <c r="V172" i="8" s="1"/>
  <c r="AE351" i="8" s="1"/>
  <c r="O160" i="8"/>
  <c r="I158" i="8"/>
  <c r="M155" i="8"/>
  <c r="N141" i="8"/>
  <c r="J221" i="8"/>
  <c r="R215" i="8"/>
  <c r="H212" i="8"/>
  <c r="R208" i="8"/>
  <c r="F205" i="8"/>
  <c r="Q190" i="8"/>
  <c r="H187" i="8"/>
  <c r="G183" i="8"/>
  <c r="F181" i="8"/>
  <c r="E178" i="8"/>
  <c r="E175" i="8"/>
  <c r="E172" i="8"/>
  <c r="U172" i="8" s="1"/>
  <c r="AE350" i="8" s="1"/>
  <c r="H167" i="8"/>
  <c r="J164" i="8"/>
  <c r="N160" i="8"/>
  <c r="V160" i="8" s="1"/>
  <c r="G158" i="8"/>
  <c r="J155" i="8"/>
  <c r="Z155" i="8" s="1"/>
  <c r="AE277" i="8" s="1"/>
  <c r="P147" i="8"/>
  <c r="M141" i="8"/>
  <c r="O125" i="8"/>
  <c r="R218" i="8"/>
  <c r="Z218" i="8" s="1"/>
  <c r="AE559" i="8" s="1"/>
  <c r="Q215" i="8"/>
  <c r="P208" i="8"/>
  <c r="P131" i="8"/>
  <c r="R128" i="8"/>
  <c r="Z128" i="8" s="1"/>
  <c r="H221" i="8"/>
  <c r="Q218" i="8"/>
  <c r="P215" i="8"/>
  <c r="E212" i="8"/>
  <c r="O208" i="8"/>
  <c r="R192" i="8"/>
  <c r="M190" i="8"/>
  <c r="E183" i="8"/>
  <c r="J160" i="8"/>
  <c r="H155" i="8"/>
  <c r="R144" i="8"/>
  <c r="I141" i="8"/>
  <c r="J134" i="8"/>
  <c r="O131" i="8"/>
  <c r="Q128" i="8"/>
  <c r="P218" i="8"/>
  <c r="O215" i="8"/>
  <c r="W215" i="8" s="1"/>
  <c r="AE550" i="8" s="1"/>
  <c r="N208" i="8"/>
  <c r="Q192" i="8"/>
  <c r="R174" i="8"/>
  <c r="R171" i="8"/>
  <c r="H160" i="8"/>
  <c r="G155" i="8"/>
  <c r="Q144" i="8"/>
  <c r="F141" i="8"/>
  <c r="H134" i="8"/>
  <c r="M131" i="8"/>
  <c r="P128" i="8"/>
  <c r="F221" i="8"/>
  <c r="O218" i="8"/>
  <c r="N215" i="8"/>
  <c r="M208" i="8"/>
  <c r="Q204" i="8"/>
  <c r="R194" i="8"/>
  <c r="P192" i="8"/>
  <c r="J186" i="8"/>
  <c r="R180" i="8"/>
  <c r="Q174" i="8"/>
  <c r="Y174" i="8" s="1"/>
  <c r="AE366" i="8" s="1"/>
  <c r="P171" i="8"/>
  <c r="R166" i="8"/>
  <c r="E160" i="8"/>
  <c r="F155" i="8"/>
  <c r="O144" i="8"/>
  <c r="E141" i="8"/>
  <c r="G134" i="8"/>
  <c r="I131" i="8"/>
  <c r="O128" i="8"/>
  <c r="N218" i="8"/>
  <c r="M215" i="8"/>
  <c r="Q211" i="8"/>
  <c r="J208" i="8"/>
  <c r="N204" i="8"/>
  <c r="Q194" i="8"/>
  <c r="Y194" i="8" s="1"/>
  <c r="AE450" i="8" s="1"/>
  <c r="N192" i="8"/>
  <c r="Q180" i="8"/>
  <c r="O174" i="8"/>
  <c r="W174" i="8" s="1"/>
  <c r="AE364" i="8" s="1"/>
  <c r="O171" i="8"/>
  <c r="P166" i="8"/>
  <c r="R150" i="8"/>
  <c r="Z150" i="8" s="1"/>
  <c r="AE259" i="8" s="1"/>
  <c r="J144" i="8"/>
  <c r="H131" i="8"/>
  <c r="N128" i="8"/>
  <c r="M218" i="8"/>
  <c r="J215" i="8"/>
  <c r="P211" i="8"/>
  <c r="I208" i="8"/>
  <c r="Y208" i="8" s="1"/>
  <c r="M204" i="8"/>
  <c r="P194" i="8"/>
  <c r="M192" i="8"/>
  <c r="R182" i="8"/>
  <c r="P180" i="8"/>
  <c r="N174" i="8"/>
  <c r="N171" i="8"/>
  <c r="O166" i="8"/>
  <c r="R162" i="8"/>
  <c r="Q150" i="8"/>
  <c r="I144" i="8"/>
  <c r="R140" i="8"/>
  <c r="F131" i="8"/>
  <c r="M128" i="8"/>
  <c r="I215" i="8"/>
  <c r="Y215" i="8" s="1"/>
  <c r="AE552" i="8" s="1"/>
  <c r="O211" i="8"/>
  <c r="H208" i="8"/>
  <c r="I204" i="8"/>
  <c r="J192" i="8"/>
  <c r="Q182" i="8"/>
  <c r="N180" i="8"/>
  <c r="M171" i="8"/>
  <c r="N166" i="8"/>
  <c r="V166" i="8" s="1"/>
  <c r="AE327" i="8" s="1"/>
  <c r="Q162" i="8"/>
  <c r="R159" i="8"/>
  <c r="H144" i="8"/>
  <c r="P140" i="8"/>
  <c r="E131" i="8"/>
  <c r="Y185" i="8"/>
  <c r="Y209" i="8"/>
  <c r="X225" i="8"/>
  <c r="Z225" i="8"/>
  <c r="Y225" i="8"/>
  <c r="V209" i="8"/>
  <c r="U225" i="8"/>
  <c r="X169" i="8"/>
  <c r="W169" i="8"/>
  <c r="X185" i="8"/>
  <c r="V185" i="8"/>
  <c r="W165" i="8"/>
  <c r="AE322" i="8" s="1"/>
  <c r="X156" i="8"/>
  <c r="AE281" i="8" s="1"/>
  <c r="Y145" i="8"/>
  <c r="Z177" i="8"/>
  <c r="X193" i="8"/>
  <c r="U177" i="8"/>
  <c r="Z193" i="8"/>
  <c r="W185" i="8"/>
  <c r="U169" i="8"/>
  <c r="Y193" i="8"/>
  <c r="W182" i="8"/>
  <c r="AE400" i="8" s="1"/>
  <c r="V193" i="8"/>
  <c r="U137" i="8"/>
  <c r="W137" i="8"/>
  <c r="V201" i="8"/>
  <c r="W129" i="8"/>
  <c r="W193" i="8"/>
  <c r="X209" i="8"/>
  <c r="U193" i="8"/>
  <c r="U146" i="8"/>
  <c r="AE230" i="8" s="1"/>
  <c r="X177" i="8"/>
  <c r="Z145" i="8"/>
  <c r="U145" i="8"/>
  <c r="Z169" i="8"/>
  <c r="Y169" i="8"/>
  <c r="Z185" i="8"/>
  <c r="X129" i="8"/>
  <c r="AI57" i="4"/>
  <c r="AJ272" i="4"/>
  <c r="AT281" i="4"/>
  <c r="AV232" i="4"/>
  <c r="AZ106" i="4"/>
  <c r="BJ281" i="4"/>
  <c r="AZ89" i="4"/>
  <c r="AF246" i="4"/>
  <c r="AX226" i="4"/>
  <c r="AY88" i="4"/>
  <c r="BH114" i="4"/>
  <c r="BM113" i="4"/>
  <c r="BM254" i="4"/>
  <c r="BN192" i="4"/>
  <c r="BN112" i="4"/>
  <c r="AJ232" i="4"/>
  <c r="BJ265" i="4"/>
  <c r="BL254" i="4"/>
  <c r="BN134" i="4"/>
  <c r="AL13" i="4"/>
  <c r="AT51" i="4"/>
  <c r="BH263" i="4"/>
  <c r="BH133" i="4"/>
  <c r="AY48" i="4"/>
  <c r="AL178" i="4"/>
  <c r="BJ249" i="4"/>
  <c r="BM152" i="4"/>
  <c r="AK178" i="4"/>
  <c r="BJ225" i="4"/>
  <c r="BM151" i="4"/>
  <c r="AZ249" i="4"/>
  <c r="BH223" i="4"/>
  <c r="AY249" i="4"/>
  <c r="BH274" i="4"/>
  <c r="BJ261" i="4"/>
  <c r="AW249" i="4"/>
  <c r="BJ273" i="4"/>
  <c r="BN200" i="4"/>
  <c r="BH183" i="4"/>
  <c r="BM272" i="4"/>
  <c r="AV137" i="4"/>
  <c r="BH182" i="4"/>
  <c r="BN117" i="4"/>
  <c r="BN84" i="4"/>
  <c r="BN77" i="4"/>
  <c r="AY129" i="4"/>
  <c r="BM77" i="4"/>
  <c r="AW129" i="4"/>
  <c r="BH234" i="4"/>
  <c r="BK117" i="4"/>
  <c r="BL77" i="4"/>
  <c r="AV18" i="4"/>
  <c r="AJ127" i="4"/>
  <c r="AX266" i="4"/>
  <c r="AV229" i="4"/>
  <c r="AW180" i="4"/>
  <c r="AY106" i="4"/>
  <c r="BK254" i="4"/>
  <c r="BM242" i="4"/>
  <c r="BM173" i="4"/>
  <c r="BG173" i="4" s="1"/>
  <c r="BK242" i="4"/>
  <c r="BM134" i="4"/>
  <c r="AK112" i="4"/>
  <c r="AX228" i="4"/>
  <c r="AX167" i="4"/>
  <c r="AZ97" i="4"/>
  <c r="BL253" i="4"/>
  <c r="BL134" i="4"/>
  <c r="AY28" i="4"/>
  <c r="BK253" i="4"/>
  <c r="BN214" i="4"/>
  <c r="BK134" i="4"/>
  <c r="BN54" i="4"/>
  <c r="X74" i="4"/>
  <c r="AW228" i="4"/>
  <c r="V74" i="4"/>
  <c r="AY163" i="4"/>
  <c r="AV41" i="4"/>
  <c r="BJ253" i="4"/>
  <c r="BM214" i="4"/>
  <c r="BM133" i="4"/>
  <c r="BL54" i="4"/>
  <c r="AT257" i="4"/>
  <c r="AT97" i="4"/>
  <c r="AJ87" i="4"/>
  <c r="AZ255" i="4"/>
  <c r="AY226" i="4"/>
  <c r="AZ159" i="4"/>
  <c r="AV89" i="4"/>
  <c r="BN273" i="4"/>
  <c r="BL214" i="4"/>
  <c r="BL133" i="4"/>
  <c r="BN53" i="4"/>
  <c r="AT149" i="4"/>
  <c r="BK214" i="4"/>
  <c r="BK133" i="4"/>
  <c r="BM53" i="4"/>
  <c r="AZ148" i="4"/>
  <c r="BN213" i="4"/>
  <c r="BK113" i="4"/>
  <c r="BL53" i="4"/>
  <c r="AV225" i="4"/>
  <c r="AY148" i="4"/>
  <c r="AV88" i="4"/>
  <c r="AW26" i="4"/>
  <c r="BM213" i="4"/>
  <c r="BH82" i="4"/>
  <c r="BK53" i="4"/>
  <c r="AV13" i="4"/>
  <c r="BL213" i="4"/>
  <c r="BM112" i="4"/>
  <c r="BM79" i="4"/>
  <c r="AT69" i="4"/>
  <c r="BK213" i="4"/>
  <c r="BH39" i="4"/>
  <c r="AZ68" i="4"/>
  <c r="AX68" i="4"/>
  <c r="R141" i="4"/>
  <c r="AX148" i="4"/>
  <c r="AF232" i="4"/>
  <c r="AF226" i="4"/>
  <c r="AT280" i="4"/>
  <c r="AT203" i="4"/>
  <c r="AX146" i="4"/>
  <c r="AW68" i="4"/>
  <c r="BH271" i="4"/>
  <c r="BH197" i="4"/>
  <c r="BK77" i="4"/>
  <c r="AZ279" i="4"/>
  <c r="AW137" i="4"/>
  <c r="BM144" i="4"/>
  <c r="BM102" i="4"/>
  <c r="AZ243" i="4"/>
  <c r="AT137" i="4"/>
  <c r="AW66" i="4"/>
  <c r="BM282" i="4"/>
  <c r="BM192" i="4"/>
  <c r="BM101" i="4"/>
  <c r="BH71" i="4"/>
  <c r="AZ268" i="4"/>
  <c r="AY243" i="4"/>
  <c r="AV201" i="4"/>
  <c r="BK159" i="4"/>
  <c r="BL101" i="4"/>
  <c r="BL70" i="4"/>
  <c r="AI188" i="4"/>
  <c r="AY268" i="4"/>
  <c r="AX243" i="4"/>
  <c r="BN221" i="4"/>
  <c r="BN190" i="4"/>
  <c r="BH159" i="4"/>
  <c r="BL142" i="4"/>
  <c r="BG142" i="4" s="1"/>
  <c r="BK101" i="4"/>
  <c r="BH70" i="4"/>
  <c r="AK179" i="4"/>
  <c r="AX268" i="4"/>
  <c r="BN122" i="4"/>
  <c r="BH101" i="4"/>
  <c r="AW268" i="4"/>
  <c r="AT200" i="4"/>
  <c r="BM119" i="4"/>
  <c r="BN93" i="4"/>
  <c r="AZ188" i="4"/>
  <c r="BM141" i="4"/>
  <c r="BL118" i="4"/>
  <c r="BM93" i="4"/>
  <c r="AT240" i="4"/>
  <c r="AY188" i="4"/>
  <c r="BM233" i="4"/>
  <c r="BL93" i="4"/>
  <c r="W215" i="4"/>
  <c r="V215" i="4"/>
  <c r="AZ239" i="4"/>
  <c r="AW188" i="4"/>
  <c r="AZ108" i="4"/>
  <c r="AV19" i="4"/>
  <c r="BK233" i="4"/>
  <c r="BK141" i="4"/>
  <c r="BK93" i="4"/>
  <c r="BJ16" i="4"/>
  <c r="AI165" i="4"/>
  <c r="AX239" i="4"/>
  <c r="AX108" i="4"/>
  <c r="BN254" i="4"/>
  <c r="BH141" i="4"/>
  <c r="BH93" i="4"/>
  <c r="BK174" i="4"/>
  <c r="BN91" i="4"/>
  <c r="X114" i="4"/>
  <c r="AF186" i="4"/>
  <c r="AZ280" i="4"/>
  <c r="AZ226" i="4"/>
  <c r="AX188" i="4"/>
  <c r="AW148" i="4"/>
  <c r="AZ99" i="4"/>
  <c r="AT45" i="4"/>
  <c r="BH54" i="4"/>
  <c r="BM223" i="4"/>
  <c r="AJ284" i="4"/>
  <c r="BK223" i="4"/>
  <c r="AL283" i="4"/>
  <c r="AY246" i="4"/>
  <c r="AK176" i="4"/>
  <c r="AK271" i="4"/>
  <c r="AL175" i="4"/>
  <c r="AW276" i="4"/>
  <c r="AV220" i="4"/>
  <c r="AX180" i="4"/>
  <c r="AX144" i="4"/>
  <c r="AZ88" i="4"/>
  <c r="BL222" i="4"/>
  <c r="BM70" i="4"/>
  <c r="BJ53" i="4"/>
  <c r="AK175" i="4"/>
  <c r="AT220" i="4"/>
  <c r="AZ139" i="4"/>
  <c r="BN263" i="4"/>
  <c r="BH134" i="4"/>
  <c r="BH53" i="4"/>
  <c r="AZ219" i="4"/>
  <c r="AZ179" i="4"/>
  <c r="BM263" i="4"/>
  <c r="AX219" i="4"/>
  <c r="AY179" i="4"/>
  <c r="BK263" i="4"/>
  <c r="AX86" i="4"/>
  <c r="AZ241" i="4"/>
  <c r="AT178" i="4"/>
  <c r="AT136" i="4"/>
  <c r="BH254" i="4"/>
  <c r="BH233" i="4"/>
  <c r="AF243" i="4"/>
  <c r="AV132" i="4"/>
  <c r="AZ81" i="4"/>
  <c r="AF240" i="4"/>
  <c r="BN143" i="4"/>
  <c r="AY203" i="4"/>
  <c r="AZ166" i="4"/>
  <c r="BN241" i="4"/>
  <c r="BM143" i="4"/>
  <c r="BH113" i="4"/>
  <c r="AX203" i="4"/>
  <c r="AW166" i="4"/>
  <c r="AV26" i="4"/>
  <c r="BK241" i="4"/>
  <c r="BL143" i="4"/>
  <c r="R283" i="4"/>
  <c r="AL123" i="4"/>
  <c r="AY165" i="4"/>
  <c r="BK143" i="4"/>
  <c r="AW165" i="4"/>
  <c r="AX126" i="4"/>
  <c r="AY125" i="4"/>
  <c r="BM111" i="4"/>
  <c r="BM62" i="4"/>
  <c r="AK216" i="4"/>
  <c r="AW125" i="4"/>
  <c r="BG215" i="4"/>
  <c r="BH111" i="4"/>
  <c r="BL62" i="4"/>
  <c r="AJ216" i="4"/>
  <c r="AT232" i="4"/>
  <c r="AT58" i="4"/>
  <c r="BH174" i="4"/>
  <c r="BH62" i="4"/>
  <c r="AL215" i="4"/>
  <c r="AY229" i="4"/>
  <c r="AT201" i="4"/>
  <c r="AX163" i="4"/>
  <c r="BN183" i="4"/>
  <c r="BM110" i="4"/>
  <c r="AX229" i="4"/>
  <c r="AT163" i="4"/>
  <c r="BL183" i="4"/>
  <c r="BJ157" i="4"/>
  <c r="BH142" i="4"/>
  <c r="BL110" i="4"/>
  <c r="W193" i="4"/>
  <c r="AW161" i="4"/>
  <c r="BH110" i="4"/>
  <c r="BL79" i="4"/>
  <c r="BL61" i="4"/>
  <c r="BG61" i="4" s="1"/>
  <c r="BJ6" i="4"/>
  <c r="BL281" i="4"/>
  <c r="BK79" i="4"/>
  <c r="X175" i="4"/>
  <c r="AJ203" i="4"/>
  <c r="AZ199" i="4"/>
  <c r="BH214" i="4"/>
  <c r="BM182" i="4"/>
  <c r="BH173" i="4"/>
  <c r="BH119" i="4"/>
  <c r="BJ61" i="4"/>
  <c r="BJ15" i="4"/>
  <c r="AZ283" i="4"/>
  <c r="AZ189" i="4"/>
  <c r="AX46" i="4"/>
  <c r="BG257" i="4"/>
  <c r="BN151" i="4"/>
  <c r="BM118" i="4"/>
  <c r="BN102" i="4"/>
  <c r="BH78" i="4"/>
  <c r="BH61" i="4"/>
  <c r="BH268" i="4"/>
  <c r="BH259" i="4"/>
  <c r="BN243" i="4"/>
  <c r="BN92" i="4"/>
  <c r="BH19" i="4"/>
  <c r="BG279" i="4"/>
  <c r="BN259" i="4"/>
  <c r="BM259" i="4"/>
  <c r="BH244" i="4"/>
  <c r="BM267" i="4"/>
  <c r="BN252" i="4"/>
  <c r="BM92" i="4"/>
  <c r="BH36" i="4"/>
  <c r="U180" i="4"/>
  <c r="AL237" i="4"/>
  <c r="AL176" i="4"/>
  <c r="AF93" i="4"/>
  <c r="AY52" i="4"/>
  <c r="BH267" i="4"/>
  <c r="BM258" i="4"/>
  <c r="BM252" i="4"/>
  <c r="BM177" i="4"/>
  <c r="BH92" i="4"/>
  <c r="BL12" i="4"/>
  <c r="BH252" i="4"/>
  <c r="BL11" i="4"/>
  <c r="AT134" i="4"/>
  <c r="BN251" i="4"/>
  <c r="BM91" i="4"/>
  <c r="BN52" i="4"/>
  <c r="BK11" i="4"/>
  <c r="AT11" i="4"/>
  <c r="BM251" i="4"/>
  <c r="BH186" i="4"/>
  <c r="BL91" i="4"/>
  <c r="BM52" i="4"/>
  <c r="BH42" i="4"/>
  <c r="BH11" i="4"/>
  <c r="AL72" i="4"/>
  <c r="AT131" i="4"/>
  <c r="AT49" i="4"/>
  <c r="BH266" i="4"/>
  <c r="BL251" i="4"/>
  <c r="BH242" i="4"/>
  <c r="BM99" i="4"/>
  <c r="BK91" i="4"/>
  <c r="BH52" i="4"/>
  <c r="BK17" i="4"/>
  <c r="AL63" i="4"/>
  <c r="AT199" i="4"/>
  <c r="BK251" i="4"/>
  <c r="BH99" i="4"/>
  <c r="BN51" i="4"/>
  <c r="BK25" i="4"/>
  <c r="BN283" i="4"/>
  <c r="BN98" i="4"/>
  <c r="BM51" i="4"/>
  <c r="T284" i="4"/>
  <c r="AF166" i="4"/>
  <c r="AF6" i="4"/>
  <c r="BM283" i="4"/>
  <c r="BK185" i="4"/>
  <c r="BG185" i="4" s="1"/>
  <c r="BG175" i="4"/>
  <c r="BM153" i="4"/>
  <c r="BN132" i="4"/>
  <c r="BM122" i="4"/>
  <c r="BM98" i="4"/>
  <c r="BN74" i="4"/>
  <c r="BL51" i="4"/>
  <c r="AY263" i="4"/>
  <c r="AV164" i="4"/>
  <c r="BL283" i="4"/>
  <c r="BK153" i="4"/>
  <c r="BN131" i="4"/>
  <c r="BL122" i="4"/>
  <c r="BL98" i="4"/>
  <c r="BM73" i="4"/>
  <c r="BK51" i="4"/>
  <c r="AX263" i="4"/>
  <c r="AZ20" i="4"/>
  <c r="BK283" i="4"/>
  <c r="BN203" i="4"/>
  <c r="BM131" i="4"/>
  <c r="BH122" i="4"/>
  <c r="BK98" i="4"/>
  <c r="BK73" i="4"/>
  <c r="BH51" i="4"/>
  <c r="BL40" i="4"/>
  <c r="X169" i="4"/>
  <c r="V60" i="4"/>
  <c r="AJ152" i="4"/>
  <c r="AZ262" i="4"/>
  <c r="BH283" i="4"/>
  <c r="BM273" i="4"/>
  <c r="BM203" i="4"/>
  <c r="BN163" i="4"/>
  <c r="BL131" i="4"/>
  <c r="BN120" i="4"/>
  <c r="BH98" i="4"/>
  <c r="BN71" i="4"/>
  <c r="BK40" i="4"/>
  <c r="X273" i="4"/>
  <c r="T32" i="4"/>
  <c r="V273" i="4"/>
  <c r="AY262" i="4"/>
  <c r="AV241" i="4"/>
  <c r="BN282" i="4"/>
  <c r="BK273" i="4"/>
  <c r="BK203" i="4"/>
  <c r="BN194" i="4"/>
  <c r="BM163" i="4"/>
  <c r="BK131" i="4"/>
  <c r="BM120" i="4"/>
  <c r="BM97" i="4"/>
  <c r="BM71" i="4"/>
  <c r="BN58" i="4"/>
  <c r="BN15" i="4"/>
  <c r="BN219" i="4"/>
  <c r="BH203" i="4"/>
  <c r="BK163" i="4"/>
  <c r="BH131" i="4"/>
  <c r="BK97" i="4"/>
  <c r="BM57" i="4"/>
  <c r="BM15" i="4"/>
  <c r="AK63" i="4"/>
  <c r="T273" i="4"/>
  <c r="AK210" i="4"/>
  <c r="AZ261" i="4"/>
  <c r="R266" i="4"/>
  <c r="AK274" i="4"/>
  <c r="AF208" i="4"/>
  <c r="AK143" i="4"/>
  <c r="AZ281" i="4"/>
  <c r="AY260" i="4"/>
  <c r="AV213" i="4"/>
  <c r="AZ187" i="4"/>
  <c r="AW160" i="4"/>
  <c r="AT123" i="4"/>
  <c r="AY80" i="4"/>
  <c r="BL282" i="4"/>
  <c r="BH273" i="4"/>
  <c r="BL255" i="4"/>
  <c r="BG255" i="4" s="1"/>
  <c r="BM219" i="4"/>
  <c r="BN202" i="4"/>
  <c r="BL194" i="4"/>
  <c r="BH163" i="4"/>
  <c r="BH97" i="4"/>
  <c r="BN70" i="4"/>
  <c r="BN56" i="4"/>
  <c r="BH48" i="4"/>
  <c r="BL15" i="4"/>
  <c r="BH8" i="4"/>
  <c r="T280" i="4"/>
  <c r="AF277" i="4"/>
  <c r="W265" i="4"/>
  <c r="AK273" i="4"/>
  <c r="AL207" i="4"/>
  <c r="AJ143" i="4"/>
  <c r="AY281" i="4"/>
  <c r="AV212" i="4"/>
  <c r="AW121" i="4"/>
  <c r="AY76" i="4"/>
  <c r="BK282" i="4"/>
  <c r="BH219" i="4"/>
  <c r="BN212" i="4"/>
  <c r="BM202" i="4"/>
  <c r="BH194" i="4"/>
  <c r="BN162" i="4"/>
  <c r="BL130" i="4"/>
  <c r="BH108" i="4"/>
  <c r="BN96" i="4"/>
  <c r="BM56" i="4"/>
  <c r="BM31" i="4"/>
  <c r="BK15" i="4"/>
  <c r="W260" i="4"/>
  <c r="AL272" i="4"/>
  <c r="AL206" i="4"/>
  <c r="AI143" i="4"/>
  <c r="AX281" i="4"/>
  <c r="AY209" i="4"/>
  <c r="AZ120" i="4"/>
  <c r="AX76" i="4"/>
  <c r="BH282" i="4"/>
  <c r="BN218" i="4"/>
  <c r="BM212" i="4"/>
  <c r="BL202" i="4"/>
  <c r="BM193" i="4"/>
  <c r="BM162" i="4"/>
  <c r="BH130" i="4"/>
  <c r="BH107" i="4"/>
  <c r="BM96" i="4"/>
  <c r="BN83" i="4"/>
  <c r="BN55" i="4"/>
  <c r="U260" i="4"/>
  <c r="AK272" i="4"/>
  <c r="AL141" i="4"/>
  <c r="AT239" i="4"/>
  <c r="AW209" i="4"/>
  <c r="AZ184" i="4"/>
  <c r="AT117" i="4"/>
  <c r="AZ74" i="4"/>
  <c r="BH228" i="4"/>
  <c r="BM218" i="4"/>
  <c r="BH212" i="4"/>
  <c r="BK202" i="4"/>
  <c r="BK193" i="4"/>
  <c r="BL162" i="4"/>
  <c r="BH139" i="4"/>
  <c r="BN129" i="4"/>
  <c r="BN106" i="4"/>
  <c r="BN95" i="4"/>
  <c r="BM83" i="4"/>
  <c r="BM55" i="4"/>
  <c r="BH15" i="4"/>
  <c r="AK141" i="4"/>
  <c r="AT209" i="4"/>
  <c r="AY182" i="4"/>
  <c r="AZ115" i="4"/>
  <c r="AZ73" i="4"/>
  <c r="BK281" i="4"/>
  <c r="BM227" i="4"/>
  <c r="BL218" i="4"/>
  <c r="BN211" i="4"/>
  <c r="BH202" i="4"/>
  <c r="BH193" i="4"/>
  <c r="BK137" i="4"/>
  <c r="BM129" i="4"/>
  <c r="BM106" i="4"/>
  <c r="BM95" i="4"/>
  <c r="BL83" i="4"/>
  <c r="BL55" i="4"/>
  <c r="X220" i="4"/>
  <c r="AF272" i="4"/>
  <c r="AL129" i="4"/>
  <c r="AV233" i="4"/>
  <c r="AT206" i="4"/>
  <c r="AW182" i="4"/>
  <c r="AT114" i="4"/>
  <c r="AT72" i="4"/>
  <c r="BH227" i="4"/>
  <c r="BH218" i="4"/>
  <c r="BM211" i="4"/>
  <c r="BM201" i="4"/>
  <c r="BG181" i="4"/>
  <c r="BN172" i="4"/>
  <c r="BM160" i="4"/>
  <c r="BH137" i="4"/>
  <c r="BL129" i="4"/>
  <c r="BL106" i="4"/>
  <c r="BL95" i="4"/>
  <c r="BK83" i="4"/>
  <c r="BK55" i="4"/>
  <c r="BN21" i="4"/>
  <c r="AT196" i="4"/>
  <c r="W220" i="4"/>
  <c r="AL194" i="4"/>
  <c r="AK129" i="4"/>
  <c r="AT182" i="4"/>
  <c r="BH281" i="4"/>
  <c r="BN226" i="4"/>
  <c r="BN217" i="4"/>
  <c r="BL211" i="4"/>
  <c r="BL201" i="4"/>
  <c r="BJ181" i="4"/>
  <c r="BM172" i="4"/>
  <c r="BH160" i="4"/>
  <c r="BH147" i="4"/>
  <c r="BN136" i="4"/>
  <c r="BK129" i="4"/>
  <c r="BH106" i="4"/>
  <c r="BK95" i="4"/>
  <c r="BH83" i="4"/>
  <c r="BH68" i="4"/>
  <c r="BH55" i="4"/>
  <c r="BM21" i="4"/>
  <c r="AL167" i="4"/>
  <c r="AF268" i="4"/>
  <c r="AK192" i="4"/>
  <c r="AJ129" i="4"/>
  <c r="AT254" i="4"/>
  <c r="AZ181" i="4"/>
  <c r="BN280" i="4"/>
  <c r="BK271" i="4"/>
  <c r="BG271" i="4" s="1"/>
  <c r="BM226" i="4"/>
  <c r="BM217" i="4"/>
  <c r="BK211" i="4"/>
  <c r="BK201" i="4"/>
  <c r="BN191" i="4"/>
  <c r="BH172" i="4"/>
  <c r="BN159" i="4"/>
  <c r="BN146" i="4"/>
  <c r="BM136" i="4"/>
  <c r="BH129" i="4"/>
  <c r="BN105" i="4"/>
  <c r="BN82" i="4"/>
  <c r="BH67" i="4"/>
  <c r="X219" i="4"/>
  <c r="AJ192" i="4"/>
  <c r="AL127" i="4"/>
  <c r="AX231" i="4"/>
  <c r="AW181" i="4"/>
  <c r="AY108" i="4"/>
  <c r="AS108" i="4" s="1"/>
  <c r="AY68" i="4"/>
  <c r="BM280" i="4"/>
  <c r="BL226" i="4"/>
  <c r="BK217" i="4"/>
  <c r="BJ201" i="4"/>
  <c r="BM191" i="4"/>
  <c r="BM179" i="4"/>
  <c r="BN171" i="4"/>
  <c r="BM159" i="4"/>
  <c r="BM146" i="4"/>
  <c r="BN135" i="4"/>
  <c r="BG135" i="4" s="1"/>
  <c r="BN128" i="4"/>
  <c r="BN116" i="4"/>
  <c r="BM105" i="4"/>
  <c r="BM82" i="4"/>
  <c r="BN66" i="4"/>
  <c r="BM54" i="4"/>
  <c r="BK37" i="4"/>
  <c r="BH236" i="4"/>
  <c r="BH226" i="4"/>
  <c r="BH217" i="4"/>
  <c r="BH209" i="4"/>
  <c r="BH201" i="4"/>
  <c r="BH179" i="4"/>
  <c r="BM171" i="4"/>
  <c r="BL159" i="4"/>
  <c r="BL146" i="4"/>
  <c r="BM128" i="4"/>
  <c r="BM116" i="4"/>
  <c r="BL105" i="4"/>
  <c r="BL82" i="4"/>
  <c r="BL66" i="4"/>
  <c r="BN100" i="4"/>
  <c r="AW255" i="4"/>
  <c r="BG261" i="4"/>
  <c r="BM100" i="4"/>
  <c r="BL20" i="4"/>
  <c r="AX254" i="4"/>
  <c r="AX135" i="4"/>
  <c r="AZ94" i="4"/>
  <c r="BN180" i="4"/>
  <c r="BH100" i="4"/>
  <c r="BN29" i="4"/>
  <c r="BK20" i="4"/>
  <c r="AW254" i="4"/>
  <c r="AT135" i="4"/>
  <c r="AY94" i="4"/>
  <c r="AX50" i="4"/>
  <c r="BM241" i="4"/>
  <c r="BM180" i="4"/>
  <c r="BN69" i="4"/>
  <c r="BN41" i="4"/>
  <c r="BM29" i="4"/>
  <c r="BN24" i="4"/>
  <c r="AZ134" i="4"/>
  <c r="AX94" i="4"/>
  <c r="AV69" i="4"/>
  <c r="AW50" i="4"/>
  <c r="AS50" i="4" s="1"/>
  <c r="BN260" i="4"/>
  <c r="BL241" i="4"/>
  <c r="BN220" i="4"/>
  <c r="BH180" i="4"/>
  <c r="BN121" i="4"/>
  <c r="BM69" i="4"/>
  <c r="BK41" i="4"/>
  <c r="BL29" i="4"/>
  <c r="BM24" i="4"/>
  <c r="BH20" i="4"/>
  <c r="BM260" i="4"/>
  <c r="BM220" i="4"/>
  <c r="BM121" i="4"/>
  <c r="BL69" i="4"/>
  <c r="BK29" i="4"/>
  <c r="BL24" i="4"/>
  <c r="AJ79" i="4"/>
  <c r="AL239" i="4"/>
  <c r="X189" i="4"/>
  <c r="AJ273" i="4"/>
  <c r="AK239" i="4"/>
  <c r="AJ210" i="4"/>
  <c r="AJ64" i="4"/>
  <c r="AX278" i="4"/>
  <c r="AT266" i="4"/>
  <c r="AZ215" i="4"/>
  <c r="AT181" i="4"/>
  <c r="AY134" i="4"/>
  <c r="AZ90" i="4"/>
  <c r="AV49" i="4"/>
  <c r="R274" i="4"/>
  <c r="AI273" i="4"/>
  <c r="AF238" i="4"/>
  <c r="AH208" i="4"/>
  <c r="AF174" i="4"/>
  <c r="AF64" i="4"/>
  <c r="AZ277" i="4"/>
  <c r="AZ264" i="4"/>
  <c r="AT251" i="4"/>
  <c r="AT215" i="4"/>
  <c r="AY180" i="4"/>
  <c r="AW134" i="4"/>
  <c r="AW90" i="4"/>
  <c r="BH260" i="4"/>
  <c r="BH241" i="4"/>
  <c r="BH220" i="4"/>
  <c r="BH200" i="4"/>
  <c r="BL121" i="4"/>
  <c r="BM84" i="4"/>
  <c r="BK69" i="4"/>
  <c r="BH10" i="4"/>
  <c r="BN149" i="4"/>
  <c r="BK121" i="4"/>
  <c r="BK19" i="4"/>
  <c r="BN14" i="4"/>
  <c r="AI237" i="4"/>
  <c r="AW277" i="4"/>
  <c r="AW214" i="4"/>
  <c r="AZ145" i="4"/>
  <c r="BG199" i="4"/>
  <c r="BJ185" i="4"/>
  <c r="BG178" i="4"/>
  <c r="BM149" i="4"/>
  <c r="BJ121" i="4"/>
  <c r="BM14" i="4"/>
  <c r="AL235" i="4"/>
  <c r="AK170" i="4"/>
  <c r="AJ61" i="4"/>
  <c r="AX276" i="4"/>
  <c r="AT263" i="4"/>
  <c r="AX250" i="4"/>
  <c r="AY145" i="4"/>
  <c r="AT34" i="4"/>
  <c r="BL149" i="4"/>
  <c r="BH121" i="4"/>
  <c r="BM68" i="4"/>
  <c r="BN60" i="4"/>
  <c r="BN28" i="4"/>
  <c r="BM23" i="4"/>
  <c r="BL14" i="4"/>
  <c r="BK9" i="4"/>
  <c r="AJ235" i="4"/>
  <c r="AJ170" i="4"/>
  <c r="AW250" i="4"/>
  <c r="AT145" i="4"/>
  <c r="AV68" i="4"/>
  <c r="BG265" i="4"/>
  <c r="BG225" i="4"/>
  <c r="BG205" i="4"/>
  <c r="BN184" i="4"/>
  <c r="BK149" i="4"/>
  <c r="BN104" i="4"/>
  <c r="BM60" i="4"/>
  <c r="BL28" i="4"/>
  <c r="BL23" i="4"/>
  <c r="BM184" i="4"/>
  <c r="BM104" i="4"/>
  <c r="BN76" i="4"/>
  <c r="BH60" i="4"/>
  <c r="BH40" i="4"/>
  <c r="BK23" i="4"/>
  <c r="BH14" i="4"/>
  <c r="BH9" i="4"/>
  <c r="BG231" i="4"/>
  <c r="BM148" i="4"/>
  <c r="BH120" i="4"/>
  <c r="BN103" i="4"/>
  <c r="BJ97" i="4"/>
  <c r="BM76" i="4"/>
  <c r="BM59" i="4"/>
  <c r="BH34" i="4"/>
  <c r="BN18" i="4"/>
  <c r="F264" i="4"/>
  <c r="V263" i="4"/>
  <c r="AI233" i="4"/>
  <c r="AJ167" i="4"/>
  <c r="AF118" i="4"/>
  <c r="AY275" i="4"/>
  <c r="AX262" i="4"/>
  <c r="AY225" i="4"/>
  <c r="AZ210" i="4"/>
  <c r="AZ197" i="4"/>
  <c r="AW144" i="4"/>
  <c r="AX130" i="4"/>
  <c r="X260" i="4"/>
  <c r="AL265" i="4"/>
  <c r="AF201" i="4"/>
  <c r="AJ117" i="4"/>
  <c r="AK53" i="4"/>
  <c r="AW262" i="4"/>
  <c r="AX249" i="4"/>
  <c r="AZ237" i="4"/>
  <c r="AX225" i="4"/>
  <c r="AY210" i="4"/>
  <c r="AY197" i="4"/>
  <c r="AW177" i="4"/>
  <c r="AY157" i="4"/>
  <c r="AV144" i="4"/>
  <c r="AZ129" i="4"/>
  <c r="AW106" i="4"/>
  <c r="AZ87" i="4"/>
  <c r="BH284" i="4"/>
  <c r="BN264" i="4"/>
  <c r="BK258" i="4"/>
  <c r="BK239" i="4"/>
  <c r="BG239" i="4" s="1"/>
  <c r="BN224" i="4"/>
  <c r="BK218" i="4"/>
  <c r="BN204" i="4"/>
  <c r="BM183" i="4"/>
  <c r="BL163" i="4"/>
  <c r="BL148" i="4"/>
  <c r="BN133" i="4"/>
  <c r="BN119" i="4"/>
  <c r="BM103" i="4"/>
  <c r="BH76" i="4"/>
  <c r="BM66" i="4"/>
  <c r="BH23" i="4"/>
  <c r="BM18" i="4"/>
  <c r="AW157" i="4"/>
  <c r="AT143" i="4"/>
  <c r="BM264" i="4"/>
  <c r="BM224" i="4"/>
  <c r="BL103" i="4"/>
  <c r="BM90" i="4"/>
  <c r="BN39" i="4"/>
  <c r="BL18" i="4"/>
  <c r="BN13" i="4"/>
  <c r="BM8" i="4"/>
  <c r="V135" i="4"/>
  <c r="AL261" i="4"/>
  <c r="AK114" i="4"/>
  <c r="AK50" i="4"/>
  <c r="AW274" i="4"/>
  <c r="AY261" i="4"/>
  <c r="AZ248" i="4"/>
  <c r="AX237" i="4"/>
  <c r="AY224" i="4"/>
  <c r="AW210" i="4"/>
  <c r="AT194" i="4"/>
  <c r="AW175" i="4"/>
  <c r="AT157" i="4"/>
  <c r="AY142" i="4"/>
  <c r="AZ104" i="4"/>
  <c r="AT66" i="4"/>
  <c r="AY20" i="4"/>
  <c r="BN223" i="4"/>
  <c r="BN189" i="4"/>
  <c r="BK183" i="4"/>
  <c r="BH148" i="4"/>
  <c r="BN140" i="4"/>
  <c r="BL119" i="4"/>
  <c r="BK103" i="4"/>
  <c r="BL90" i="4"/>
  <c r="BM74" i="4"/>
  <c r="BM58" i="4"/>
  <c r="BM39" i="4"/>
  <c r="BK18" i="4"/>
  <c r="BK13" i="4"/>
  <c r="AH226" i="4"/>
  <c r="AI114" i="4"/>
  <c r="AJ18" i="4"/>
  <c r="AT274" i="4"/>
  <c r="AT261" i="4"/>
  <c r="AY248" i="4"/>
  <c r="AW237" i="4"/>
  <c r="AT223" i="4"/>
  <c r="AV193" i="4"/>
  <c r="AT175" i="4"/>
  <c r="AZ156" i="4"/>
  <c r="AX142" i="4"/>
  <c r="AX128" i="4"/>
  <c r="AY104" i="4"/>
  <c r="AY62" i="4"/>
  <c r="AW20" i="4"/>
  <c r="BM189" i="4"/>
  <c r="BN170" i="4"/>
  <c r="BN156" i="4"/>
  <c r="BM140" i="4"/>
  <c r="BK119" i="4"/>
  <c r="BH103" i="4"/>
  <c r="BH90" i="4"/>
  <c r="BL74" i="4"/>
  <c r="BL58" i="4"/>
  <c r="BN43" i="4"/>
  <c r="BL39" i="4"/>
  <c r="BN22" i="4"/>
  <c r="AY277" i="4"/>
  <c r="AX274" i="4"/>
  <c r="U123" i="4"/>
  <c r="AI261" i="4"/>
  <c r="AI113" i="4"/>
  <c r="AZ260" i="4"/>
  <c r="AX248" i="4"/>
  <c r="AZ222" i="4"/>
  <c r="AY191" i="4"/>
  <c r="AX174" i="4"/>
  <c r="AZ155" i="4"/>
  <c r="AW142" i="4"/>
  <c r="AZ127" i="4"/>
  <c r="AW104" i="4"/>
  <c r="AV81" i="4"/>
  <c r="AX62" i="4"/>
  <c r="AW43" i="4"/>
  <c r="BL263" i="4"/>
  <c r="BM244" i="4"/>
  <c r="BL223" i="4"/>
  <c r="BL203" i="4"/>
  <c r="BL189" i="4"/>
  <c r="BM170" i="4"/>
  <c r="BM156" i="4"/>
  <c r="BJ133" i="4"/>
  <c r="BN89" i="4"/>
  <c r="BN81" i="4"/>
  <c r="BH74" i="4"/>
  <c r="BK58" i="4"/>
  <c r="BM43" i="4"/>
  <c r="BK39" i="4"/>
  <c r="BN26" i="4"/>
  <c r="BM22" i="4"/>
  <c r="AT284" i="4"/>
  <c r="AZ236" i="4"/>
  <c r="AT171" i="4"/>
  <c r="AY155" i="4"/>
  <c r="AX141" i="4"/>
  <c r="AZ102" i="4"/>
  <c r="AY61" i="4"/>
  <c r="BJ277" i="4"/>
  <c r="BN269" i="4"/>
  <c r="BK189" i="4"/>
  <c r="BL170" i="4"/>
  <c r="BH156" i="4"/>
  <c r="BM139" i="4"/>
  <c r="BM89" i="4"/>
  <c r="BM81" i="4"/>
  <c r="BH58" i="4"/>
  <c r="BL43" i="4"/>
  <c r="BN32" i="4"/>
  <c r="BM26" i="4"/>
  <c r="BL22" i="4"/>
  <c r="AZ272" i="4"/>
  <c r="AX61" i="4"/>
  <c r="BM269" i="4"/>
  <c r="BJ257" i="4"/>
  <c r="BN210" i="4"/>
  <c r="BJ189" i="4"/>
  <c r="BH170" i="4"/>
  <c r="BL89" i="4"/>
  <c r="BL81" i="4"/>
  <c r="BG65" i="4"/>
  <c r="BK43" i="4"/>
  <c r="BL26" i="4"/>
  <c r="BK22" i="4"/>
  <c r="X135" i="4"/>
  <c r="AJ223" i="4"/>
  <c r="AY222" i="4"/>
  <c r="R114" i="4"/>
  <c r="AL221" i="4"/>
  <c r="AL101" i="4"/>
  <c r="AX222" i="4"/>
  <c r="AZ170" i="4"/>
  <c r="AT141" i="4"/>
  <c r="G53" i="4"/>
  <c r="X230" i="4"/>
  <c r="W100" i="4"/>
  <c r="AI253" i="4"/>
  <c r="AK221" i="4"/>
  <c r="AK185" i="4"/>
  <c r="AJ98" i="4"/>
  <c r="AX283" i="4"/>
  <c r="AW272" i="4"/>
  <c r="AW260" i="4"/>
  <c r="AY247" i="4"/>
  <c r="AY221" i="4"/>
  <c r="AY208" i="4"/>
  <c r="AY170" i="4"/>
  <c r="AW154" i="4"/>
  <c r="AZ140" i="4"/>
  <c r="AW126" i="4"/>
  <c r="AX101" i="4"/>
  <c r="AZ79" i="4"/>
  <c r="AV61" i="4"/>
  <c r="AV29" i="4"/>
  <c r="BN276" i="4"/>
  <c r="BL269" i="4"/>
  <c r="BN262" i="4"/>
  <c r="BN250" i="4"/>
  <c r="BM243" i="4"/>
  <c r="BN229" i="4"/>
  <c r="BM210" i="4"/>
  <c r="BJ197" i="4"/>
  <c r="BN188" i="4"/>
  <c r="BL182" i="4"/>
  <c r="BN169" i="4"/>
  <c r="BM154" i="4"/>
  <c r="BH146" i="4"/>
  <c r="BN138" i="4"/>
  <c r="BM132" i="4"/>
  <c r="BN124" i="4"/>
  <c r="BH118" i="4"/>
  <c r="BN109" i="4"/>
  <c r="BL102" i="4"/>
  <c r="BK89" i="4"/>
  <c r="BK81" i="4"/>
  <c r="BJ73" i="4"/>
  <c r="BK57" i="4"/>
  <c r="BK12" i="4"/>
  <c r="BG46" i="4"/>
  <c r="AY255" i="4"/>
  <c r="AI25" i="4"/>
  <c r="AL79" i="4"/>
  <c r="AX214" i="4"/>
  <c r="V175" i="4"/>
  <c r="AX210" i="4"/>
  <c r="W244" i="4"/>
  <c r="U241" i="4"/>
  <c r="AI258" i="4"/>
  <c r="AF152" i="4"/>
  <c r="AT273" i="4"/>
  <c r="W240" i="4"/>
  <c r="AX260" i="4"/>
  <c r="AX236" i="4"/>
  <c r="AZ208" i="4"/>
  <c r="AX154" i="4"/>
  <c r="AV80" i="4"/>
  <c r="I53" i="4"/>
  <c r="R230" i="4"/>
  <c r="V100" i="4"/>
  <c r="AH220" i="4"/>
  <c r="AI185" i="4"/>
  <c r="AJ145" i="4"/>
  <c r="AL96" i="4"/>
  <c r="AW283" i="4"/>
  <c r="AT269" i="4"/>
  <c r="AY234" i="4"/>
  <c r="AX221" i="4"/>
  <c r="AX208" i="4"/>
  <c r="AX170" i="4"/>
  <c r="AT153" i="4"/>
  <c r="AY140" i="4"/>
  <c r="AW101" i="4"/>
  <c r="AT79" i="4"/>
  <c r="AT61" i="4"/>
  <c r="BM276" i="4"/>
  <c r="BK269" i="4"/>
  <c r="BM262" i="4"/>
  <c r="BM250" i="4"/>
  <c r="BL243" i="4"/>
  <c r="BM229" i="4"/>
  <c r="BN222" i="4"/>
  <c r="BH210" i="4"/>
  <c r="BM188" i="4"/>
  <c r="BK182" i="4"/>
  <c r="BM169" i="4"/>
  <c r="BN161" i="4"/>
  <c r="BL154" i="4"/>
  <c r="BM138" i="4"/>
  <c r="BH132" i="4"/>
  <c r="BM124" i="4"/>
  <c r="BM109" i="4"/>
  <c r="BK102" i="4"/>
  <c r="BH89" i="4"/>
  <c r="BJ81" i="4"/>
  <c r="BH73" i="4"/>
  <c r="BN64" i="4"/>
  <c r="BH43" i="4"/>
  <c r="BH17" i="4"/>
  <c r="AF115" i="4"/>
  <c r="U89" i="4"/>
  <c r="AK250" i="4"/>
  <c r="AK218" i="4"/>
  <c r="AJ184" i="4"/>
  <c r="AI145" i="4"/>
  <c r="AW221" i="4"/>
  <c r="AW208" i="4"/>
  <c r="AW170" i="4"/>
  <c r="AY152" i="4"/>
  <c r="AX140" i="4"/>
  <c r="AT101" i="4"/>
  <c r="AZ77" i="4"/>
  <c r="AZ60" i="4"/>
  <c r="BH276" i="4"/>
  <c r="BK243" i="4"/>
  <c r="BG237" i="4"/>
  <c r="BL229" i="4"/>
  <c r="BN209" i="4"/>
  <c r="BN196" i="4"/>
  <c r="BL188" i="4"/>
  <c r="BL169" i="4"/>
  <c r="BM161" i="4"/>
  <c r="BL138" i="4"/>
  <c r="BN123" i="4"/>
  <c r="BL109" i="4"/>
  <c r="BH102" i="4"/>
  <c r="BN94" i="4"/>
  <c r="BN88" i="4"/>
  <c r="BH81" i="4"/>
  <c r="BN72" i="4"/>
  <c r="BM64" i="4"/>
  <c r="BH50" i="4"/>
  <c r="AL263" i="4"/>
  <c r="AJ261" i="4"/>
  <c r="AJ250" i="4"/>
  <c r="AI218" i="4"/>
  <c r="AL183" i="4"/>
  <c r="AK144" i="4"/>
  <c r="AX246" i="4"/>
  <c r="AW232" i="4"/>
  <c r="AT221" i="4"/>
  <c r="AX152" i="4"/>
  <c r="AZ100" i="4"/>
  <c r="AW77" i="4"/>
  <c r="AY60" i="4"/>
  <c r="BM275" i="4"/>
  <c r="BN268" i="4"/>
  <c r="BJ237" i="4"/>
  <c r="BK229" i="4"/>
  <c r="BM209" i="4"/>
  <c r="BM196" i="4"/>
  <c r="BK188" i="4"/>
  <c r="BK169" i="4"/>
  <c r="BL161" i="4"/>
  <c r="BM123" i="4"/>
  <c r="BM94" i="4"/>
  <c r="BM88" i="4"/>
  <c r="BN80" i="4"/>
  <c r="BM72" i="4"/>
  <c r="BN63" i="4"/>
  <c r="BN49" i="4"/>
  <c r="F255" i="4"/>
  <c r="AI250" i="4"/>
  <c r="AJ217" i="4"/>
  <c r="AJ183" i="4"/>
  <c r="AJ144" i="4"/>
  <c r="AK90" i="4"/>
  <c r="AW246" i="4"/>
  <c r="AZ220" i="4"/>
  <c r="AZ168" i="4"/>
  <c r="AT151" i="4"/>
  <c r="AY139" i="4"/>
  <c r="AZ123" i="4"/>
  <c r="AY100" i="4"/>
  <c r="AX60" i="4"/>
  <c r="BH275" i="4"/>
  <c r="BM268" i="4"/>
  <c r="BN249" i="4"/>
  <c r="BN228" i="4"/>
  <c r="BK222" i="4"/>
  <c r="BL209" i="4"/>
  <c r="BH188" i="4"/>
  <c r="BN174" i="4"/>
  <c r="BK161" i="4"/>
  <c r="BH138" i="4"/>
  <c r="BL123" i="4"/>
  <c r="BJ109" i="4"/>
  <c r="BL94" i="4"/>
  <c r="BM80" i="4"/>
  <c r="BM63" i="4"/>
  <c r="BM49" i="4"/>
  <c r="BN42" i="4"/>
  <c r="BN25" i="4"/>
  <c r="J53" i="4"/>
  <c r="D61" i="4"/>
  <c r="W217" i="4"/>
  <c r="AL216" i="4"/>
  <c r="AJ181" i="4"/>
  <c r="AF144" i="4"/>
  <c r="AJ90" i="4"/>
  <c r="AX220" i="4"/>
  <c r="AX168" i="4"/>
  <c r="AX150" i="4"/>
  <c r="AY123" i="4"/>
  <c r="AX100" i="4"/>
  <c r="AT77" i="4"/>
  <c r="BN281" i="4"/>
  <c r="BN274" i="4"/>
  <c r="BL268" i="4"/>
  <c r="BM249" i="4"/>
  <c r="BN236" i="4"/>
  <c r="BM228" i="4"/>
  <c r="BK209" i="4"/>
  <c r="BM174" i="4"/>
  <c r="BN168" i="4"/>
  <c r="BH161" i="4"/>
  <c r="BH153" i="4"/>
  <c r="BM137" i="4"/>
  <c r="BN108" i="4"/>
  <c r="BK94" i="4"/>
  <c r="BL63" i="4"/>
  <c r="BL49" i="4"/>
  <c r="BM42" i="4"/>
  <c r="BM25" i="4"/>
  <c r="BL21" i="4"/>
  <c r="BN11" i="4"/>
  <c r="J35" i="4"/>
  <c r="U217" i="4"/>
  <c r="X60" i="4"/>
  <c r="AI181" i="4"/>
  <c r="AL143" i="4"/>
  <c r="AI90" i="4"/>
  <c r="AZ231" i="4"/>
  <c r="AZ203" i="4"/>
  <c r="AV168" i="4"/>
  <c r="AX149" i="4"/>
  <c r="AZ76" i="4"/>
  <c r="BM281" i="4"/>
  <c r="BM274" i="4"/>
  <c r="BK268" i="4"/>
  <c r="BL249" i="4"/>
  <c r="BM236" i="4"/>
  <c r="BL228" i="4"/>
  <c r="BJ209" i="4"/>
  <c r="BN201" i="4"/>
  <c r="BH195" i="4"/>
  <c r="BM187" i="4"/>
  <c r="BL174" i="4"/>
  <c r="BM168" i="4"/>
  <c r="BN160" i="4"/>
  <c r="BN144" i="4"/>
  <c r="BM108" i="4"/>
  <c r="BK49" i="4"/>
  <c r="BL42" i="4"/>
  <c r="BN30" i="4"/>
  <c r="AV257" i="4"/>
  <c r="AV269" i="4"/>
  <c r="AW164" i="4"/>
  <c r="AX204" i="4"/>
  <c r="AW124" i="4"/>
  <c r="AZ124" i="4"/>
  <c r="AI52" i="4"/>
  <c r="AV252" i="4"/>
  <c r="AX73" i="4"/>
  <c r="AZ153" i="4"/>
  <c r="AZ233" i="4"/>
  <c r="AY273" i="4"/>
  <c r="AT53" i="4"/>
  <c r="AT213" i="4"/>
  <c r="AT133" i="4"/>
  <c r="BH24" i="4"/>
  <c r="BH64" i="4"/>
  <c r="BH104" i="4"/>
  <c r="BH144" i="4"/>
  <c r="BH184" i="4"/>
  <c r="BH224" i="4"/>
  <c r="BH264" i="4"/>
  <c r="I97" i="4"/>
  <c r="R217" i="4"/>
  <c r="U163" i="4"/>
  <c r="X68" i="4"/>
  <c r="AI265" i="4"/>
  <c r="AL209" i="4"/>
  <c r="AX280" i="4"/>
  <c r="AY272" i="4"/>
  <c r="AT252" i="4"/>
  <c r="AZ244" i="4"/>
  <c r="AX235" i="4"/>
  <c r="AZ227" i="4"/>
  <c r="AX187" i="4"/>
  <c r="AV152" i="4"/>
  <c r="AW116" i="4"/>
  <c r="AT102" i="4"/>
  <c r="AW73" i="4"/>
  <c r="AX55" i="4"/>
  <c r="AW44" i="4"/>
  <c r="BG253" i="4"/>
  <c r="BH109" i="4"/>
  <c r="BJ86" i="4"/>
  <c r="BJ90" i="4"/>
  <c r="BJ94" i="4"/>
  <c r="BJ98" i="4"/>
  <c r="BJ102" i="4"/>
  <c r="BJ106" i="4"/>
  <c r="BJ110" i="4"/>
  <c r="BJ114" i="4"/>
  <c r="BJ118" i="4"/>
  <c r="BJ122" i="4"/>
  <c r="BJ87" i="4"/>
  <c r="BJ91" i="4"/>
  <c r="BJ95" i="4"/>
  <c r="BJ99" i="4"/>
  <c r="BJ103" i="4"/>
  <c r="BJ107" i="4"/>
  <c r="BJ111" i="4"/>
  <c r="BJ115" i="4"/>
  <c r="BJ119" i="4"/>
  <c r="BJ123" i="4"/>
  <c r="BJ88" i="4"/>
  <c r="BJ92" i="4"/>
  <c r="BJ96" i="4"/>
  <c r="BJ100" i="4"/>
  <c r="BJ104" i="4"/>
  <c r="BJ108" i="4"/>
  <c r="BJ112" i="4"/>
  <c r="BJ116" i="4"/>
  <c r="BJ120" i="4"/>
  <c r="BJ124" i="4"/>
  <c r="J112" i="4"/>
  <c r="X160" i="4"/>
  <c r="W66" i="4"/>
  <c r="X34" i="4"/>
  <c r="AJ264" i="4"/>
  <c r="AL225" i="4"/>
  <c r="AK209" i="4"/>
  <c r="AK183" i="4"/>
  <c r="AL165" i="4"/>
  <c r="AF143" i="4"/>
  <c r="AJ50" i="4"/>
  <c r="AL9" i="4"/>
  <c r="AW280" i="4"/>
  <c r="AX272" i="4"/>
  <c r="AY244" i="4"/>
  <c r="AZ234" i="4"/>
  <c r="AY227" i="4"/>
  <c r="AZ174" i="4"/>
  <c r="AT152" i="4"/>
  <c r="AZ86" i="4"/>
  <c r="AT73" i="4"/>
  <c r="AT55" i="4"/>
  <c r="AX83" i="4"/>
  <c r="AY83" i="4"/>
  <c r="AZ83" i="4"/>
  <c r="AZ33" i="4"/>
  <c r="AX102" i="4"/>
  <c r="AY102" i="4"/>
  <c r="AX182" i="4"/>
  <c r="AW222" i="4"/>
  <c r="BH247" i="4"/>
  <c r="BG197" i="4"/>
  <c r="BK50" i="4"/>
  <c r="BK90" i="4"/>
  <c r="BK130" i="4"/>
  <c r="BK170" i="4"/>
  <c r="BK210" i="4"/>
  <c r="BK250" i="4"/>
  <c r="BL50" i="4"/>
  <c r="BM50" i="4"/>
  <c r="BN50" i="4"/>
  <c r="BK10" i="4"/>
  <c r="BL10" i="4"/>
  <c r="BM10" i="4"/>
  <c r="BN10" i="4"/>
  <c r="AF50" i="4"/>
  <c r="AT22" i="4"/>
  <c r="AT222" i="4"/>
  <c r="AT142" i="4"/>
  <c r="AT62" i="4"/>
  <c r="BK75" i="4"/>
  <c r="BK115" i="4"/>
  <c r="BK155" i="4"/>
  <c r="BK195" i="4"/>
  <c r="BK235" i="4"/>
  <c r="BK275" i="4"/>
  <c r="BL75" i="4"/>
  <c r="BL115" i="4"/>
  <c r="BL155" i="4"/>
  <c r="BL195" i="4"/>
  <c r="BL235" i="4"/>
  <c r="BL275" i="4"/>
  <c r="BM75" i="4"/>
  <c r="BN75" i="4"/>
  <c r="BN115" i="4"/>
  <c r="BN155" i="4"/>
  <c r="BN195" i="4"/>
  <c r="BN235" i="4"/>
  <c r="BN275" i="4"/>
  <c r="BK35" i="4"/>
  <c r="BL35" i="4"/>
  <c r="BM35" i="4"/>
  <c r="BN35" i="4"/>
  <c r="AI209" i="4"/>
  <c r="BJ46" i="4"/>
  <c r="BJ50" i="4"/>
  <c r="BJ54" i="4"/>
  <c r="BJ58" i="4"/>
  <c r="BJ62" i="4"/>
  <c r="BJ66" i="4"/>
  <c r="BJ70" i="4"/>
  <c r="BJ74" i="4"/>
  <c r="BJ78" i="4"/>
  <c r="BJ82" i="4"/>
  <c r="BJ47" i="4"/>
  <c r="BJ51" i="4"/>
  <c r="BJ55" i="4"/>
  <c r="BJ59" i="4"/>
  <c r="BJ63" i="4"/>
  <c r="BJ67" i="4"/>
  <c r="BJ71" i="4"/>
  <c r="BJ75" i="4"/>
  <c r="BJ79" i="4"/>
  <c r="BJ83" i="4"/>
  <c r="BJ48" i="4"/>
  <c r="BJ52" i="4"/>
  <c r="BJ56" i="4"/>
  <c r="BJ60" i="4"/>
  <c r="BJ64" i="4"/>
  <c r="BJ68" i="4"/>
  <c r="BJ72" i="4"/>
  <c r="BJ76" i="4"/>
  <c r="BJ80" i="4"/>
  <c r="BJ84" i="4"/>
  <c r="T260" i="4"/>
  <c r="W160" i="4"/>
  <c r="AF264" i="4"/>
  <c r="AF244" i="4"/>
  <c r="AW244" i="4"/>
  <c r="R258" i="4"/>
  <c r="AL243" i="4"/>
  <c r="AK111" i="4"/>
  <c r="AL49" i="4"/>
  <c r="AZ218" i="4"/>
  <c r="AW174" i="4"/>
  <c r="AT70" i="4"/>
  <c r="AV12" i="4"/>
  <c r="I13" i="4"/>
  <c r="I24" i="4"/>
  <c r="I173" i="4"/>
  <c r="W254" i="4"/>
  <c r="R211" i="4"/>
  <c r="V154" i="4"/>
  <c r="X49" i="4"/>
  <c r="AK263" i="4"/>
  <c r="AJ243" i="4"/>
  <c r="AL224" i="4"/>
  <c r="AL208" i="4"/>
  <c r="AI182" i="4"/>
  <c r="AL161" i="4"/>
  <c r="AL138" i="4"/>
  <c r="AJ108" i="4"/>
  <c r="AL77" i="4"/>
  <c r="AK49" i="4"/>
  <c r="AT272" i="4"/>
  <c r="AW234" i="4"/>
  <c r="AY218" i="4"/>
  <c r="AZ206" i="4"/>
  <c r="AZ185" i="4"/>
  <c r="AV161" i="4"/>
  <c r="AW150" i="4"/>
  <c r="AX114" i="4"/>
  <c r="AW85" i="4"/>
  <c r="AW69" i="4"/>
  <c r="AX54" i="4"/>
  <c r="AV32" i="4"/>
  <c r="AX251" i="4"/>
  <c r="AY251" i="4"/>
  <c r="AZ251" i="4"/>
  <c r="BJ173" i="4"/>
  <c r="BH167" i="4"/>
  <c r="BM155" i="4"/>
  <c r="BJ149" i="4"/>
  <c r="BN90" i="4"/>
  <c r="BN78" i="4"/>
  <c r="AZ53" i="4"/>
  <c r="AZ133" i="4"/>
  <c r="AK225" i="4"/>
  <c r="AJ209" i="4"/>
  <c r="AZ54" i="4"/>
  <c r="H24" i="4"/>
  <c r="X211" i="4"/>
  <c r="X154" i="4"/>
  <c r="AI225" i="4"/>
  <c r="AJ182" i="4"/>
  <c r="AF78" i="4"/>
  <c r="AV272" i="4"/>
  <c r="AX234" i="4"/>
  <c r="AT186" i="4"/>
  <c r="AY114" i="4"/>
  <c r="AW86" i="4"/>
  <c r="AY54" i="4"/>
  <c r="AY101" i="4"/>
  <c r="AY141" i="4"/>
  <c r="AW261" i="4"/>
  <c r="AW61" i="4"/>
  <c r="AX261" i="4"/>
  <c r="BH269" i="4"/>
  <c r="J13" i="4"/>
  <c r="F180" i="4"/>
  <c r="U251" i="4"/>
  <c r="X209" i="4"/>
  <c r="W153" i="4"/>
  <c r="W49" i="4"/>
  <c r="AF263" i="4"/>
  <c r="AH243" i="4"/>
  <c r="AJ224" i="4"/>
  <c r="AK208" i="4"/>
  <c r="AK161" i="4"/>
  <c r="AJ138" i="4"/>
  <c r="AL106" i="4"/>
  <c r="AF77" i="4"/>
  <c r="AJ49" i="4"/>
  <c r="AW270" i="4"/>
  <c r="AW218" i="4"/>
  <c r="AY206" i="4"/>
  <c r="AZ196" i="4"/>
  <c r="AV172" i="4"/>
  <c r="AT150" i="4"/>
  <c r="AW114" i="4"/>
  <c r="AV117" i="4"/>
  <c r="AV124" i="4"/>
  <c r="AW54" i="4"/>
  <c r="AW60" i="4"/>
  <c r="AY220" i="4"/>
  <c r="AW140" i="4"/>
  <c r="AX20" i="4"/>
  <c r="AW100" i="4"/>
  <c r="BM235" i="4"/>
  <c r="BJ213" i="4"/>
  <c r="BJ161" i="4"/>
  <c r="BH155" i="4"/>
  <c r="BH149" i="4"/>
  <c r="BM78" i="4"/>
  <c r="V249" i="4"/>
  <c r="AL262" i="4"/>
  <c r="AF224" i="4"/>
  <c r="AJ161" i="4"/>
  <c r="AF135" i="4"/>
  <c r="AL104" i="4"/>
  <c r="AL76" i="4"/>
  <c r="AZ278" i="4"/>
  <c r="AT243" i="4"/>
  <c r="AY233" i="4"/>
  <c r="AT226" i="4"/>
  <c r="AT218" i="4"/>
  <c r="AX206" i="4"/>
  <c r="AX196" i="4"/>
  <c r="AZ160" i="4"/>
  <c r="AV129" i="4"/>
  <c r="AZ84" i="4"/>
  <c r="AW53" i="4"/>
  <c r="AZ161" i="4"/>
  <c r="AX241" i="4"/>
  <c r="AY121" i="4"/>
  <c r="AZ121" i="4"/>
  <c r="AT60" i="4"/>
  <c r="AT140" i="4"/>
  <c r="BJ241" i="4"/>
  <c r="BL78" i="4"/>
  <c r="V209" i="4"/>
  <c r="T247" i="4"/>
  <c r="R209" i="4"/>
  <c r="AJ262" i="4"/>
  <c r="AL241" i="4"/>
  <c r="AK223" i="4"/>
  <c r="AF181" i="4"/>
  <c r="AI161" i="4"/>
  <c r="AL134" i="4"/>
  <c r="AJ74" i="4"/>
  <c r="AY278" i="4"/>
  <c r="AZ269" i="4"/>
  <c r="AX233" i="4"/>
  <c r="AZ225" i="4"/>
  <c r="AW206" i="4"/>
  <c r="AV196" i="4"/>
  <c r="AY160" i="4"/>
  <c r="AZ113" i="4"/>
  <c r="AY84" i="4"/>
  <c r="BJ229" i="4"/>
  <c r="BJ65" i="4"/>
  <c r="AV149" i="4"/>
  <c r="AW113" i="4"/>
  <c r="AW84" i="4"/>
  <c r="AT190" i="4"/>
  <c r="AT110" i="4"/>
  <c r="AT50" i="4"/>
  <c r="AT130" i="4"/>
  <c r="AT250" i="4"/>
  <c r="BH229" i="4"/>
  <c r="BJ126" i="4"/>
  <c r="BJ130" i="4"/>
  <c r="BJ134" i="4"/>
  <c r="BJ138" i="4"/>
  <c r="BJ142" i="4"/>
  <c r="BJ146" i="4"/>
  <c r="BJ150" i="4"/>
  <c r="BJ154" i="4"/>
  <c r="BJ158" i="4"/>
  <c r="BJ162" i="4"/>
  <c r="BJ127" i="4"/>
  <c r="BJ131" i="4"/>
  <c r="BJ135" i="4"/>
  <c r="BJ139" i="4"/>
  <c r="BJ143" i="4"/>
  <c r="BJ147" i="4"/>
  <c r="BJ151" i="4"/>
  <c r="BJ155" i="4"/>
  <c r="BJ159" i="4"/>
  <c r="BJ163" i="4"/>
  <c r="BJ128" i="4"/>
  <c r="BJ132" i="4"/>
  <c r="BJ136" i="4"/>
  <c r="BJ140" i="4"/>
  <c r="BJ144" i="4"/>
  <c r="BJ148" i="4"/>
  <c r="BJ152" i="4"/>
  <c r="BJ156" i="4"/>
  <c r="BJ160" i="4"/>
  <c r="BJ164" i="4"/>
  <c r="AT83" i="4"/>
  <c r="AT52" i="4"/>
  <c r="BH189" i="4"/>
  <c r="BJ113" i="4"/>
  <c r="BK27" i="4"/>
  <c r="BL27" i="4"/>
  <c r="BM27" i="4"/>
  <c r="BN27" i="4"/>
  <c r="BK67" i="4"/>
  <c r="BK107" i="4"/>
  <c r="BK147" i="4"/>
  <c r="BK187" i="4"/>
  <c r="BK227" i="4"/>
  <c r="BK267" i="4"/>
  <c r="BL67" i="4"/>
  <c r="BL107" i="4"/>
  <c r="BL147" i="4"/>
  <c r="BL187" i="4"/>
  <c r="BL227" i="4"/>
  <c r="BL267" i="4"/>
  <c r="BM67" i="4"/>
  <c r="BN67" i="4"/>
  <c r="BN107" i="4"/>
  <c r="BN147" i="4"/>
  <c r="BN187" i="4"/>
  <c r="BN227" i="4"/>
  <c r="BN267" i="4"/>
  <c r="BJ101" i="4"/>
  <c r="AK241" i="4"/>
  <c r="AJ134" i="4"/>
  <c r="R134" i="4"/>
  <c r="AJ157" i="4"/>
  <c r="AF68" i="4"/>
  <c r="AX205" i="4"/>
  <c r="AV160" i="4"/>
  <c r="AT30" i="4"/>
  <c r="F270" i="4"/>
  <c r="V131" i="4"/>
  <c r="AK130" i="4"/>
  <c r="AJ65" i="4"/>
  <c r="AV249" i="4"/>
  <c r="AT233" i="4"/>
  <c r="AY215" i="4"/>
  <c r="AY195" i="4"/>
  <c r="AW98" i="4"/>
  <c r="AV20" i="4"/>
  <c r="F278" i="4"/>
  <c r="W243" i="4"/>
  <c r="U195" i="4"/>
  <c r="W129" i="4"/>
  <c r="AF281" i="4"/>
  <c r="AL258" i="4"/>
  <c r="AI205" i="4"/>
  <c r="AI154" i="4"/>
  <c r="AJ130" i="4"/>
  <c r="AJ101" i="4"/>
  <c r="AH65" i="4"/>
  <c r="AY232" i="4"/>
  <c r="AX215" i="4"/>
  <c r="AV209" i="4"/>
  <c r="AV244" i="4"/>
  <c r="AV216" i="4"/>
  <c r="AV208" i="4"/>
  <c r="AV217" i="4"/>
  <c r="AY194" i="4"/>
  <c r="AY181" i="4"/>
  <c r="AT170" i="4"/>
  <c r="AW138" i="4"/>
  <c r="AZ126" i="4"/>
  <c r="AY110" i="4"/>
  <c r="AW81" i="4"/>
  <c r="AV40" i="4"/>
  <c r="BN278" i="4"/>
  <c r="BG245" i="4"/>
  <c r="BN130" i="4"/>
  <c r="AF210" i="4"/>
  <c r="AK158" i="4"/>
  <c r="AF103" i="4"/>
  <c r="AW233" i="4"/>
  <c r="AK281" i="4"/>
  <c r="AF223" i="4"/>
  <c r="AK132" i="4"/>
  <c r="AK102" i="4"/>
  <c r="AX80" i="4"/>
  <c r="AX200" i="4"/>
  <c r="AY200" i="4"/>
  <c r="U197" i="4"/>
  <c r="AJ281" i="4"/>
  <c r="AK205" i="4"/>
  <c r="AL154" i="4"/>
  <c r="AX109" i="4"/>
  <c r="AY69" i="4"/>
  <c r="AZ69" i="4"/>
  <c r="AY149" i="4"/>
  <c r="AZ149" i="4"/>
  <c r="AY269" i="4"/>
  <c r="U284" i="4"/>
  <c r="V243" i="4"/>
  <c r="X194" i="4"/>
  <c r="U129" i="4"/>
  <c r="AJ280" i="4"/>
  <c r="AF239" i="4"/>
  <c r="AF221" i="4"/>
  <c r="AK152" i="4"/>
  <c r="AI130" i="4"/>
  <c r="AF99" i="4"/>
  <c r="AL64" i="4"/>
  <c r="AZ284" i="4"/>
  <c r="AX240" i="4"/>
  <c r="AX232" i="4"/>
  <c r="AW215" i="4"/>
  <c r="AX194" i="4"/>
  <c r="AX181" i="4"/>
  <c r="AT138" i="4"/>
  <c r="AZ109" i="4"/>
  <c r="AT40" i="4"/>
  <c r="AZ29" i="4"/>
  <c r="AY207" i="4"/>
  <c r="AY167" i="4"/>
  <c r="AZ207" i="4"/>
  <c r="AZ167" i="4"/>
  <c r="BM278" i="4"/>
  <c r="BJ246" i="4"/>
  <c r="BJ250" i="4"/>
  <c r="BJ254" i="4"/>
  <c r="BJ258" i="4"/>
  <c r="BJ262" i="4"/>
  <c r="BJ266" i="4"/>
  <c r="BJ270" i="4"/>
  <c r="BJ274" i="4"/>
  <c r="BJ278" i="4"/>
  <c r="BJ282" i="4"/>
  <c r="BJ247" i="4"/>
  <c r="BJ251" i="4"/>
  <c r="BJ255" i="4"/>
  <c r="BJ259" i="4"/>
  <c r="BJ263" i="4"/>
  <c r="BJ267" i="4"/>
  <c r="BJ271" i="4"/>
  <c r="BJ275" i="4"/>
  <c r="BJ279" i="4"/>
  <c r="BJ283" i="4"/>
  <c r="BJ248" i="4"/>
  <c r="BJ252" i="4"/>
  <c r="BJ256" i="4"/>
  <c r="BJ260" i="4"/>
  <c r="BJ264" i="4"/>
  <c r="BJ268" i="4"/>
  <c r="BJ272" i="4"/>
  <c r="BJ276" i="4"/>
  <c r="BJ280" i="4"/>
  <c r="BJ284" i="4"/>
  <c r="BM147" i="4"/>
  <c r="BM130" i="4"/>
  <c r="BK72" i="4"/>
  <c r="BK112" i="4"/>
  <c r="BK152" i="4"/>
  <c r="BK192" i="4"/>
  <c r="BK232" i="4"/>
  <c r="BK272" i="4"/>
  <c r="BL72" i="4"/>
  <c r="BL112" i="4"/>
  <c r="BL152" i="4"/>
  <c r="BL192" i="4"/>
  <c r="BL232" i="4"/>
  <c r="BL272" i="4"/>
  <c r="BK32" i="4"/>
  <c r="BL32" i="4"/>
  <c r="BM32" i="4"/>
  <c r="AY284" i="4"/>
  <c r="AZ204" i="4"/>
  <c r="BJ166" i="4"/>
  <c r="BJ170" i="4"/>
  <c r="BJ174" i="4"/>
  <c r="BJ178" i="4"/>
  <c r="BJ182" i="4"/>
  <c r="BJ186" i="4"/>
  <c r="BJ190" i="4"/>
  <c r="BJ194" i="4"/>
  <c r="BJ198" i="4"/>
  <c r="BJ202" i="4"/>
  <c r="BJ167" i="4"/>
  <c r="BJ171" i="4"/>
  <c r="BJ175" i="4"/>
  <c r="BJ179" i="4"/>
  <c r="BJ183" i="4"/>
  <c r="BJ187" i="4"/>
  <c r="BJ191" i="4"/>
  <c r="BJ195" i="4"/>
  <c r="BJ199" i="4"/>
  <c r="BJ203" i="4"/>
  <c r="BJ168" i="4"/>
  <c r="BJ172" i="4"/>
  <c r="BJ176" i="4"/>
  <c r="BJ180" i="4"/>
  <c r="BJ184" i="4"/>
  <c r="BJ188" i="4"/>
  <c r="BJ192" i="4"/>
  <c r="BJ196" i="4"/>
  <c r="BJ200" i="4"/>
  <c r="BJ204" i="4"/>
  <c r="BJ89" i="4"/>
  <c r="BH72" i="4"/>
  <c r="BH112" i="4"/>
  <c r="BH152" i="4"/>
  <c r="BH192" i="4"/>
  <c r="BH232" i="4"/>
  <c r="BH32" i="4"/>
  <c r="AW284" i="4"/>
  <c r="AY204" i="4"/>
  <c r="AZ193" i="4"/>
  <c r="AY95" i="4"/>
  <c r="AW80" i="4"/>
  <c r="AT119" i="4"/>
  <c r="AT159" i="4"/>
  <c r="AY138" i="4"/>
  <c r="AX98" i="4"/>
  <c r="AZ178" i="4"/>
  <c r="AY98" i="4"/>
  <c r="AW6" i="4"/>
  <c r="AZ46" i="4"/>
  <c r="AY86" i="4"/>
  <c r="BJ153" i="4"/>
  <c r="AJ276" i="4"/>
  <c r="AL41" i="4"/>
  <c r="AV284" i="4"/>
  <c r="AW204" i="4"/>
  <c r="AY193" i="4"/>
  <c r="AT126" i="4"/>
  <c r="AT166" i="4"/>
  <c r="AT86" i="4"/>
  <c r="AT204" i="4"/>
  <c r="AW193" i="4"/>
  <c r="AW45" i="4"/>
  <c r="AX5" i="4"/>
  <c r="AZ165" i="4"/>
  <c r="AY205" i="4"/>
  <c r="AZ205" i="4"/>
  <c r="AZ85" i="4"/>
  <c r="AW245" i="4"/>
  <c r="AX245" i="4"/>
  <c r="BJ206" i="4"/>
  <c r="BJ210" i="4"/>
  <c r="BJ214" i="4"/>
  <c r="BJ218" i="4"/>
  <c r="BJ222" i="4"/>
  <c r="BJ226" i="4"/>
  <c r="BJ230" i="4"/>
  <c r="BJ234" i="4"/>
  <c r="BJ238" i="4"/>
  <c r="BJ242" i="4"/>
  <c r="BJ207" i="4"/>
  <c r="BJ211" i="4"/>
  <c r="BJ215" i="4"/>
  <c r="BJ219" i="4"/>
  <c r="BJ223" i="4"/>
  <c r="BJ227" i="4"/>
  <c r="BJ231" i="4"/>
  <c r="BJ235" i="4"/>
  <c r="BJ239" i="4"/>
  <c r="BJ243" i="4"/>
  <c r="BJ208" i="4"/>
  <c r="BJ212" i="4"/>
  <c r="BJ216" i="4"/>
  <c r="BJ220" i="4"/>
  <c r="BJ224" i="4"/>
  <c r="BJ228" i="4"/>
  <c r="BJ232" i="4"/>
  <c r="BJ236" i="4"/>
  <c r="BJ240" i="4"/>
  <c r="BJ244" i="4"/>
  <c r="BK78" i="4"/>
  <c r="BK118" i="4"/>
  <c r="BK158" i="4"/>
  <c r="BK198" i="4"/>
  <c r="BG198" i="4" s="1"/>
  <c r="BK238" i="4"/>
  <c r="BK278" i="4"/>
  <c r="BK38" i="4"/>
  <c r="BL38" i="4"/>
  <c r="BM38" i="4"/>
  <c r="BN38" i="4"/>
  <c r="BK47" i="4"/>
  <c r="BK87" i="4"/>
  <c r="BK127" i="4"/>
  <c r="BK167" i="4"/>
  <c r="BK207" i="4"/>
  <c r="BK247" i="4"/>
  <c r="BL47" i="4"/>
  <c r="BL87" i="4"/>
  <c r="BL127" i="4"/>
  <c r="BL167" i="4"/>
  <c r="BL207" i="4"/>
  <c r="BL247" i="4"/>
  <c r="BM47" i="4"/>
  <c r="BM87" i="4"/>
  <c r="BN47" i="4"/>
  <c r="BN87" i="4"/>
  <c r="BN127" i="4"/>
  <c r="BN167" i="4"/>
  <c r="BN207" i="4"/>
  <c r="BN247" i="4"/>
  <c r="BK7" i="4"/>
  <c r="BL7" i="4"/>
  <c r="BM7" i="4"/>
  <c r="BN7" i="4"/>
  <c r="AX227" i="4"/>
  <c r="AZ267" i="4"/>
  <c r="AT18" i="4"/>
  <c r="BJ141" i="4"/>
  <c r="BJ105" i="4"/>
  <c r="BH47" i="4"/>
  <c r="BH7" i="4"/>
  <c r="V114" i="4"/>
  <c r="AZ274" i="4"/>
  <c r="W281" i="4"/>
  <c r="X237" i="4"/>
  <c r="V237" i="4"/>
  <c r="AI129" i="4"/>
  <c r="X277" i="4"/>
  <c r="U237" i="4"/>
  <c r="T189" i="4"/>
  <c r="AK252" i="4"/>
  <c r="AJ148" i="4"/>
  <c r="AJ92" i="4"/>
  <c r="AF63" i="4"/>
  <c r="AZ213" i="4"/>
  <c r="AV136" i="4"/>
  <c r="AV128" i="4"/>
  <c r="T276" i="4"/>
  <c r="W234" i="4"/>
  <c r="R184" i="4"/>
  <c r="R104" i="4"/>
  <c r="AF252" i="4"/>
  <c r="AL234" i="4"/>
  <c r="AJ172" i="4"/>
  <c r="AF148" i="4"/>
  <c r="AI92" i="4"/>
  <c r="AJ62" i="4"/>
  <c r="AT247" i="4"/>
  <c r="AT230" i="4"/>
  <c r="AY213" i="4"/>
  <c r="AY192" i="4"/>
  <c r="AV180" i="4"/>
  <c r="AY166" i="4"/>
  <c r="AZ154" i="4"/>
  <c r="AZ135" i="4"/>
  <c r="AY124" i="4"/>
  <c r="AW94" i="4"/>
  <c r="BJ193" i="4"/>
  <c r="J19" i="4"/>
  <c r="V274" i="4"/>
  <c r="R234" i="4"/>
  <c r="W183" i="4"/>
  <c r="R102" i="4"/>
  <c r="AL250" i="4"/>
  <c r="AF234" i="4"/>
  <c r="AL170" i="4"/>
  <c r="AL145" i="4"/>
  <c r="AI91" i="4"/>
  <c r="AK61" i="4"/>
  <c r="AY274" i="4"/>
  <c r="AZ246" i="4"/>
  <c r="AZ229" i="4"/>
  <c r="AZ221" i="4"/>
  <c r="AX166" i="4"/>
  <c r="AX124" i="4"/>
  <c r="AZ93" i="4"/>
  <c r="AW62" i="4"/>
  <c r="AY46" i="4"/>
  <c r="AT37" i="4"/>
  <c r="AX66" i="4"/>
  <c r="AW146" i="4"/>
  <c r="AS146" i="4" s="1"/>
  <c r="AW266" i="4"/>
  <c r="AX26" i="4"/>
  <c r="AX186" i="4"/>
  <c r="AZ26" i="4"/>
  <c r="AY186" i="4"/>
  <c r="BG277" i="4"/>
  <c r="BM238" i="4"/>
  <c r="BG221" i="4"/>
  <c r="BL210" i="4"/>
  <c r="BL158" i="4"/>
  <c r="BH87" i="4"/>
  <c r="BH75" i="4"/>
  <c r="BH69" i="4"/>
  <c r="BJ49" i="4"/>
  <c r="AT124" i="4"/>
  <c r="AX116" i="4"/>
  <c r="AW156" i="4"/>
  <c r="AX156" i="4"/>
  <c r="AT26" i="4"/>
  <c r="AT106" i="4"/>
  <c r="BJ221" i="4"/>
  <c r="BJ129" i="4"/>
  <c r="BG117" i="4"/>
  <c r="BJ93" i="4"/>
  <c r="AT236" i="4"/>
  <c r="AT76" i="4"/>
  <c r="AT216" i="4"/>
  <c r="AT56" i="4"/>
  <c r="R94" i="4"/>
  <c r="AF170" i="4"/>
  <c r="AY153" i="4"/>
  <c r="AV145" i="4"/>
  <c r="AT46" i="4"/>
  <c r="AW35" i="4"/>
  <c r="AY235" i="4"/>
  <c r="AX275" i="4"/>
  <c r="AY15" i="4"/>
  <c r="AX255" i="4"/>
  <c r="AY55" i="4"/>
  <c r="AX175" i="4"/>
  <c r="AX95" i="4"/>
  <c r="AY175" i="4"/>
  <c r="V89" i="4"/>
  <c r="AK249" i="4"/>
  <c r="AK212" i="4"/>
  <c r="AL169" i="4"/>
  <c r="AL89" i="4"/>
  <c r="AZ273" i="4"/>
  <c r="AZ253" i="4"/>
  <c r="AW153" i="4"/>
  <c r="AZ45" i="4"/>
  <c r="AZ105" i="4"/>
  <c r="AW105" i="4"/>
  <c r="AT15" i="4"/>
  <c r="AT95" i="4"/>
  <c r="BG145" i="4"/>
  <c r="H56" i="4"/>
  <c r="AJ169" i="4"/>
  <c r="AK89" i="4"/>
  <c r="AZ164" i="4"/>
  <c r="AX74" i="4"/>
  <c r="AZ114" i="4"/>
  <c r="AZ194" i="4"/>
  <c r="AY74" i="4"/>
  <c r="AY14" i="4"/>
  <c r="AY214" i="4"/>
  <c r="AZ214" i="4"/>
  <c r="AX134" i="4"/>
  <c r="BJ145" i="4"/>
  <c r="R174" i="4"/>
  <c r="AJ116" i="4"/>
  <c r="AY253" i="4"/>
  <c r="I57" i="4"/>
  <c r="R171" i="4"/>
  <c r="AI268" i="4"/>
  <c r="AI249" i="4"/>
  <c r="AI228" i="4"/>
  <c r="AJ185" i="4"/>
  <c r="AJ89" i="4"/>
  <c r="AJ53" i="4"/>
  <c r="AF37" i="4"/>
  <c r="AW273" i="4"/>
  <c r="AX253" i="4"/>
  <c r="AY245" i="4"/>
  <c r="AY236" i="4"/>
  <c r="AZ175" i="4"/>
  <c r="AY164" i="4"/>
  <c r="AZ152" i="4"/>
  <c r="AT103" i="4"/>
  <c r="AZ75" i="4"/>
  <c r="AT154" i="4"/>
  <c r="AT74" i="4"/>
  <c r="AY144" i="4"/>
  <c r="AW224" i="4"/>
  <c r="AX224" i="4"/>
  <c r="AT14" i="4"/>
  <c r="AT174" i="4"/>
  <c r="BJ169" i="4"/>
  <c r="BG157" i="4"/>
  <c r="BK26" i="4"/>
  <c r="AY159" i="4"/>
  <c r="BL284" i="4"/>
  <c r="BL280" i="4"/>
  <c r="BL276" i="4"/>
  <c r="BL264" i="4"/>
  <c r="BL260" i="4"/>
  <c r="BL256" i="4"/>
  <c r="BL252" i="4"/>
  <c r="BL248" i="4"/>
  <c r="BL244" i="4"/>
  <c r="BL240" i="4"/>
  <c r="BL236" i="4"/>
  <c r="BL224" i="4"/>
  <c r="BL220" i="4"/>
  <c r="BL216" i="4"/>
  <c r="BL212" i="4"/>
  <c r="BL208" i="4"/>
  <c r="BL204" i="4"/>
  <c r="BL200" i="4"/>
  <c r="BL196" i="4"/>
  <c r="BL184" i="4"/>
  <c r="BL180" i="4"/>
  <c r="BL176" i="4"/>
  <c r="BL172" i="4"/>
  <c r="BL168" i="4"/>
  <c r="BL164" i="4"/>
  <c r="BL160" i="4"/>
  <c r="BL156" i="4"/>
  <c r="BL144" i="4"/>
  <c r="BL140" i="4"/>
  <c r="BL136" i="4"/>
  <c r="BL132" i="4"/>
  <c r="BL128" i="4"/>
  <c r="BL124" i="4"/>
  <c r="BL120" i="4"/>
  <c r="BL116" i="4"/>
  <c r="BL108" i="4"/>
  <c r="BL104" i="4"/>
  <c r="BL100" i="4"/>
  <c r="BL96" i="4"/>
  <c r="BL92" i="4"/>
  <c r="BL88" i="4"/>
  <c r="BL84" i="4"/>
  <c r="BL80" i="4"/>
  <c r="BL76" i="4"/>
  <c r="BL68" i="4"/>
  <c r="BL64" i="4"/>
  <c r="BL60" i="4"/>
  <c r="BL56" i="4"/>
  <c r="BL52" i="4"/>
  <c r="BL48" i="4"/>
  <c r="BN44" i="4"/>
  <c r="BM41" i="4"/>
  <c r="BN16" i="4"/>
  <c r="BM13" i="4"/>
  <c r="BK284" i="4"/>
  <c r="BK280" i="4"/>
  <c r="BK276" i="4"/>
  <c r="BK264" i="4"/>
  <c r="BK260" i="4"/>
  <c r="BK256" i="4"/>
  <c r="BK252" i="4"/>
  <c r="BK248" i="4"/>
  <c r="BK244" i="4"/>
  <c r="BK240" i="4"/>
  <c r="BK236" i="4"/>
  <c r="BK224" i="4"/>
  <c r="BK220" i="4"/>
  <c r="BK216" i="4"/>
  <c r="BK212" i="4"/>
  <c r="BK208" i="4"/>
  <c r="BK204" i="4"/>
  <c r="BK200" i="4"/>
  <c r="BK196" i="4"/>
  <c r="BK184" i="4"/>
  <c r="BK180" i="4"/>
  <c r="BK176" i="4"/>
  <c r="BK172" i="4"/>
  <c r="BK168" i="4"/>
  <c r="BK164" i="4"/>
  <c r="BK160" i="4"/>
  <c r="BK156" i="4"/>
  <c r="BK144" i="4"/>
  <c r="BK140" i="4"/>
  <c r="BK136" i="4"/>
  <c r="BK132" i="4"/>
  <c r="BK128" i="4"/>
  <c r="BK124" i="4"/>
  <c r="BK120" i="4"/>
  <c r="BK116" i="4"/>
  <c r="BK108" i="4"/>
  <c r="BK104" i="4"/>
  <c r="BK100" i="4"/>
  <c r="BK96" i="4"/>
  <c r="BK92" i="4"/>
  <c r="BK88" i="4"/>
  <c r="BK84" i="4"/>
  <c r="BK80" i="4"/>
  <c r="BK76" i="4"/>
  <c r="BK68" i="4"/>
  <c r="BK64" i="4"/>
  <c r="BK60" i="4"/>
  <c r="BK56" i="4"/>
  <c r="BK52" i="4"/>
  <c r="BK48" i="4"/>
  <c r="BM44" i="4"/>
  <c r="BN19" i="4"/>
  <c r="BM16" i="4"/>
  <c r="BL44" i="4"/>
  <c r="BM19" i="4"/>
  <c r="BL16" i="4"/>
  <c r="BH204" i="4"/>
  <c r="BH164" i="4"/>
  <c r="BH136" i="4"/>
  <c r="BH124" i="4"/>
  <c r="BH96" i="4"/>
  <c r="BH84" i="4"/>
  <c r="BH56" i="4"/>
  <c r="BL19" i="4"/>
  <c r="BN179" i="4"/>
  <c r="BN139" i="4"/>
  <c r="BN99" i="4"/>
  <c r="BN59" i="4"/>
  <c r="BN31" i="4"/>
  <c r="BM28" i="4"/>
  <c r="BN34" i="4"/>
  <c r="BN6" i="4"/>
  <c r="AT229" i="4"/>
  <c r="AW130" i="4"/>
  <c r="BL259" i="4"/>
  <c r="BL219" i="4"/>
  <c r="BL191" i="4"/>
  <c r="BL179" i="4"/>
  <c r="BL151" i="4"/>
  <c r="BL139" i="4"/>
  <c r="BL111" i="4"/>
  <c r="BL99" i="4"/>
  <c r="BL71" i="4"/>
  <c r="BL59" i="4"/>
  <c r="BN37" i="4"/>
  <c r="BM34" i="4"/>
  <c r="BL31" i="4"/>
  <c r="BN9" i="4"/>
  <c r="BM6" i="4"/>
  <c r="BK259" i="4"/>
  <c r="BK219" i="4"/>
  <c r="BK191" i="4"/>
  <c r="BK179" i="4"/>
  <c r="BK151" i="4"/>
  <c r="BK139" i="4"/>
  <c r="BK111" i="4"/>
  <c r="BK99" i="4"/>
  <c r="BK71" i="4"/>
  <c r="BK63" i="4"/>
  <c r="BN40" i="4"/>
  <c r="BM37" i="4"/>
  <c r="BL34" i="4"/>
  <c r="BN12" i="4"/>
  <c r="BM9" i="4"/>
  <c r="BL6" i="4"/>
  <c r="BK34" i="4"/>
  <c r="BK6" i="4"/>
  <c r="BK274" i="4"/>
  <c r="BK270" i="4"/>
  <c r="BG270" i="4" s="1"/>
  <c r="BK266" i="4"/>
  <c r="BG266" i="4" s="1"/>
  <c r="BK246" i="4"/>
  <c r="BG246" i="4" s="1"/>
  <c r="BK234" i="4"/>
  <c r="BG234" i="4" s="1"/>
  <c r="BK230" i="4"/>
  <c r="BG230" i="4" s="1"/>
  <c r="BK226" i="4"/>
  <c r="BK206" i="4"/>
  <c r="BG206" i="4" s="1"/>
  <c r="BK194" i="4"/>
  <c r="BK190" i="4"/>
  <c r="BG190" i="4" s="1"/>
  <c r="BK186" i="4"/>
  <c r="BG186" i="4" s="1"/>
  <c r="BK166" i="4"/>
  <c r="BG166" i="4" s="1"/>
  <c r="BK162" i="4"/>
  <c r="BK154" i="4"/>
  <c r="BK150" i="4"/>
  <c r="BG150" i="4" s="1"/>
  <c r="BK146" i="4"/>
  <c r="BK126" i="4"/>
  <c r="BG126" i="4" s="1"/>
  <c r="BK122" i="4"/>
  <c r="BK114" i="4"/>
  <c r="BG114" i="4" s="1"/>
  <c r="BK110" i="4"/>
  <c r="BK106" i="4"/>
  <c r="BK86" i="4"/>
  <c r="BG86" i="4" s="1"/>
  <c r="BK82" i="4"/>
  <c r="BK70" i="4"/>
  <c r="BK54" i="4"/>
  <c r="BN33" i="4"/>
  <c r="BM30" i="4"/>
  <c r="BJ21" i="4"/>
  <c r="BN5" i="4"/>
  <c r="BN36" i="4"/>
  <c r="BM33" i="4"/>
  <c r="BL30" i="4"/>
  <c r="BN8" i="4"/>
  <c r="BM5" i="4"/>
  <c r="BM36" i="4"/>
  <c r="BL33" i="4"/>
  <c r="BL5" i="4"/>
  <c r="BL36" i="4"/>
  <c r="BK33" i="4"/>
  <c r="BL8" i="4"/>
  <c r="BK5" i="4"/>
  <c r="BN233" i="4"/>
  <c r="BN193" i="4"/>
  <c r="BN177" i="4"/>
  <c r="BN165" i="4"/>
  <c r="BN153" i="4"/>
  <c r="BN137" i="4"/>
  <c r="BN125" i="4"/>
  <c r="BN113" i="4"/>
  <c r="BN97" i="4"/>
  <c r="BN85" i="4"/>
  <c r="BN73" i="4"/>
  <c r="BN57" i="4"/>
  <c r="BN45" i="4"/>
  <c r="BG45" i="4" s="1"/>
  <c r="BN17" i="4"/>
  <c r="BN20" i="4"/>
  <c r="BM17" i="4"/>
  <c r="BL273" i="4"/>
  <c r="BL233" i="4"/>
  <c r="BL217" i="4"/>
  <c r="BL193" i="4"/>
  <c r="BL177" i="4"/>
  <c r="BL165" i="4"/>
  <c r="BL153" i="4"/>
  <c r="BL137" i="4"/>
  <c r="BL125" i="4"/>
  <c r="BL113" i="4"/>
  <c r="BL97" i="4"/>
  <c r="BL85" i="4"/>
  <c r="BL57" i="4"/>
  <c r="AL220" i="4"/>
  <c r="AK60" i="4"/>
  <c r="AJ100" i="4"/>
  <c r="AJ180" i="4"/>
  <c r="AI140" i="4"/>
  <c r="AJ140" i="4"/>
  <c r="AK140" i="4"/>
  <c r="AL260" i="4"/>
  <c r="AX12" i="4"/>
  <c r="AW52" i="4"/>
  <c r="AX52" i="4"/>
  <c r="AW92" i="4"/>
  <c r="AX132" i="4"/>
  <c r="AW252" i="4"/>
  <c r="AX252" i="4"/>
  <c r="AZ12" i="4"/>
  <c r="AY252" i="4"/>
  <c r="AX92" i="4"/>
  <c r="AZ252" i="4"/>
  <c r="AY92" i="4"/>
  <c r="AZ92" i="4"/>
  <c r="AW212" i="4"/>
  <c r="AX212" i="4"/>
  <c r="AY212" i="4"/>
  <c r="AZ212" i="4"/>
  <c r="AW172" i="4"/>
  <c r="AX172" i="4"/>
  <c r="AY172" i="4"/>
  <c r="AZ172" i="4"/>
  <c r="AW132" i="4"/>
  <c r="AW12" i="4"/>
  <c r="AF140" i="4"/>
  <c r="AF180" i="4"/>
  <c r="AF260" i="4"/>
  <c r="AF220" i="4"/>
  <c r="U111" i="4"/>
  <c r="U151" i="4"/>
  <c r="W271" i="4"/>
  <c r="X271" i="4"/>
  <c r="U231" i="4"/>
  <c r="V231" i="4"/>
  <c r="U191" i="4"/>
  <c r="W191" i="4"/>
  <c r="V202" i="4"/>
  <c r="X282" i="4"/>
  <c r="X202" i="4"/>
  <c r="W122" i="4"/>
  <c r="X122" i="4"/>
  <c r="U162" i="4"/>
  <c r="V162" i="4"/>
  <c r="X162" i="4"/>
  <c r="W82" i="4"/>
  <c r="V242" i="4"/>
  <c r="U42" i="4"/>
  <c r="X82" i="4"/>
  <c r="W242" i="4"/>
  <c r="W42" i="4"/>
  <c r="X42" i="4"/>
  <c r="E197" i="8"/>
  <c r="R197" i="8"/>
  <c r="H197" i="8"/>
  <c r="N197" i="8"/>
  <c r="V197" i="8" s="1"/>
  <c r="AE465" i="8" s="1"/>
  <c r="O197" i="8"/>
  <c r="G197" i="8"/>
  <c r="I197" i="8"/>
  <c r="J197" i="8"/>
  <c r="M197" i="8"/>
  <c r="P197" i="8"/>
  <c r="Q197" i="8"/>
  <c r="AI82" i="4"/>
  <c r="AI202" i="4"/>
  <c r="AJ202" i="4"/>
  <c r="AI282" i="4"/>
  <c r="AK202" i="4"/>
  <c r="AL282" i="4"/>
  <c r="AL162" i="4"/>
  <c r="AL242" i="4"/>
  <c r="AJ242" i="4"/>
  <c r="AK242" i="4"/>
  <c r="AL190" i="4"/>
  <c r="AK190" i="4"/>
  <c r="AJ270" i="4"/>
  <c r="AJ150" i="4"/>
  <c r="AK150" i="4"/>
  <c r="AL150" i="4"/>
  <c r="AL230" i="4"/>
  <c r="AK110" i="4"/>
  <c r="AL110" i="4"/>
  <c r="AI70" i="4"/>
  <c r="AI270" i="4"/>
  <c r="AJ70" i="4"/>
  <c r="AK270" i="4"/>
  <c r="AK70" i="4"/>
  <c r="AI190" i="4"/>
  <c r="AJ190" i="4"/>
  <c r="AL30" i="4"/>
  <c r="AJ230" i="4"/>
  <c r="U282" i="4"/>
  <c r="AJ220" i="4"/>
  <c r="AZ132" i="4"/>
  <c r="AY132" i="4"/>
  <c r="W282" i="4"/>
  <c r="L81" i="8"/>
  <c r="M81" i="8"/>
  <c r="N81" i="8"/>
  <c r="M210" i="8"/>
  <c r="N210" i="8"/>
  <c r="O210" i="8"/>
  <c r="P210" i="8"/>
  <c r="Q210" i="8"/>
  <c r="R210" i="8"/>
  <c r="O81" i="8"/>
  <c r="G210" i="8"/>
  <c r="E210" i="8"/>
  <c r="F210" i="8"/>
  <c r="H210" i="8"/>
  <c r="I210" i="8"/>
  <c r="J210" i="8"/>
  <c r="O224" i="8"/>
  <c r="Q224" i="8"/>
  <c r="R224" i="8"/>
  <c r="J224" i="8"/>
  <c r="E224" i="8"/>
  <c r="F224" i="8"/>
  <c r="G224" i="8"/>
  <c r="H224" i="8"/>
  <c r="I224" i="8"/>
  <c r="M224" i="8"/>
  <c r="N224" i="8"/>
  <c r="P224" i="8"/>
  <c r="AF231" i="4"/>
  <c r="V247" i="4"/>
  <c r="W247" i="4"/>
  <c r="W127" i="4"/>
  <c r="X127" i="4"/>
  <c r="AF49" i="4"/>
  <c r="AF209" i="4"/>
  <c r="Z188" i="8"/>
  <c r="AE427" i="8" s="1"/>
  <c r="V281" i="4"/>
  <c r="AI134" i="4"/>
  <c r="AT42" i="4"/>
  <c r="AT82" i="4"/>
  <c r="AT122" i="4"/>
  <c r="G214" i="8"/>
  <c r="AW42" i="4"/>
  <c r="AW82" i="4"/>
  <c r="AX42" i="4"/>
  <c r="AY42" i="4"/>
  <c r="AY82" i="4"/>
  <c r="AZ282" i="4"/>
  <c r="J24" i="4"/>
  <c r="G36" i="4"/>
  <c r="G64" i="4"/>
  <c r="V219" i="4"/>
  <c r="U173" i="4"/>
  <c r="AL219" i="4"/>
  <c r="AF178" i="4"/>
  <c r="AJ96" i="4"/>
  <c r="AF57" i="4"/>
  <c r="AL81" i="4"/>
  <c r="AI241" i="4"/>
  <c r="AL281" i="4"/>
  <c r="AV281" i="4"/>
  <c r="AY202" i="4"/>
  <c r="J36" i="4"/>
  <c r="G65" i="4"/>
  <c r="V280" i="4"/>
  <c r="U219" i="4"/>
  <c r="W171" i="4"/>
  <c r="X129" i="4"/>
  <c r="AF230" i="4"/>
  <c r="AJ219" i="4"/>
  <c r="AF177" i="4"/>
  <c r="AJ165" i="4"/>
  <c r="AJ146" i="4"/>
  <c r="AF134" i="4"/>
  <c r="AJ115" i="4"/>
  <c r="AF95" i="4"/>
  <c r="AJ77" i="4"/>
  <c r="AL54" i="4"/>
  <c r="AL218" i="4"/>
  <c r="AJ178" i="4"/>
  <c r="AJ218" i="4"/>
  <c r="AK207" i="4"/>
  <c r="AJ207" i="4"/>
  <c r="AZ232" i="4"/>
  <c r="AX202" i="4"/>
  <c r="AX160" i="4"/>
  <c r="AW145" i="4"/>
  <c r="AT132" i="4"/>
  <c r="AT98" i="4"/>
  <c r="AX69" i="4"/>
  <c r="M221" i="8"/>
  <c r="U221" i="8" s="1"/>
  <c r="AE572" i="8" s="1"/>
  <c r="F214" i="8"/>
  <c r="M201" i="8"/>
  <c r="Y176" i="8"/>
  <c r="V29" i="4"/>
  <c r="X109" i="4"/>
  <c r="AJ94" i="4"/>
  <c r="AJ54" i="4"/>
  <c r="AF69" i="4"/>
  <c r="AF149" i="4"/>
  <c r="AZ256" i="4"/>
  <c r="AV273" i="4"/>
  <c r="AV260" i="4"/>
  <c r="AW202" i="4"/>
  <c r="AZ32" i="4"/>
  <c r="AW72" i="4"/>
  <c r="AX65" i="4"/>
  <c r="AW65" i="4"/>
  <c r="AY105" i="4"/>
  <c r="AX265" i="4"/>
  <c r="AT12" i="4"/>
  <c r="I203" i="8"/>
  <c r="J203" i="8"/>
  <c r="M203" i="8"/>
  <c r="N203" i="8"/>
  <c r="V203" i="8" s="1"/>
  <c r="AE489" i="8" s="1"/>
  <c r="O203" i="8"/>
  <c r="W203" i="8" s="1"/>
  <c r="AE490" i="8" s="1"/>
  <c r="P203" i="8"/>
  <c r="X203" i="8" s="1"/>
  <c r="AE491" i="8" s="1"/>
  <c r="Q203" i="8"/>
  <c r="R203" i="8"/>
  <c r="E203" i="8"/>
  <c r="Z201" i="8"/>
  <c r="AI54" i="4"/>
  <c r="AI126" i="4"/>
  <c r="AI166" i="4"/>
  <c r="AY256" i="4"/>
  <c r="AT32" i="4"/>
  <c r="AT112" i="4"/>
  <c r="AT25" i="4"/>
  <c r="AT65" i="4"/>
  <c r="AT225" i="4"/>
  <c r="AZ18" i="4"/>
  <c r="AZ58" i="4"/>
  <c r="AZ98" i="4"/>
  <c r="AX138" i="4"/>
  <c r="AX11" i="4"/>
  <c r="AX171" i="4"/>
  <c r="R214" i="8"/>
  <c r="Z214" i="8" s="1"/>
  <c r="AE547" i="8" s="1"/>
  <c r="N214" i="8"/>
  <c r="Y201" i="8"/>
  <c r="V257" i="4"/>
  <c r="W57" i="4"/>
  <c r="J37" i="4"/>
  <c r="J104" i="4"/>
  <c r="X276" i="4"/>
  <c r="U259" i="4"/>
  <c r="V217" i="4"/>
  <c r="U29" i="4"/>
  <c r="T41" i="4"/>
  <c r="T15" i="4"/>
  <c r="T26" i="4"/>
  <c r="T37" i="4"/>
  <c r="AJ241" i="4"/>
  <c r="AF189" i="4"/>
  <c r="AF28" i="4"/>
  <c r="AF228" i="4"/>
  <c r="AX256" i="4"/>
  <c r="AT160" i="4"/>
  <c r="AZ151" i="4"/>
  <c r="AT105" i="4"/>
  <c r="AZ96" i="4"/>
  <c r="AT80" i="4"/>
  <c r="AX40" i="4"/>
  <c r="AX120" i="4"/>
  <c r="AW40" i="4"/>
  <c r="AZ80" i="4"/>
  <c r="AZ25" i="4"/>
  <c r="X221" i="8"/>
  <c r="AE575" i="8" s="1"/>
  <c r="H201" i="8"/>
  <c r="X201" i="8" s="1"/>
  <c r="AI28" i="4"/>
  <c r="AW256" i="4"/>
  <c r="AT238" i="4"/>
  <c r="AX96" i="4"/>
  <c r="AZ59" i="4"/>
  <c r="AX25" i="4"/>
  <c r="AY18" i="4"/>
  <c r="AZ11" i="4"/>
  <c r="N217" i="8"/>
  <c r="P207" i="8"/>
  <c r="F107" i="4"/>
  <c r="V276" i="4"/>
  <c r="W257" i="4"/>
  <c r="V189" i="4"/>
  <c r="W67" i="4"/>
  <c r="R108" i="4"/>
  <c r="R268" i="4"/>
  <c r="AK174" i="4"/>
  <c r="AF17" i="4"/>
  <c r="AV256" i="4"/>
  <c r="AZ122" i="4"/>
  <c r="AW96" i="4"/>
  <c r="AY58" i="4"/>
  <c r="AT31" i="4"/>
  <c r="AT271" i="4"/>
  <c r="AZ64" i="4"/>
  <c r="AX104" i="4"/>
  <c r="AZ144" i="4"/>
  <c r="AX18" i="4"/>
  <c r="F223" i="8"/>
  <c r="G223" i="8"/>
  <c r="E223" i="8"/>
  <c r="H223" i="8"/>
  <c r="I223" i="8"/>
  <c r="Y223" i="8" s="1"/>
  <c r="AE588" i="8" s="1"/>
  <c r="J223" i="8"/>
  <c r="M223" i="8"/>
  <c r="N223" i="8"/>
  <c r="O223" i="8"/>
  <c r="P223" i="8"/>
  <c r="R223" i="8"/>
  <c r="M217" i="8"/>
  <c r="U217" i="8" s="1"/>
  <c r="O207" i="8"/>
  <c r="G201" i="8"/>
  <c r="W201" i="8" s="1"/>
  <c r="E201" i="8"/>
  <c r="O201" i="8"/>
  <c r="AK259" i="4"/>
  <c r="AJ174" i="4"/>
  <c r="AY122" i="4"/>
  <c r="AX58" i="4"/>
  <c r="AX110" i="4"/>
  <c r="AZ230" i="4"/>
  <c r="AZ150" i="4"/>
  <c r="AT24" i="4"/>
  <c r="AT64" i="4"/>
  <c r="AW18" i="4"/>
  <c r="J217" i="8"/>
  <c r="N207" i="8"/>
  <c r="U257" i="4"/>
  <c r="V65" i="4"/>
  <c r="AJ259" i="4"/>
  <c r="AL27" i="4"/>
  <c r="AX179" i="4"/>
  <c r="AT144" i="4"/>
  <c r="AZ136" i="4"/>
  <c r="AX122" i="4"/>
  <c r="AT104" i="4"/>
  <c r="AW58" i="4"/>
  <c r="AZ24" i="4"/>
  <c r="H217" i="8"/>
  <c r="J207" i="8"/>
  <c r="Y161" i="8"/>
  <c r="W276" i="4"/>
  <c r="X255" i="4"/>
  <c r="W255" i="4"/>
  <c r="U215" i="4"/>
  <c r="R188" i="4"/>
  <c r="U65" i="4"/>
  <c r="W15" i="4"/>
  <c r="AF270" i="4"/>
  <c r="AI259" i="4"/>
  <c r="AL248" i="4"/>
  <c r="AF160" i="4"/>
  <c r="AL68" i="4"/>
  <c r="AJ55" i="4"/>
  <c r="AJ135" i="4"/>
  <c r="AV261" i="4"/>
  <c r="AT172" i="4"/>
  <c r="AY143" i="4"/>
  <c r="AY136" i="4"/>
  <c r="AW122" i="4"/>
  <c r="AZ112" i="4"/>
  <c r="AY24" i="4"/>
  <c r="AW49" i="4"/>
  <c r="AZ49" i="4"/>
  <c r="G217" i="8"/>
  <c r="I207" i="8"/>
  <c r="X161" i="8"/>
  <c r="R215" i="4"/>
  <c r="U121" i="4"/>
  <c r="AF269" i="4"/>
  <c r="AF259" i="4"/>
  <c r="AJ248" i="4"/>
  <c r="AK214" i="4"/>
  <c r="AL201" i="4"/>
  <c r="AJ159" i="4"/>
  <c r="AJ128" i="4"/>
  <c r="AW192" i="4"/>
  <c r="AY185" i="4"/>
  <c r="AY178" i="4"/>
  <c r="AX136" i="4"/>
  <c r="AX112" i="4"/>
  <c r="AX56" i="4"/>
  <c r="AT39" i="4"/>
  <c r="AX24" i="4"/>
  <c r="AZ17" i="4"/>
  <c r="AW57" i="4"/>
  <c r="AW97" i="4"/>
  <c r="AY177" i="4"/>
  <c r="AT89" i="4"/>
  <c r="AT249" i="4"/>
  <c r="W225" i="8"/>
  <c r="F217" i="8"/>
  <c r="G207" i="8"/>
  <c r="G115" i="4"/>
  <c r="I144" i="4"/>
  <c r="U255" i="4"/>
  <c r="X185" i="4"/>
  <c r="G29" i="4"/>
  <c r="R255" i="4"/>
  <c r="X213" i="4"/>
  <c r="W185" i="4"/>
  <c r="X157" i="4"/>
  <c r="R26" i="4"/>
  <c r="AI281" i="4"/>
  <c r="AK268" i="4"/>
  <c r="AF248" i="4"/>
  <c r="AK237" i="4"/>
  <c r="AI214" i="4"/>
  <c r="AK201" i="4"/>
  <c r="AF159" i="4"/>
  <c r="AK108" i="4"/>
  <c r="AF15" i="4"/>
  <c r="AX218" i="4"/>
  <c r="AV200" i="4"/>
  <c r="AV192" i="4"/>
  <c r="AW185" i="4"/>
  <c r="AX178" i="4"/>
  <c r="AY171" i="4"/>
  <c r="AW136" i="4"/>
  <c r="AZ111" i="4"/>
  <c r="AW56" i="4"/>
  <c r="AW24" i="4"/>
  <c r="AT57" i="4"/>
  <c r="AT17" i="4"/>
  <c r="AT9" i="4"/>
  <c r="V225" i="8"/>
  <c r="P213" i="8"/>
  <c r="G213" i="8"/>
  <c r="H213" i="8"/>
  <c r="I213" i="8"/>
  <c r="J213" i="8"/>
  <c r="M213" i="8"/>
  <c r="N213" i="8"/>
  <c r="V213" i="8" s="1"/>
  <c r="AE537" i="8" s="1"/>
  <c r="O213" i="8"/>
  <c r="Q213" i="8"/>
  <c r="R213" i="8"/>
  <c r="J184" i="4"/>
  <c r="AH224" i="4"/>
  <c r="AT38" i="4"/>
  <c r="AY29" i="4"/>
  <c r="O200" i="8"/>
  <c r="W200" i="8" s="1"/>
  <c r="P200" i="8"/>
  <c r="Q200" i="8"/>
  <c r="R200" i="8"/>
  <c r="E200" i="8"/>
  <c r="I200" i="8"/>
  <c r="J200" i="8"/>
  <c r="X228" i="4"/>
  <c r="X55" i="4"/>
  <c r="AF258" i="4"/>
  <c r="AF126" i="4"/>
  <c r="AI14" i="4"/>
  <c r="AZ271" i="4"/>
  <c r="AZ265" i="4"/>
  <c r="AZ242" i="4"/>
  <c r="AZ223" i="4"/>
  <c r="AT212" i="4"/>
  <c r="AX191" i="4"/>
  <c r="AY184" i="4"/>
  <c r="AY120" i="4"/>
  <c r="AZ117" i="4"/>
  <c r="AZ157" i="4"/>
  <c r="AX29" i="4"/>
  <c r="AT23" i="4"/>
  <c r="AZ16" i="4"/>
  <c r="E190" i="8"/>
  <c r="U190" i="8" s="1"/>
  <c r="AE434" i="8" s="1"/>
  <c r="I190" i="8"/>
  <c r="Y190" i="8" s="1"/>
  <c r="AE438" i="8" s="1"/>
  <c r="R190" i="8"/>
  <c r="Z190" i="8" s="1"/>
  <c r="AE439" i="8" s="1"/>
  <c r="G190" i="8"/>
  <c r="N190" i="8"/>
  <c r="V190" i="8" s="1"/>
  <c r="AE435" i="8" s="1"/>
  <c r="O190" i="8"/>
  <c r="X59" i="4"/>
  <c r="O217" i="8"/>
  <c r="P217" i="8"/>
  <c r="Q217" i="8"/>
  <c r="R217" i="8"/>
  <c r="I217" i="8"/>
  <c r="V254" i="4"/>
  <c r="R57" i="4"/>
  <c r="AH237" i="4"/>
  <c r="AI201" i="4"/>
  <c r="AJ126" i="4"/>
  <c r="R254" i="4"/>
  <c r="R182" i="4"/>
  <c r="T109" i="4"/>
  <c r="T36" i="4"/>
  <c r="X25" i="4"/>
  <c r="AF280" i="4"/>
  <c r="AK267" i="4"/>
  <c r="AF247" i="4"/>
  <c r="AL236" i="4"/>
  <c r="AF157" i="4"/>
  <c r="AI106" i="4"/>
  <c r="AJ48" i="4"/>
  <c r="X270" i="4"/>
  <c r="W253" i="4"/>
  <c r="W228" i="4"/>
  <c r="W209" i="4"/>
  <c r="X180" i="4"/>
  <c r="X106" i="4"/>
  <c r="R54" i="4"/>
  <c r="AK279" i="4"/>
  <c r="AJ267" i="4"/>
  <c r="AL257" i="4"/>
  <c r="AL246" i="4"/>
  <c r="AK236" i="4"/>
  <c r="AL223" i="4"/>
  <c r="AL210" i="4"/>
  <c r="AL199" i="4"/>
  <c r="AF183" i="4"/>
  <c r="AI170" i="4"/>
  <c r="AK156" i="4"/>
  <c r="AF141" i="4"/>
  <c r="AJ125" i="4"/>
  <c r="AL105" i="4"/>
  <c r="AL88" i="4"/>
  <c r="AF48" i="4"/>
  <c r="AH36" i="4"/>
  <c r="AY283" i="4"/>
  <c r="AX277" i="4"/>
  <c r="AY271" i="4"/>
  <c r="AY265" i="4"/>
  <c r="AT260" i="4"/>
  <c r="AY242" i="4"/>
  <c r="AW229" i="4"/>
  <c r="AY223" i="4"/>
  <c r="AY217" i="4"/>
  <c r="AZ211" i="4"/>
  <c r="AY199" i="4"/>
  <c r="AT191" i="4"/>
  <c r="AX184" i="4"/>
  <c r="AV177" i="4"/>
  <c r="AZ163" i="4"/>
  <c r="AV156" i="4"/>
  <c r="AZ141" i="4"/>
  <c r="AW120" i="4"/>
  <c r="AY109" i="4"/>
  <c r="AT94" i="4"/>
  <c r="AZ65" i="4"/>
  <c r="AT237" i="4"/>
  <c r="AT277" i="4"/>
  <c r="AW29" i="4"/>
  <c r="AT16" i="4"/>
  <c r="F211" i="8"/>
  <c r="Y164" i="8"/>
  <c r="AE318" i="8" s="1"/>
  <c r="E153" i="8"/>
  <c r="F153" i="8"/>
  <c r="R153" i="8"/>
  <c r="H153" i="8"/>
  <c r="I153" i="8"/>
  <c r="J153" i="8"/>
  <c r="M153" i="8"/>
  <c r="N153" i="8"/>
  <c r="O153" i="8"/>
  <c r="W153" i="8" s="1"/>
  <c r="P153" i="8"/>
  <c r="Q153" i="8"/>
  <c r="W269" i="4"/>
  <c r="V253" i="4"/>
  <c r="V228" i="4"/>
  <c r="X149" i="4"/>
  <c r="AI267" i="4"/>
  <c r="AF257" i="4"/>
  <c r="AJ236" i="4"/>
  <c r="AJ199" i="4"/>
  <c r="AI125" i="4"/>
  <c r="AL46" i="4"/>
  <c r="AW265" i="4"/>
  <c r="AZ259" i="4"/>
  <c r="AX242" i="4"/>
  <c r="AX223" i="4"/>
  <c r="AY211" i="4"/>
  <c r="AX199" i="4"/>
  <c r="AY190" i="4"/>
  <c r="AW184" i="4"/>
  <c r="AV120" i="4"/>
  <c r="AW109" i="4"/>
  <c r="AY64" i="4"/>
  <c r="AV72" i="4"/>
  <c r="AV57" i="4"/>
  <c r="AV65" i="4"/>
  <c r="AV76" i="4"/>
  <c r="X164" i="8"/>
  <c r="AE317" i="8" s="1"/>
  <c r="H207" i="8"/>
  <c r="Q207" i="8"/>
  <c r="R207" i="8"/>
  <c r="F207" i="8"/>
  <c r="M207" i="8"/>
  <c r="U207" i="8" s="1"/>
  <c r="AE512" i="8" s="1"/>
  <c r="AL278" i="4"/>
  <c r="AL266" i="4"/>
  <c r="AL256" i="4"/>
  <c r="AK245" i="4"/>
  <c r="AF199" i="4"/>
  <c r="AL86" i="4"/>
  <c r="AK46" i="4"/>
  <c r="AV277" i="4"/>
  <c r="AZ270" i="4"/>
  <c r="AV265" i="4"/>
  <c r="AY259" i="4"/>
  <c r="AW242" i="4"/>
  <c r="AX211" i="4"/>
  <c r="AX190" i="4"/>
  <c r="AT184" i="4"/>
  <c r="AZ119" i="4"/>
  <c r="AT109" i="4"/>
  <c r="AV93" i="4"/>
  <c r="AX64" i="4"/>
  <c r="AT29" i="4"/>
  <c r="AW21" i="4"/>
  <c r="AX21" i="4"/>
  <c r="AW141" i="4"/>
  <c r="H211" i="8"/>
  <c r="X211" i="8" s="1"/>
  <c r="AE527" i="8" s="1"/>
  <c r="R211" i="8"/>
  <c r="AZ56" i="4"/>
  <c r="AY56" i="4"/>
  <c r="AY96" i="4"/>
  <c r="X268" i="4"/>
  <c r="R228" i="4"/>
  <c r="R148" i="4"/>
  <c r="J32" i="4"/>
  <c r="G264" i="4"/>
  <c r="V268" i="4"/>
  <c r="X249" i="4"/>
  <c r="R227" i="4"/>
  <c r="X179" i="4"/>
  <c r="R146" i="4"/>
  <c r="R11" i="4"/>
  <c r="AK278" i="4"/>
  <c r="AK266" i="4"/>
  <c r="AK256" i="4"/>
  <c r="AJ245" i="4"/>
  <c r="AI223" i="4"/>
  <c r="AI210" i="4"/>
  <c r="AL198" i="4"/>
  <c r="AI153" i="4"/>
  <c r="AF125" i="4"/>
  <c r="AK103" i="4"/>
  <c r="AK86" i="4"/>
  <c r="AJ63" i="4"/>
  <c r="AF46" i="4"/>
  <c r="AH23" i="4"/>
  <c r="AZ276" i="4"/>
  <c r="AY270" i="4"/>
  <c r="AT265" i="4"/>
  <c r="AX259" i="4"/>
  <c r="AT242" i="4"/>
  <c r="AT217" i="4"/>
  <c r="AT211" i="4"/>
  <c r="AZ183" i="4"/>
  <c r="AY176" i="4"/>
  <c r="AZ169" i="4"/>
  <c r="AV141" i="4"/>
  <c r="AV101" i="4"/>
  <c r="AT93" i="4"/>
  <c r="AW64" i="4"/>
  <c r="AW14" i="4"/>
  <c r="AY174" i="4"/>
  <c r="AY254" i="4"/>
  <c r="AX14" i="4"/>
  <c r="AX45" i="4"/>
  <c r="AZ125" i="4"/>
  <c r="AZ5" i="4"/>
  <c r="U187" i="8"/>
  <c r="AE416" i="8" s="1"/>
  <c r="V179" i="4"/>
  <c r="U145" i="4"/>
  <c r="W46" i="4"/>
  <c r="AF278" i="4"/>
  <c r="AF256" i="4"/>
  <c r="AI245" i="4"/>
  <c r="AK197" i="4"/>
  <c r="AF86" i="4"/>
  <c r="AJ45" i="4"/>
  <c r="AY282" i="4"/>
  <c r="AZ216" i="4"/>
  <c r="AX183" i="4"/>
  <c r="AX176" i="4"/>
  <c r="AZ162" i="4"/>
  <c r="AZ63" i="4"/>
  <c r="AT164" i="4"/>
  <c r="AT84" i="4"/>
  <c r="AW36" i="4"/>
  <c r="AT28" i="4"/>
  <c r="AT148" i="4"/>
  <c r="AZ21" i="4"/>
  <c r="AT5" i="4"/>
  <c r="AT125" i="4"/>
  <c r="AT165" i="4"/>
  <c r="U180" i="8"/>
  <c r="AE386" i="8" s="1"/>
  <c r="P163" i="8"/>
  <c r="F163" i="8"/>
  <c r="G163" i="8"/>
  <c r="H163" i="8"/>
  <c r="I163" i="8"/>
  <c r="J163" i="8"/>
  <c r="M163" i="8"/>
  <c r="U163" i="8" s="1"/>
  <c r="AE308" i="8" s="1"/>
  <c r="N163" i="8"/>
  <c r="O163" i="8"/>
  <c r="Q163" i="8"/>
  <c r="R163" i="8"/>
  <c r="X267" i="4"/>
  <c r="U179" i="4"/>
  <c r="R144" i="4"/>
  <c r="V34" i="4"/>
  <c r="AJ277" i="4"/>
  <c r="AL255" i="4"/>
  <c r="AJ197" i="4"/>
  <c r="AL168" i="4"/>
  <c r="AL121" i="4"/>
  <c r="AH89" i="4"/>
  <c r="AH121" i="4"/>
  <c r="AX282" i="4"/>
  <c r="AY264" i="4"/>
  <c r="AZ258" i="4"/>
  <c r="AY216" i="4"/>
  <c r="AY189" i="4"/>
  <c r="AT183" i="4"/>
  <c r="AT176" i="4"/>
  <c r="AW169" i="4"/>
  <c r="AY162" i="4"/>
  <c r="AW117" i="4"/>
  <c r="AT54" i="4"/>
  <c r="AY21" i="4"/>
  <c r="F184" i="8"/>
  <c r="G184" i="8"/>
  <c r="H184" i="8"/>
  <c r="I184" i="8"/>
  <c r="M184" i="8"/>
  <c r="N184" i="8"/>
  <c r="O184" i="8"/>
  <c r="R184" i="8"/>
  <c r="Z184" i="8" s="1"/>
  <c r="Z137" i="8"/>
  <c r="W267" i="4"/>
  <c r="W225" i="4"/>
  <c r="V200" i="4"/>
  <c r="X99" i="4"/>
  <c r="U73" i="4"/>
  <c r="V153" i="4"/>
  <c r="T22" i="4"/>
  <c r="W169" i="4"/>
  <c r="U209" i="4"/>
  <c r="W249" i="4"/>
  <c r="AJ265" i="4"/>
  <c r="AK255" i="4"/>
  <c r="AF197" i="4"/>
  <c r="AK168" i="4"/>
  <c r="AL136" i="4"/>
  <c r="AK121" i="4"/>
  <c r="AJ141" i="4"/>
  <c r="AL61" i="4"/>
  <c r="AI101" i="4"/>
  <c r="AW282" i="4"/>
  <c r="AX264" i="4"/>
  <c r="AY258" i="4"/>
  <c r="AX189" i="4"/>
  <c r="AV169" i="4"/>
  <c r="AX162" i="4"/>
  <c r="AT44" i="4"/>
  <c r="AZ67" i="4"/>
  <c r="AY187" i="4"/>
  <c r="AW133" i="4"/>
  <c r="AW213" i="4"/>
  <c r="AV17" i="4"/>
  <c r="AV21" i="4"/>
  <c r="Q214" i="8"/>
  <c r="G206" i="8"/>
  <c r="H206" i="8"/>
  <c r="I206" i="8"/>
  <c r="J206" i="8"/>
  <c r="M206" i="8"/>
  <c r="U206" i="8" s="1"/>
  <c r="AE506" i="8" s="1"/>
  <c r="N206" i="8"/>
  <c r="V206" i="8" s="1"/>
  <c r="AE507" i="8" s="1"/>
  <c r="O206" i="8"/>
  <c r="P206" i="8"/>
  <c r="Q206" i="8"/>
  <c r="R206" i="8"/>
  <c r="T199" i="4"/>
  <c r="W177" i="4"/>
  <c r="W139" i="4"/>
  <c r="W99" i="4"/>
  <c r="AH221" i="4"/>
  <c r="AK196" i="4"/>
  <c r="AF168" i="4"/>
  <c r="AK136" i="4"/>
  <c r="AJ121" i="4"/>
  <c r="AK81" i="4"/>
  <c r="AT282" i="4"/>
  <c r="AW264" i="4"/>
  <c r="AX258" i="4"/>
  <c r="AW189" i="4"/>
  <c r="AT169" i="4"/>
  <c r="AW162" i="4"/>
  <c r="AZ116" i="4"/>
  <c r="AV73" i="4"/>
  <c r="AY43" i="4"/>
  <c r="AW243" i="4"/>
  <c r="P214" i="8"/>
  <c r="X214" i="8" s="1"/>
  <c r="AE545" i="8" s="1"/>
  <c r="W177" i="8"/>
  <c r="W170" i="8"/>
  <c r="AE340" i="8" s="1"/>
  <c r="V267" i="4"/>
  <c r="V225" i="4"/>
  <c r="F23" i="4"/>
  <c r="R224" i="4"/>
  <c r="U177" i="4"/>
  <c r="V139" i="4"/>
  <c r="R99" i="4"/>
  <c r="U9" i="4"/>
  <c r="AL276" i="4"/>
  <c r="AJ254" i="4"/>
  <c r="AJ196" i="4"/>
  <c r="AI121" i="4"/>
  <c r="AI81" i="4"/>
  <c r="AH44" i="4"/>
  <c r="AJ21" i="4"/>
  <c r="AX269" i="4"/>
  <c r="AT264" i="4"/>
  <c r="AW258" i="4"/>
  <c r="AT210" i="4"/>
  <c r="AT162" i="4"/>
  <c r="AY116" i="4"/>
  <c r="AT108" i="4"/>
  <c r="AZ91" i="4"/>
  <c r="AZ82" i="4"/>
  <c r="AV53" i="4"/>
  <c r="AW34" i="4"/>
  <c r="AW74" i="4"/>
  <c r="AW194" i="4"/>
  <c r="AY27" i="4"/>
  <c r="AZ13" i="4"/>
  <c r="AY9" i="4"/>
  <c r="O214" i="8"/>
  <c r="R204" i="8"/>
  <c r="L74" i="8"/>
  <c r="O74" i="8"/>
  <c r="M74" i="8"/>
  <c r="N74" i="8"/>
  <c r="J204" i="8"/>
  <c r="P204" i="8"/>
  <c r="U268" i="4"/>
  <c r="U267" i="4"/>
  <c r="R267" i="4"/>
  <c r="R245" i="4"/>
  <c r="R222" i="4"/>
  <c r="X197" i="4"/>
  <c r="T176" i="4"/>
  <c r="U139" i="4"/>
  <c r="U95" i="4"/>
  <c r="V260" i="4"/>
  <c r="W180" i="4"/>
  <c r="AF254" i="4"/>
  <c r="AF196" i="4"/>
  <c r="AL179" i="4"/>
  <c r="AK167" i="4"/>
  <c r="AL135" i="4"/>
  <c r="AF121" i="4"/>
  <c r="AK99" i="4"/>
  <c r="AJ59" i="4"/>
  <c r="AH21" i="4"/>
  <c r="AJ9" i="4"/>
  <c r="AL249" i="4"/>
  <c r="AW269" i="4"/>
  <c r="AZ263" i="4"/>
  <c r="AZ240" i="4"/>
  <c r="AZ209" i="4"/>
  <c r="AW196" i="4"/>
  <c r="AV140" i="4"/>
  <c r="AX82" i="4"/>
  <c r="AY72" i="4"/>
  <c r="AZ61" i="4"/>
  <c r="AX43" i="4"/>
  <c r="AY13" i="4"/>
  <c r="M214" i="8"/>
  <c r="U214" i="8" s="1"/>
  <c r="AE542" i="8" s="1"/>
  <c r="H186" i="8"/>
  <c r="G176" i="8"/>
  <c r="H173" i="8"/>
  <c r="O164" i="8"/>
  <c r="R151" i="8"/>
  <c r="E151" i="8"/>
  <c r="I151" i="8"/>
  <c r="M151" i="8"/>
  <c r="N151" i="8"/>
  <c r="V151" i="8" s="1"/>
  <c r="AE261" i="8" s="1"/>
  <c r="P151" i="8"/>
  <c r="I149" i="8"/>
  <c r="AZ95" i="4"/>
  <c r="AW88" i="4"/>
  <c r="AS88" i="4" s="1"/>
  <c r="AZ55" i="4"/>
  <c r="O220" i="8"/>
  <c r="W220" i="8" s="1"/>
  <c r="AE568" i="8" s="1"/>
  <c r="M220" i="8"/>
  <c r="U220" i="8" s="1"/>
  <c r="AE566" i="8" s="1"/>
  <c r="R187" i="8"/>
  <c r="O180" i="8"/>
  <c r="W180" i="8" s="1"/>
  <c r="AE388" i="8" s="1"/>
  <c r="P179" i="8"/>
  <c r="I179" i="8"/>
  <c r="Q177" i="8"/>
  <c r="Y177" i="8" s="1"/>
  <c r="F176" i="8"/>
  <c r="G173" i="8"/>
  <c r="J167" i="8"/>
  <c r="Z167" i="8" s="1"/>
  <c r="AE337" i="8" s="1"/>
  <c r="N164" i="8"/>
  <c r="M161" i="8"/>
  <c r="U161" i="8" s="1"/>
  <c r="O139" i="8"/>
  <c r="R127" i="8"/>
  <c r="Z127" i="8" s="1"/>
  <c r="AE157" i="8" s="1"/>
  <c r="F186" i="8"/>
  <c r="M60" i="8"/>
  <c r="G186" i="8"/>
  <c r="N60" i="8"/>
  <c r="O60" i="8"/>
  <c r="E176" i="8"/>
  <c r="E173" i="8"/>
  <c r="F149" i="8"/>
  <c r="G149" i="8"/>
  <c r="Q149" i="8"/>
  <c r="E149" i="8"/>
  <c r="Z139" i="8"/>
  <c r="AE205" i="8" s="1"/>
  <c r="Y141" i="8"/>
  <c r="AE216" i="8" s="1"/>
  <c r="J187" i="8"/>
  <c r="O183" i="8"/>
  <c r="W183" i="8" s="1"/>
  <c r="AE406" i="8" s="1"/>
  <c r="M183" i="8"/>
  <c r="U183" i="8" s="1"/>
  <c r="AE404" i="8" s="1"/>
  <c r="I180" i="8"/>
  <c r="L46" i="8"/>
  <c r="M46" i="8"/>
  <c r="O46" i="8"/>
  <c r="I170" i="8"/>
  <c r="N46" i="8"/>
  <c r="N170" i="8"/>
  <c r="V170" i="8" s="1"/>
  <c r="AE339" i="8" s="1"/>
  <c r="F167" i="8"/>
  <c r="V167" i="8" s="1"/>
  <c r="AE333" i="8" s="1"/>
  <c r="G164" i="8"/>
  <c r="G161" i="8"/>
  <c r="V143" i="8"/>
  <c r="AE225" i="8" s="1"/>
  <c r="H139" i="8"/>
  <c r="X139" i="8" s="1"/>
  <c r="AE203" i="8" s="1"/>
  <c r="F135" i="8"/>
  <c r="G135" i="8"/>
  <c r="I135" i="8"/>
  <c r="J135" i="8"/>
  <c r="Z135" i="8" s="1"/>
  <c r="AE193" i="8" s="1"/>
  <c r="M135" i="8"/>
  <c r="U135" i="8" s="1"/>
  <c r="AE188" i="8" s="1"/>
  <c r="N135" i="8"/>
  <c r="E167" i="8"/>
  <c r="U167" i="8" s="1"/>
  <c r="AE332" i="8" s="1"/>
  <c r="F164" i="8"/>
  <c r="F161" i="8"/>
  <c r="V161" i="8" s="1"/>
  <c r="R143" i="8"/>
  <c r="Z143" i="8" s="1"/>
  <c r="AE229" i="8" s="1"/>
  <c r="E143" i="8"/>
  <c r="G143" i="8"/>
  <c r="M143" i="8"/>
  <c r="O143" i="8"/>
  <c r="P143" i="8"/>
  <c r="G139" i="8"/>
  <c r="V137" i="8"/>
  <c r="G131" i="8"/>
  <c r="W131" i="8" s="1"/>
  <c r="AE166" i="8" s="1"/>
  <c r="N131" i="8"/>
  <c r="R131" i="8"/>
  <c r="Z131" i="8" s="1"/>
  <c r="AE169" i="8" s="1"/>
  <c r="I127" i="8"/>
  <c r="Y127" i="8" s="1"/>
  <c r="AE156" i="8" s="1"/>
  <c r="E164" i="8"/>
  <c r="U164" i="8" s="1"/>
  <c r="AE314" i="8" s="1"/>
  <c r="M53" i="8"/>
  <c r="O161" i="8"/>
  <c r="R161" i="8"/>
  <c r="Z161" i="8" s="1"/>
  <c r="F139" i="8"/>
  <c r="M139" i="8"/>
  <c r="U139" i="8" s="1"/>
  <c r="AE200" i="8" s="1"/>
  <c r="X137" i="8"/>
  <c r="F187" i="8"/>
  <c r="V187" i="8" s="1"/>
  <c r="AE417" i="8" s="1"/>
  <c r="H154" i="8"/>
  <c r="N154" i="8"/>
  <c r="O154" i="8"/>
  <c r="L32" i="8"/>
  <c r="M32" i="8"/>
  <c r="N32" i="8"/>
  <c r="O32" i="8"/>
  <c r="G154" i="8"/>
  <c r="J154" i="8"/>
  <c r="Z154" i="8" s="1"/>
  <c r="AE271" i="8" s="1"/>
  <c r="M154" i="8"/>
  <c r="U154" i="8" s="1"/>
  <c r="AE266" i="8" s="1"/>
  <c r="Q154" i="8"/>
  <c r="O25" i="8"/>
  <c r="W171" i="8"/>
  <c r="AE346" i="8" s="1"/>
  <c r="H127" i="8"/>
  <c r="M127" i="8"/>
  <c r="U127" i="8" s="1"/>
  <c r="AE152" i="8" s="1"/>
  <c r="P127" i="8"/>
  <c r="L25" i="8"/>
  <c r="O187" i="8"/>
  <c r="W187" i="8" s="1"/>
  <c r="AE418" i="8" s="1"/>
  <c r="Q187" i="8"/>
  <c r="E194" i="8"/>
  <c r="L67" i="8"/>
  <c r="M67" i="8"/>
  <c r="N67" i="8"/>
  <c r="O67" i="8"/>
  <c r="N194" i="8"/>
  <c r="V194" i="8" s="1"/>
  <c r="AE447" i="8" s="1"/>
  <c r="H174" i="8"/>
  <c r="P174" i="8"/>
  <c r="W122" i="8"/>
  <c r="AE124" i="8" s="1"/>
  <c r="X130" i="8"/>
  <c r="AE161" i="8" s="1"/>
  <c r="V124" i="8"/>
  <c r="AE135" i="8" s="1"/>
  <c r="H222" i="8"/>
  <c r="X222" i="8" s="1"/>
  <c r="AE581" i="8" s="1"/>
  <c r="F215" i="8"/>
  <c r="F198" i="8"/>
  <c r="V198" i="8" s="1"/>
  <c r="AE471" i="8" s="1"/>
  <c r="F165" i="8"/>
  <c r="V165" i="8" s="1"/>
  <c r="AE321" i="8" s="1"/>
  <c r="G162" i="8"/>
  <c r="W162" i="8" s="1"/>
  <c r="AE304" i="8" s="1"/>
  <c r="U159" i="8"/>
  <c r="AE296" i="8" s="1"/>
  <c r="Q152" i="8"/>
  <c r="Y152" i="8" s="1"/>
  <c r="G152" i="8"/>
  <c r="W152" i="8" s="1"/>
  <c r="V150" i="8"/>
  <c r="AE255" i="8" s="1"/>
  <c r="G146" i="8"/>
  <c r="W146" i="8" s="1"/>
  <c r="AE232" i="8" s="1"/>
  <c r="AW201" i="4"/>
  <c r="AZ180" i="4"/>
  <c r="AT168" i="4"/>
  <c r="AW135" i="4"/>
  <c r="AY113" i="4"/>
  <c r="G222" i="8"/>
  <c r="J219" i="8"/>
  <c r="Z219" i="8" s="1"/>
  <c r="AE565" i="8" s="1"/>
  <c r="E215" i="8"/>
  <c r="M209" i="8"/>
  <c r="G205" i="8"/>
  <c r="W205" i="8" s="1"/>
  <c r="AE502" i="8" s="1"/>
  <c r="J202" i="8"/>
  <c r="Z202" i="8" s="1"/>
  <c r="AE487" i="8" s="1"/>
  <c r="P199" i="8"/>
  <c r="X199" i="8" s="1"/>
  <c r="AE479" i="8" s="1"/>
  <c r="E198" i="8"/>
  <c r="R196" i="8"/>
  <c r="G195" i="8"/>
  <c r="R189" i="8"/>
  <c r="H188" i="8"/>
  <c r="X188" i="8" s="1"/>
  <c r="AE425" i="8" s="1"/>
  <c r="M185" i="8"/>
  <c r="U185" i="8" s="1"/>
  <c r="J172" i="8"/>
  <c r="Z172" i="8" s="1"/>
  <c r="AE355" i="8" s="1"/>
  <c r="Q166" i="8"/>
  <c r="E165" i="8"/>
  <c r="M148" i="8"/>
  <c r="U148" i="8" s="1"/>
  <c r="AE242" i="8" s="1"/>
  <c r="G148" i="8"/>
  <c r="I148" i="8"/>
  <c r="J148" i="8"/>
  <c r="O148" i="8"/>
  <c r="F146" i="8"/>
  <c r="P144" i="8"/>
  <c r="X144" i="8" s="1"/>
  <c r="H138" i="8"/>
  <c r="P136" i="8"/>
  <c r="F134" i="8"/>
  <c r="N126" i="8"/>
  <c r="V126" i="8" s="1"/>
  <c r="AE147" i="8" s="1"/>
  <c r="O126" i="8"/>
  <c r="P126" i="8"/>
  <c r="R126" i="8"/>
  <c r="Z126" i="8" s="1"/>
  <c r="AE151" i="8" s="1"/>
  <c r="E126" i="8"/>
  <c r="I126" i="8"/>
  <c r="M126" i="8"/>
  <c r="Q126" i="8"/>
  <c r="Z209" i="8"/>
  <c r="Q196" i="8"/>
  <c r="Q189" i="8"/>
  <c r="J162" i="8"/>
  <c r="Z162" i="8" s="1"/>
  <c r="AE307" i="8" s="1"/>
  <c r="M39" i="8"/>
  <c r="N39" i="8"/>
  <c r="O39" i="8"/>
  <c r="F162" i="8"/>
  <c r="P196" i="8"/>
  <c r="P189" i="8"/>
  <c r="I146" i="8"/>
  <c r="J146" i="8"/>
  <c r="Z146" i="8" s="1"/>
  <c r="AE235" i="8" s="1"/>
  <c r="P146" i="8"/>
  <c r="Q146" i="8"/>
  <c r="N146" i="8"/>
  <c r="M25" i="8"/>
  <c r="N25" i="8"/>
  <c r="M134" i="8"/>
  <c r="U134" i="8" s="1"/>
  <c r="AE182" i="8" s="1"/>
  <c r="N134" i="8"/>
  <c r="O134" i="8"/>
  <c r="W134" i="8" s="1"/>
  <c r="AE184" i="8" s="1"/>
  <c r="Q134" i="8"/>
  <c r="R134" i="8"/>
  <c r="Z134" i="8" s="1"/>
  <c r="AE187" i="8" s="1"/>
  <c r="I134" i="8"/>
  <c r="O196" i="8"/>
  <c r="W196" i="8" s="1"/>
  <c r="AE460" i="8" s="1"/>
  <c r="O189" i="8"/>
  <c r="W189" i="8" s="1"/>
  <c r="AE430" i="8" s="1"/>
  <c r="R179" i="8"/>
  <c r="E157" i="8"/>
  <c r="F157" i="8"/>
  <c r="I157" i="8"/>
  <c r="Y157" i="8" s="1"/>
  <c r="AE288" i="8" s="1"/>
  <c r="M157" i="8"/>
  <c r="N157" i="8"/>
  <c r="P157" i="8"/>
  <c r="X157" i="8" s="1"/>
  <c r="AE287" i="8" s="1"/>
  <c r="J138" i="8"/>
  <c r="M138" i="8"/>
  <c r="U138" i="8" s="1"/>
  <c r="AE194" i="8" s="1"/>
  <c r="N138" i="8"/>
  <c r="Q138" i="8"/>
  <c r="Y138" i="8" s="1"/>
  <c r="AE198" i="8" s="1"/>
  <c r="R138" i="8"/>
  <c r="M18" i="8"/>
  <c r="F138" i="8"/>
  <c r="O138" i="8"/>
  <c r="W138" i="8" s="1"/>
  <c r="AE196" i="8" s="1"/>
  <c r="N18" i="8"/>
  <c r="O18" i="8"/>
  <c r="Q212" i="8"/>
  <c r="Y212" i="8" s="1"/>
  <c r="AE534" i="8" s="1"/>
  <c r="G212" i="8"/>
  <c r="Y199" i="8"/>
  <c r="AE480" i="8" s="1"/>
  <c r="N196" i="8"/>
  <c r="N189" i="8"/>
  <c r="R186" i="8"/>
  <c r="Z186" i="8" s="1"/>
  <c r="AE415" i="8" s="1"/>
  <c r="Q179" i="8"/>
  <c r="G178" i="8"/>
  <c r="L53" i="8"/>
  <c r="N53" i="8"/>
  <c r="O53" i="8"/>
  <c r="R178" i="8"/>
  <c r="Z178" i="8" s="1"/>
  <c r="AE379" i="8" s="1"/>
  <c r="R176" i="8"/>
  <c r="R173" i="8"/>
  <c r="Y136" i="8"/>
  <c r="M196" i="8"/>
  <c r="U196" i="8" s="1"/>
  <c r="AE458" i="8" s="1"/>
  <c r="M189" i="8"/>
  <c r="U189" i="8" s="1"/>
  <c r="AE428" i="8" s="1"/>
  <c r="Q186" i="8"/>
  <c r="O179" i="8"/>
  <c r="P176" i="8"/>
  <c r="X176" i="8" s="1"/>
  <c r="Q175" i="8"/>
  <c r="Y175" i="8" s="1"/>
  <c r="AE372" i="8" s="1"/>
  <c r="G175" i="8"/>
  <c r="W175" i="8" s="1"/>
  <c r="AE370" i="8" s="1"/>
  <c r="Q173" i="8"/>
  <c r="Y173" i="8" s="1"/>
  <c r="AE360" i="8" s="1"/>
  <c r="G144" i="8"/>
  <c r="W144" i="8" s="1"/>
  <c r="I142" i="8"/>
  <c r="J142" i="8"/>
  <c r="M142" i="8"/>
  <c r="U142" i="8" s="1"/>
  <c r="AE218" i="8" s="1"/>
  <c r="P142" i="8"/>
  <c r="X142" i="8" s="1"/>
  <c r="AE221" i="8" s="1"/>
  <c r="Q142" i="8"/>
  <c r="N220" i="8"/>
  <c r="V220" i="8" s="1"/>
  <c r="AE567" i="8" s="1"/>
  <c r="E209" i="8"/>
  <c r="J196" i="8"/>
  <c r="J189" i="8"/>
  <c r="P186" i="8"/>
  <c r="N179" i="8"/>
  <c r="V179" i="8" s="1"/>
  <c r="AE381" i="8" s="1"/>
  <c r="O176" i="8"/>
  <c r="P173" i="8"/>
  <c r="G166" i="8"/>
  <c r="V155" i="8"/>
  <c r="AE273" i="8" s="1"/>
  <c r="Q151" i="8"/>
  <c r="R149" i="8"/>
  <c r="Z149" i="8" s="1"/>
  <c r="AE253" i="8" s="1"/>
  <c r="F144" i="8"/>
  <c r="O140" i="8"/>
  <c r="G140" i="8"/>
  <c r="I140" i="8"/>
  <c r="Y140" i="8" s="1"/>
  <c r="AE210" i="8" s="1"/>
  <c r="J140" i="8"/>
  <c r="N140" i="8"/>
  <c r="V140" i="8" s="1"/>
  <c r="AE207" i="8" s="1"/>
  <c r="F136" i="8"/>
  <c r="V136" i="8" s="1"/>
  <c r="L39" i="8"/>
  <c r="AX15" i="4"/>
  <c r="J220" i="8"/>
  <c r="Z220" i="8" s="1"/>
  <c r="AE571" i="8" s="1"/>
  <c r="I196" i="8"/>
  <c r="I189" i="8"/>
  <c r="O186" i="8"/>
  <c r="R183" i="8"/>
  <c r="Z183" i="8" s="1"/>
  <c r="AE409" i="8" s="1"/>
  <c r="M179" i="8"/>
  <c r="U179" i="8" s="1"/>
  <c r="AE380" i="8" s="1"/>
  <c r="N176" i="8"/>
  <c r="O173" i="8"/>
  <c r="R170" i="8"/>
  <c r="Z170" i="8" s="1"/>
  <c r="AE343" i="8" s="1"/>
  <c r="V169" i="8"/>
  <c r="Q155" i="8"/>
  <c r="O155" i="8"/>
  <c r="E155" i="8"/>
  <c r="U155" i="8" s="1"/>
  <c r="AE272" i="8" s="1"/>
  <c r="O151" i="8"/>
  <c r="W151" i="8" s="1"/>
  <c r="AE262" i="8" s="1"/>
  <c r="P149" i="8"/>
  <c r="X149" i="8" s="1"/>
  <c r="AE251" i="8" s="1"/>
  <c r="AW15" i="4"/>
  <c r="I220" i="8"/>
  <c r="Y220" i="8" s="1"/>
  <c r="AE570" i="8" s="1"/>
  <c r="H196" i="8"/>
  <c r="H189" i="8"/>
  <c r="N186" i="8"/>
  <c r="Q183" i="8"/>
  <c r="Y183" i="8" s="1"/>
  <c r="AE408" i="8" s="1"/>
  <c r="J179" i="8"/>
  <c r="M176" i="8"/>
  <c r="N173" i="8"/>
  <c r="V173" i="8" s="1"/>
  <c r="AE357" i="8" s="1"/>
  <c r="Q170" i="8"/>
  <c r="Q167" i="8"/>
  <c r="Y167" i="8" s="1"/>
  <c r="AE336" i="8" s="1"/>
  <c r="J151" i="8"/>
  <c r="O149" i="8"/>
  <c r="N144" i="8"/>
  <c r="M144" i="8"/>
  <c r="U144" i="8" s="1"/>
  <c r="O136" i="8"/>
  <c r="W136" i="8" s="1"/>
  <c r="H136" i="8"/>
  <c r="AX33" i="4"/>
  <c r="AY26" i="4"/>
  <c r="H220" i="8"/>
  <c r="X220" i="8" s="1"/>
  <c r="AE569" i="8" s="1"/>
  <c r="P216" i="8"/>
  <c r="X216" i="8" s="1"/>
  <c r="I216" i="8"/>
  <c r="Y216" i="8" s="1"/>
  <c r="M186" i="8"/>
  <c r="U186" i="8" s="1"/>
  <c r="AE410" i="8" s="1"/>
  <c r="P183" i="8"/>
  <c r="X183" i="8" s="1"/>
  <c r="AE407" i="8" s="1"/>
  <c r="H179" i="8"/>
  <c r="J176" i="8"/>
  <c r="M173" i="8"/>
  <c r="P170" i="8"/>
  <c r="X170" i="8" s="1"/>
  <c r="AE341" i="8" s="1"/>
  <c r="P167" i="8"/>
  <c r="X167" i="8" s="1"/>
  <c r="AE335" i="8" s="1"/>
  <c r="I166" i="8"/>
  <c r="H166" i="8"/>
  <c r="X166" i="8" s="1"/>
  <c r="AE329" i="8" s="1"/>
  <c r="R164" i="8"/>
  <c r="Z164" i="8" s="1"/>
  <c r="AE319" i="8" s="1"/>
  <c r="H151" i="8"/>
  <c r="N149" i="8"/>
  <c r="Q131" i="8"/>
  <c r="Y131" i="8" s="1"/>
  <c r="AE168" i="8" s="1"/>
  <c r="E125" i="8"/>
  <c r="F125" i="8"/>
  <c r="G125" i="8"/>
  <c r="I125" i="8"/>
  <c r="Y125" i="8" s="1"/>
  <c r="AE144" i="8" s="1"/>
  <c r="J125" i="8"/>
  <c r="M125" i="8"/>
  <c r="N125" i="8"/>
  <c r="P125" i="8"/>
  <c r="R125" i="8"/>
  <c r="H125" i="8"/>
  <c r="H158" i="8"/>
  <c r="N158" i="8"/>
  <c r="V158" i="8" s="1"/>
  <c r="AE291" i="8" s="1"/>
  <c r="O158" i="8"/>
  <c r="W158" i="8" s="1"/>
  <c r="AE292" i="8" s="1"/>
  <c r="P122" i="8"/>
  <c r="L4" i="8"/>
  <c r="Q122" i="8"/>
  <c r="Y122" i="8" s="1"/>
  <c r="AE126" i="8" s="1"/>
  <c r="M4" i="8"/>
  <c r="R122" i="8"/>
  <c r="Z122" i="8" s="1"/>
  <c r="AE127" i="8" s="1"/>
  <c r="O4" i="8"/>
  <c r="O11" i="8"/>
  <c r="I160" i="8"/>
  <c r="Y160" i="8" s="1"/>
  <c r="I150" i="8"/>
  <c r="O150" i="8"/>
  <c r="W150" i="8" s="1"/>
  <c r="AE256" i="8" s="1"/>
  <c r="P150" i="8"/>
  <c r="E123" i="8"/>
  <c r="U123" i="8" s="1"/>
  <c r="AE128" i="8" s="1"/>
  <c r="M130" i="8"/>
  <c r="U130" i="8" s="1"/>
  <c r="AE158" i="8" s="1"/>
  <c r="N130" i="8"/>
  <c r="O130" i="8"/>
  <c r="W130" i="8" s="1"/>
  <c r="AE160" i="8" s="1"/>
  <c r="Q130" i="8"/>
  <c r="R130" i="8"/>
  <c r="M11" i="8"/>
  <c r="N11" i="8"/>
  <c r="X123" i="8"/>
  <c r="AE131" i="8" s="1"/>
  <c r="G160" i="8"/>
  <c r="W145" i="8"/>
  <c r="N122" i="8"/>
  <c r="V122" i="8" s="1"/>
  <c r="AE123" i="8" s="1"/>
  <c r="H145" i="8"/>
  <c r="X145" i="8" s="1"/>
  <c r="H141" i="8"/>
  <c r="X141" i="8" s="1"/>
  <c r="AE215" i="8" s="1"/>
  <c r="I137" i="8"/>
  <c r="Y137" i="8" s="1"/>
  <c r="J133" i="8"/>
  <c r="Z133" i="8" s="1"/>
  <c r="AE181" i="8" s="1"/>
  <c r="J129" i="8"/>
  <c r="Z129" i="8" s="1"/>
  <c r="I133" i="8"/>
  <c r="Y133" i="8" s="1"/>
  <c r="AE180" i="8" s="1"/>
  <c r="I129" i="8"/>
  <c r="Y129" i="8" s="1"/>
  <c r="F133" i="8"/>
  <c r="F129" i="8"/>
  <c r="V129" i="8" s="1"/>
  <c r="R147" i="8"/>
  <c r="Z147" i="8" s="1"/>
  <c r="AE241" i="8" s="1"/>
  <c r="J22" i="4"/>
  <c r="T269" i="4"/>
  <c r="V256" i="4"/>
  <c r="V213" i="4"/>
  <c r="X98" i="4"/>
  <c r="AF56" i="4"/>
  <c r="AW38" i="4"/>
  <c r="AW158" i="4"/>
  <c r="AX78" i="4"/>
  <c r="AY158" i="4"/>
  <c r="AX38" i="4"/>
  <c r="AZ78" i="4"/>
  <c r="AX118" i="4"/>
  <c r="AW198" i="4"/>
  <c r="G149" i="4"/>
  <c r="X281" i="4"/>
  <c r="R269" i="4"/>
  <c r="U213" i="4"/>
  <c r="X178" i="4"/>
  <c r="X153" i="4"/>
  <c r="W98" i="4"/>
  <c r="AJ279" i="4"/>
  <c r="AK261" i="4"/>
  <c r="AK253" i="4"/>
  <c r="AF237" i="4"/>
  <c r="AJ225" i="4"/>
  <c r="AK199" i="4"/>
  <c r="AL185" i="4"/>
  <c r="AL177" i="4"/>
  <c r="AJ168" i="4"/>
  <c r="AJ137" i="4"/>
  <c r="AF128" i="4"/>
  <c r="AF116" i="4"/>
  <c r="AK92" i="4"/>
  <c r="AK116" i="4"/>
  <c r="AL196" i="4"/>
  <c r="AH28" i="4"/>
  <c r="AI21" i="4"/>
  <c r="AI85" i="4"/>
  <c r="AL205" i="4"/>
  <c r="AW238" i="4"/>
  <c r="AV224" i="4"/>
  <c r="AV121" i="4"/>
  <c r="AT78" i="4"/>
  <c r="AT118" i="4"/>
  <c r="AW11" i="4"/>
  <c r="AY11" i="4"/>
  <c r="AW51" i="4"/>
  <c r="AW91" i="4"/>
  <c r="AW131" i="4"/>
  <c r="AW171" i="4"/>
  <c r="AW211" i="4"/>
  <c r="AW251" i="4"/>
  <c r="AX51" i="4"/>
  <c r="AX91" i="4"/>
  <c r="AX131" i="4"/>
  <c r="AY51" i="4"/>
  <c r="AY91" i="4"/>
  <c r="AY131" i="4"/>
  <c r="AZ171" i="4"/>
  <c r="R212" i="4"/>
  <c r="AF5" i="4"/>
  <c r="AF205" i="4"/>
  <c r="AZ38" i="4"/>
  <c r="AX16" i="4"/>
  <c r="AY16" i="4"/>
  <c r="AW176" i="4"/>
  <c r="AX216" i="4"/>
  <c r="W87" i="4"/>
  <c r="X7" i="4"/>
  <c r="X87" i="4"/>
  <c r="X247" i="4"/>
  <c r="AH273" i="4"/>
  <c r="AH270" i="4"/>
  <c r="AL20" i="4"/>
  <c r="AJ60" i="4"/>
  <c r="AF13" i="4"/>
  <c r="AF133" i="4"/>
  <c r="AH8" i="4"/>
  <c r="AH10" i="4"/>
  <c r="AH39" i="4"/>
  <c r="AH25" i="4"/>
  <c r="AH13" i="4"/>
  <c r="AH26" i="4"/>
  <c r="AY38" i="4"/>
  <c r="AW31" i="4"/>
  <c r="AW71" i="4"/>
  <c r="AW111" i="4"/>
  <c r="AW151" i="4"/>
  <c r="AW191" i="4"/>
  <c r="AW231" i="4"/>
  <c r="AW271" i="4"/>
  <c r="AX31" i="4"/>
  <c r="AX71" i="4"/>
  <c r="AX111" i="4"/>
  <c r="AX151" i="4"/>
  <c r="AY31" i="4"/>
  <c r="AY71" i="4"/>
  <c r="AY111" i="4"/>
  <c r="AY151" i="4"/>
  <c r="F172" i="4"/>
  <c r="R38" i="4"/>
  <c r="R118" i="4"/>
  <c r="T281" i="4"/>
  <c r="W211" i="4"/>
  <c r="U127" i="4"/>
  <c r="U91" i="4"/>
  <c r="W55" i="4"/>
  <c r="AL115" i="4"/>
  <c r="AK195" i="4"/>
  <c r="J177" i="4"/>
  <c r="W280" i="4"/>
  <c r="T268" i="4"/>
  <c r="T255" i="4"/>
  <c r="U243" i="4"/>
  <c r="X225" i="4"/>
  <c r="V211" i="4"/>
  <c r="X191" i="4"/>
  <c r="X151" i="4"/>
  <c r="W89" i="4"/>
  <c r="AH268" i="4"/>
  <c r="AH260" i="4"/>
  <c r="AL252" i="4"/>
  <c r="AF236" i="4"/>
  <c r="AK224" i="4"/>
  <c r="AJ208" i="4"/>
  <c r="AF198" i="4"/>
  <c r="AK184" i="4"/>
  <c r="AF176" i="4"/>
  <c r="AF158" i="4"/>
  <c r="AH145" i="4"/>
  <c r="AF136" i="4"/>
  <c r="AK101" i="4"/>
  <c r="AI43" i="4"/>
  <c r="AH27" i="4"/>
  <c r="AH20" i="4"/>
  <c r="AK13" i="4"/>
  <c r="AV228" i="4"/>
  <c r="AV108" i="4"/>
  <c r="AZ31" i="4"/>
  <c r="AW16" i="4"/>
  <c r="AH43" i="4"/>
  <c r="AH35" i="4"/>
  <c r="AK26" i="4"/>
  <c r="AJ66" i="4"/>
  <c r="AJ106" i="4"/>
  <c r="AL146" i="4"/>
  <c r="AF20" i="4"/>
  <c r="AI13" i="4"/>
  <c r="V176" i="4"/>
  <c r="V56" i="4"/>
  <c r="X45" i="4"/>
  <c r="X205" i="4"/>
  <c r="AJ42" i="4"/>
  <c r="AK122" i="4"/>
  <c r="AI34" i="4"/>
  <c r="AK74" i="4"/>
  <c r="AI59" i="4"/>
  <c r="AJ139" i="4"/>
  <c r="AV166" i="4"/>
  <c r="AV170" i="4"/>
  <c r="AV174" i="4"/>
  <c r="AV178" i="4"/>
  <c r="AV182" i="4"/>
  <c r="AV186" i="4"/>
  <c r="AV190" i="4"/>
  <c r="AV194" i="4"/>
  <c r="AV198" i="4"/>
  <c r="AV202" i="4"/>
  <c r="AV167" i="4"/>
  <c r="AV171" i="4"/>
  <c r="AV175" i="4"/>
  <c r="AV179" i="4"/>
  <c r="AV183" i="4"/>
  <c r="AV187" i="4"/>
  <c r="AV191" i="4"/>
  <c r="AV195" i="4"/>
  <c r="AV199" i="4"/>
  <c r="AV203" i="4"/>
  <c r="AV185" i="4"/>
  <c r="AV181" i="4"/>
  <c r="AV188" i="4"/>
  <c r="AX30" i="4"/>
  <c r="AY150" i="4"/>
  <c r="AW190" i="4"/>
  <c r="AY30" i="4"/>
  <c r="AW110" i="4"/>
  <c r="AW230" i="4"/>
  <c r="AX270" i="4"/>
  <c r="AW10" i="4"/>
  <c r="AY130" i="4"/>
  <c r="AX10" i="4"/>
  <c r="AX90" i="4"/>
  <c r="AS90" i="4" s="1"/>
  <c r="AY10" i="4"/>
  <c r="F188" i="4"/>
  <c r="U87" i="4"/>
  <c r="W27" i="4"/>
  <c r="AF79" i="4"/>
  <c r="AJ26" i="4"/>
  <c r="AZ198" i="4"/>
  <c r="AX36" i="4"/>
  <c r="AZ36" i="4"/>
  <c r="AW76" i="4"/>
  <c r="AY156" i="4"/>
  <c r="AT90" i="4"/>
  <c r="AT10" i="4"/>
  <c r="F191" i="4"/>
  <c r="X222" i="4"/>
  <c r="W47" i="4"/>
  <c r="U36" i="4"/>
  <c r="X186" i="4"/>
  <c r="W146" i="4"/>
  <c r="AF156" i="4"/>
  <c r="AF113" i="4"/>
  <c r="AF100" i="4"/>
  <c r="AF53" i="4"/>
  <c r="AK42" i="4"/>
  <c r="AH34" i="4"/>
  <c r="AI26" i="4"/>
  <c r="AH19" i="4"/>
  <c r="AH12" i="4"/>
  <c r="AY198" i="4"/>
  <c r="AV176" i="4"/>
  <c r="AT36" i="4"/>
  <c r="AT156" i="4"/>
  <c r="AZ30" i="4"/>
  <c r="AZ10" i="4"/>
  <c r="I64" i="4"/>
  <c r="G144" i="4"/>
  <c r="F192" i="4"/>
  <c r="U47" i="4"/>
  <c r="R66" i="4"/>
  <c r="R186" i="4"/>
  <c r="AF216" i="4"/>
  <c r="AL155" i="4"/>
  <c r="AL99" i="4"/>
  <c r="AJ52" i="4"/>
  <c r="AH42" i="4"/>
  <c r="AK65" i="4"/>
  <c r="AI105" i="4"/>
  <c r="AK145" i="4"/>
  <c r="AL18" i="4"/>
  <c r="AI58" i="4"/>
  <c r="AK18" i="4"/>
  <c r="AI138" i="4"/>
  <c r="AX198" i="4"/>
  <c r="AY36" i="4"/>
  <c r="AW30" i="4"/>
  <c r="I114" i="4"/>
  <c r="H34" i="4"/>
  <c r="AH284" i="4"/>
  <c r="AF25" i="4"/>
  <c r="AF185" i="4"/>
  <c r="AF131" i="4"/>
  <c r="AF91" i="4"/>
  <c r="AX81" i="4"/>
  <c r="AX121" i="4"/>
  <c r="AX161" i="4"/>
  <c r="AX201" i="4"/>
  <c r="AY81" i="4"/>
  <c r="AW41" i="4"/>
  <c r="AX41" i="4"/>
  <c r="AY161" i="4"/>
  <c r="U45" i="4"/>
  <c r="AJ123" i="4"/>
  <c r="AJ99" i="4"/>
  <c r="AF41" i="4"/>
  <c r="AF161" i="4"/>
  <c r="AH33" i="4"/>
  <c r="AH11" i="4"/>
  <c r="AZ158" i="4"/>
  <c r="AT41" i="4"/>
  <c r="AT81" i="4"/>
  <c r="AT121" i="4"/>
  <c r="AT20" i="4"/>
  <c r="R252" i="4"/>
  <c r="V80" i="4"/>
  <c r="AF276" i="4"/>
  <c r="AI18" i="4"/>
  <c r="AW278" i="4"/>
  <c r="AX158" i="4"/>
  <c r="AV112" i="4"/>
  <c r="AZ41" i="4"/>
  <c r="AW75" i="4"/>
  <c r="AW115" i="4"/>
  <c r="AW155" i="4"/>
  <c r="AW195" i="4"/>
  <c r="AW235" i="4"/>
  <c r="AW275" i="4"/>
  <c r="AX75" i="4"/>
  <c r="AX115" i="4"/>
  <c r="AX155" i="4"/>
  <c r="AY75" i="4"/>
  <c r="AY115" i="4"/>
  <c r="AX195" i="4"/>
  <c r="AZ35" i="4"/>
  <c r="AZ235" i="4"/>
  <c r="AZ275" i="4"/>
  <c r="AX8" i="4"/>
  <c r="AZ8" i="4"/>
  <c r="AW48" i="4"/>
  <c r="AW8" i="4"/>
  <c r="AY8" i="4"/>
  <c r="AW168" i="4"/>
  <c r="AW248" i="4"/>
  <c r="AX48" i="4"/>
  <c r="AW128" i="4"/>
  <c r="AY168" i="4"/>
  <c r="AZ48" i="4"/>
  <c r="AY128" i="4"/>
  <c r="F195" i="4"/>
  <c r="H195" i="4"/>
  <c r="T252" i="4"/>
  <c r="W207" i="4"/>
  <c r="V82" i="4"/>
  <c r="G17" i="4"/>
  <c r="I65" i="4"/>
  <c r="I195" i="4"/>
  <c r="X275" i="4"/>
  <c r="R236" i="4"/>
  <c r="V220" i="4"/>
  <c r="U207" i="4"/>
  <c r="V187" i="4"/>
  <c r="X140" i="4"/>
  <c r="W111" i="4"/>
  <c r="U74" i="4"/>
  <c r="X234" i="4"/>
  <c r="AK283" i="4"/>
  <c r="AI242" i="4"/>
  <c r="AF194" i="4"/>
  <c r="AF173" i="4"/>
  <c r="AF165" i="4"/>
  <c r="AK133" i="4"/>
  <c r="AF123" i="4"/>
  <c r="AJ10" i="4"/>
  <c r="AL50" i="4"/>
  <c r="I37" i="4"/>
  <c r="W275" i="4"/>
  <c r="X251" i="4"/>
  <c r="X235" i="4"/>
  <c r="U220" i="4"/>
  <c r="T233" i="4"/>
  <c r="T220" i="4"/>
  <c r="U187" i="4"/>
  <c r="X167" i="4"/>
  <c r="V140" i="4"/>
  <c r="V110" i="4"/>
  <c r="X77" i="4"/>
  <c r="AJ283" i="4"/>
  <c r="AK275" i="4"/>
  <c r="AK265" i="4"/>
  <c r="AJ258" i="4"/>
  <c r="AK222" i="4"/>
  <c r="AJ214" i="4"/>
  <c r="AL203" i="4"/>
  <c r="AL192" i="4"/>
  <c r="AK181" i="4"/>
  <c r="AL172" i="4"/>
  <c r="AL163" i="4"/>
  <c r="AH153" i="4"/>
  <c r="AJ133" i="4"/>
  <c r="AJ122" i="4"/>
  <c r="AJ110" i="4"/>
  <c r="AL98" i="4"/>
  <c r="AK88" i="4"/>
  <c r="AJ76" i="4"/>
  <c r="AH61" i="4"/>
  <c r="AF24" i="4"/>
  <c r="AF184" i="4"/>
  <c r="AH18" i="4"/>
  <c r="AT278" i="4"/>
  <c r="AV264" i="4"/>
  <c r="AT241" i="4"/>
  <c r="AW236" i="4"/>
  <c r="AY231" i="4"/>
  <c r="AV197" i="4"/>
  <c r="AZ191" i="4"/>
  <c r="AT158" i="4"/>
  <c r="AZ118" i="4"/>
  <c r="AY41" i="4"/>
  <c r="AT75" i="4"/>
  <c r="AT115" i="4"/>
  <c r="AT155" i="4"/>
  <c r="AT195" i="4"/>
  <c r="AT235" i="4"/>
  <c r="AT35" i="4"/>
  <c r="AW59" i="4"/>
  <c r="AW99" i="4"/>
  <c r="AW139" i="4"/>
  <c r="AW179" i="4"/>
  <c r="AW219" i="4"/>
  <c r="AW259" i="4"/>
  <c r="AX59" i="4"/>
  <c r="AX99" i="4"/>
  <c r="AX139" i="4"/>
  <c r="AY59" i="4"/>
  <c r="AY99" i="4"/>
  <c r="AW19" i="4"/>
  <c r="AY19" i="4"/>
  <c r="AZ19" i="4"/>
  <c r="AX19" i="4"/>
  <c r="I94" i="4"/>
  <c r="V275" i="4"/>
  <c r="W235" i="4"/>
  <c r="W186" i="4"/>
  <c r="W167" i="4"/>
  <c r="T14" i="4"/>
  <c r="AF283" i="4"/>
  <c r="AJ275" i="4"/>
  <c r="AF222" i="4"/>
  <c r="AK203" i="4"/>
  <c r="AK172" i="4"/>
  <c r="AK163" i="4"/>
  <c r="AF153" i="4"/>
  <c r="AF142" i="4"/>
  <c r="AI133" i="4"/>
  <c r="AF122" i="4"/>
  <c r="AI110" i="4"/>
  <c r="AK98" i="4"/>
  <c r="AJ88" i="4"/>
  <c r="AJ75" i="4"/>
  <c r="AH41" i="4"/>
  <c r="AH32" i="4"/>
  <c r="AH24" i="4"/>
  <c r="AK17" i="4"/>
  <c r="AK177" i="4"/>
  <c r="AK97" i="4"/>
  <c r="AY118" i="4"/>
  <c r="AV100" i="4"/>
  <c r="AY35" i="4"/>
  <c r="V167" i="4"/>
  <c r="AF88" i="4"/>
  <c r="AK40" i="4"/>
  <c r="AK240" i="4"/>
  <c r="AI63" i="4"/>
  <c r="AL23" i="4"/>
  <c r="AI183" i="4"/>
  <c r="AI263" i="4"/>
  <c r="AW118" i="4"/>
  <c r="AX35" i="4"/>
  <c r="AW47" i="4"/>
  <c r="AW87" i="4"/>
  <c r="AW127" i="4"/>
  <c r="AW167" i="4"/>
  <c r="AW207" i="4"/>
  <c r="AW247" i="4"/>
  <c r="AX47" i="4"/>
  <c r="AX87" i="4"/>
  <c r="AX127" i="4"/>
  <c r="AY47" i="4"/>
  <c r="AY87" i="4"/>
  <c r="AW7" i="4"/>
  <c r="AY7" i="4"/>
  <c r="AZ7" i="4"/>
  <c r="AZ47" i="4"/>
  <c r="AX207" i="4"/>
  <c r="U167" i="4"/>
  <c r="AK282" i="4"/>
  <c r="AI213" i="4"/>
  <c r="AH17" i="4"/>
  <c r="AV246" i="4"/>
  <c r="AV250" i="4"/>
  <c r="AV254" i="4"/>
  <c r="AV258" i="4"/>
  <c r="AV262" i="4"/>
  <c r="AV266" i="4"/>
  <c r="AV270" i="4"/>
  <c r="AV274" i="4"/>
  <c r="AV278" i="4"/>
  <c r="AV282" i="4"/>
  <c r="AV247" i="4"/>
  <c r="AV251" i="4"/>
  <c r="AV255" i="4"/>
  <c r="AV259" i="4"/>
  <c r="AV263" i="4"/>
  <c r="AV267" i="4"/>
  <c r="AV271" i="4"/>
  <c r="AV275" i="4"/>
  <c r="AV279" i="4"/>
  <c r="AV283" i="4"/>
  <c r="AV280" i="4"/>
  <c r="AZ23" i="4"/>
  <c r="AW63" i="4"/>
  <c r="AW103" i="4"/>
  <c r="AW143" i="4"/>
  <c r="AW183" i="4"/>
  <c r="AW223" i="4"/>
  <c r="AW263" i="4"/>
  <c r="AX63" i="4"/>
  <c r="AX103" i="4"/>
  <c r="AX143" i="4"/>
  <c r="AY63" i="4"/>
  <c r="AY103" i="4"/>
  <c r="AX23" i="4"/>
  <c r="AZ143" i="4"/>
  <c r="AY183" i="4"/>
  <c r="AY23" i="4"/>
  <c r="U275" i="4"/>
  <c r="V261" i="4"/>
  <c r="U235" i="4"/>
  <c r="G104" i="4"/>
  <c r="F260" i="4"/>
  <c r="T275" i="4"/>
  <c r="R251" i="4"/>
  <c r="V108" i="4"/>
  <c r="T34" i="4"/>
  <c r="AH274" i="4"/>
  <c r="AH265" i="4"/>
  <c r="AH249" i="4"/>
  <c r="AF203" i="4"/>
  <c r="AF172" i="4"/>
  <c r="AK162" i="4"/>
  <c r="AJ132" i="4"/>
  <c r="AI98" i="4"/>
  <c r="AI60" i="4"/>
  <c r="H104" i="4"/>
  <c r="F263" i="4"/>
  <c r="X274" i="4"/>
  <c r="R261" i="4"/>
  <c r="V250" i="4"/>
  <c r="V234" i="4"/>
  <c r="W201" i="4"/>
  <c r="V185" i="4"/>
  <c r="V136" i="4"/>
  <c r="R107" i="4"/>
  <c r="U71" i="4"/>
  <c r="R163" i="4"/>
  <c r="R123" i="4"/>
  <c r="R34" i="4"/>
  <c r="T13" i="4"/>
  <c r="AJ282" i="4"/>
  <c r="AK257" i="4"/>
  <c r="AF249" i="4"/>
  <c r="AF241" i="4"/>
  <c r="AI230" i="4"/>
  <c r="AI221" i="4"/>
  <c r="AF213" i="4"/>
  <c r="AL202" i="4"/>
  <c r="AK180" i="4"/>
  <c r="AF171" i="4"/>
  <c r="AJ162" i="4"/>
  <c r="AL130" i="4"/>
  <c r="AF108" i="4"/>
  <c r="AL97" i="4"/>
  <c r="AF87" i="4"/>
  <c r="AJ72" i="4"/>
  <c r="AF60" i="4"/>
  <c r="AH40" i="4"/>
  <c r="AH31" i="4"/>
  <c r="AJ23" i="4"/>
  <c r="AH9" i="4"/>
  <c r="AV268" i="4"/>
  <c r="AY230" i="4"/>
  <c r="AW216" i="4"/>
  <c r="AZ201" i="4"/>
  <c r="AY196" i="4"/>
  <c r="AZ190" i="4"/>
  <c r="AT180" i="4"/>
  <c r="AZ110" i="4"/>
  <c r="AX53" i="4"/>
  <c r="AX93" i="4"/>
  <c r="AX133" i="4"/>
  <c r="AX173" i="4"/>
  <c r="AX213" i="4"/>
  <c r="AY53" i="4"/>
  <c r="AY93" i="4"/>
  <c r="AW13" i="4"/>
  <c r="AX13" i="4"/>
  <c r="AW93" i="4"/>
  <c r="AW173" i="4"/>
  <c r="AY133" i="4"/>
  <c r="AZ173" i="4"/>
  <c r="AW253" i="4"/>
  <c r="AX7" i="4"/>
  <c r="J9" i="4"/>
  <c r="I19" i="4"/>
  <c r="D29" i="4"/>
  <c r="I104" i="4"/>
  <c r="U82" i="4"/>
  <c r="W202" i="4"/>
  <c r="V282" i="4"/>
  <c r="W73" i="4"/>
  <c r="W233" i="4"/>
  <c r="U273" i="4"/>
  <c r="AI162" i="4"/>
  <c r="AL107" i="4"/>
  <c r="AL59" i="4"/>
  <c r="AI39" i="4"/>
  <c r="AJ239" i="4"/>
  <c r="AL119" i="4"/>
  <c r="AK159" i="4"/>
  <c r="AL279" i="4"/>
  <c r="AI150" i="4"/>
  <c r="AL70" i="4"/>
  <c r="AK230" i="4"/>
  <c r="AL270" i="4"/>
  <c r="AI23" i="4"/>
  <c r="AI16" i="4"/>
  <c r="AJ176" i="4"/>
  <c r="AJ256" i="4"/>
  <c r="AI8" i="4"/>
  <c r="AK128" i="4"/>
  <c r="AK248" i="4"/>
  <c r="AW23" i="4"/>
  <c r="AT13" i="4"/>
  <c r="AT173" i="4"/>
  <c r="R67" i="4"/>
  <c r="R22" i="4"/>
  <c r="R142" i="4"/>
  <c r="W51" i="4"/>
  <c r="U51" i="4"/>
  <c r="U171" i="4"/>
  <c r="AH248" i="4"/>
  <c r="AF96" i="4"/>
  <c r="AF39" i="4"/>
  <c r="AK182" i="4"/>
  <c r="AK262" i="4"/>
  <c r="AJ222" i="4"/>
  <c r="AH16" i="4"/>
  <c r="AS249" i="4"/>
  <c r="AV86" i="4"/>
  <c r="AV90" i="4"/>
  <c r="AV94" i="4"/>
  <c r="AV98" i="4"/>
  <c r="AV102" i="4"/>
  <c r="AV106" i="4"/>
  <c r="AV110" i="4"/>
  <c r="AV114" i="4"/>
  <c r="AV118" i="4"/>
  <c r="AV122" i="4"/>
  <c r="AV87" i="4"/>
  <c r="AV91" i="4"/>
  <c r="AV95" i="4"/>
  <c r="AV99" i="4"/>
  <c r="AV103" i="4"/>
  <c r="AV107" i="4"/>
  <c r="AV111" i="4"/>
  <c r="AV115" i="4"/>
  <c r="AV119" i="4"/>
  <c r="AV123" i="4"/>
  <c r="AV104" i="4"/>
  <c r="AV116" i="4"/>
  <c r="AV96" i="4"/>
  <c r="AZ71" i="4"/>
  <c r="AX22" i="4"/>
  <c r="AZ22" i="4"/>
  <c r="AZ62" i="4"/>
  <c r="AS62" i="4" s="1"/>
  <c r="AZ142" i="4"/>
  <c r="AZ182" i="4"/>
  <c r="AT6" i="4"/>
  <c r="R132" i="4"/>
  <c r="AI78" i="4"/>
  <c r="AI158" i="4"/>
  <c r="AH30" i="4"/>
  <c r="AL95" i="4"/>
  <c r="AJ95" i="4"/>
  <c r="AJ255" i="4"/>
  <c r="AJ215" i="4"/>
  <c r="AW39" i="4"/>
  <c r="AY39" i="4"/>
  <c r="AW79" i="4"/>
  <c r="AW119" i="4"/>
  <c r="AW159" i="4"/>
  <c r="AW199" i="4"/>
  <c r="AW239" i="4"/>
  <c r="AW279" i="4"/>
  <c r="AX79" i="4"/>
  <c r="AX119" i="4"/>
  <c r="AX159" i="4"/>
  <c r="AY79" i="4"/>
  <c r="AY239" i="4"/>
  <c r="AY279" i="4"/>
  <c r="AJ263" i="4"/>
  <c r="AI238" i="4"/>
  <c r="AJ227" i="4"/>
  <c r="AI220" i="4"/>
  <c r="AJ179" i="4"/>
  <c r="AJ119" i="4"/>
  <c r="AJ105" i="4"/>
  <c r="AF85" i="4"/>
  <c r="AJ68" i="4"/>
  <c r="AK58" i="4"/>
  <c r="AK229" i="4"/>
  <c r="AL229" i="4"/>
  <c r="AH22" i="4"/>
  <c r="AF55" i="4"/>
  <c r="AF215" i="4"/>
  <c r="AF175" i="4"/>
  <c r="AV92" i="4"/>
  <c r="AY78" i="4"/>
  <c r="AZ70" i="4"/>
  <c r="AX44" i="4"/>
  <c r="AY44" i="4"/>
  <c r="AX84" i="4"/>
  <c r="AX244" i="4"/>
  <c r="AS244" i="4" s="1"/>
  <c r="AX284" i="4"/>
  <c r="AT33" i="4"/>
  <c r="AT193" i="4"/>
  <c r="AY22" i="4"/>
  <c r="H115" i="4"/>
  <c r="R259" i="4"/>
  <c r="U247" i="4"/>
  <c r="R229" i="4"/>
  <c r="R196" i="4"/>
  <c r="U131" i="4"/>
  <c r="AH281" i="4"/>
  <c r="AH263" i="4"/>
  <c r="AH161" i="4"/>
  <c r="AL139" i="4"/>
  <c r="AF119" i="4"/>
  <c r="AH105" i="4"/>
  <c r="AF83" i="4"/>
  <c r="AJ58" i="4"/>
  <c r="AH38" i="4"/>
  <c r="AI141" i="4"/>
  <c r="AJ221" i="4"/>
  <c r="AI61" i="4"/>
  <c r="AH15" i="4"/>
  <c r="AH7" i="4"/>
  <c r="AV184" i="4"/>
  <c r="AV173" i="4"/>
  <c r="AW78" i="4"/>
  <c r="AY70" i="4"/>
  <c r="AZ39" i="4"/>
  <c r="AW22" i="4"/>
  <c r="AX17" i="4"/>
  <c r="AX57" i="4"/>
  <c r="AX97" i="4"/>
  <c r="AX137" i="4"/>
  <c r="AX177" i="4"/>
  <c r="AX217" i="4"/>
  <c r="AY17" i="4"/>
  <c r="AY57" i="4"/>
  <c r="AY97" i="4"/>
  <c r="AZ57" i="4"/>
  <c r="AY137" i="4"/>
  <c r="AZ177" i="4"/>
  <c r="AY257" i="4"/>
  <c r="AS257" i="4" s="1"/>
  <c r="H11" i="4"/>
  <c r="I115" i="4"/>
  <c r="X195" i="4"/>
  <c r="R131" i="4"/>
  <c r="R62" i="4"/>
  <c r="R130" i="4"/>
  <c r="R250" i="4"/>
  <c r="AH255" i="4"/>
  <c r="AL160" i="4"/>
  <c r="AK139" i="4"/>
  <c r="AL93" i="4"/>
  <c r="AL82" i="4"/>
  <c r="AL67" i="4"/>
  <c r="AF58" i="4"/>
  <c r="AK77" i="4"/>
  <c r="AI197" i="4"/>
  <c r="AK117" i="4"/>
  <c r="AH29" i="4"/>
  <c r="AF21" i="4"/>
  <c r="AF101" i="4"/>
  <c r="AI6" i="4"/>
  <c r="AI46" i="4"/>
  <c r="AI86" i="4"/>
  <c r="AJ166" i="4"/>
  <c r="AV253" i="4"/>
  <c r="AV97" i="4"/>
  <c r="AX70" i="4"/>
  <c r="AZ44" i="4"/>
  <c r="AX39" i="4"/>
  <c r="F155" i="4"/>
  <c r="F154" i="4"/>
  <c r="T257" i="4"/>
  <c r="T259" i="4"/>
  <c r="T271" i="4"/>
  <c r="T283" i="4"/>
  <c r="V195" i="4"/>
  <c r="W155" i="4"/>
  <c r="R31" i="4"/>
  <c r="V9" i="4"/>
  <c r="U169" i="4"/>
  <c r="X89" i="4"/>
  <c r="AF187" i="4"/>
  <c r="AK160" i="4"/>
  <c r="AF129" i="4"/>
  <c r="AJ93" i="4"/>
  <c r="AK82" i="4"/>
  <c r="AL66" i="4"/>
  <c r="AL21" i="4"/>
  <c r="AZ238" i="4"/>
  <c r="AV206" i="4"/>
  <c r="AV210" i="4"/>
  <c r="AV214" i="4"/>
  <c r="AV218" i="4"/>
  <c r="AV222" i="4"/>
  <c r="AV226" i="4"/>
  <c r="AV230" i="4"/>
  <c r="AV234" i="4"/>
  <c r="AV238" i="4"/>
  <c r="AV242" i="4"/>
  <c r="AV207" i="4"/>
  <c r="AV211" i="4"/>
  <c r="AV215" i="4"/>
  <c r="AV219" i="4"/>
  <c r="AV223" i="4"/>
  <c r="AV227" i="4"/>
  <c r="AV231" i="4"/>
  <c r="AV235" i="4"/>
  <c r="AV239" i="4"/>
  <c r="AV243" i="4"/>
  <c r="AV221" i="4"/>
  <c r="AV240" i="4"/>
  <c r="AV189" i="4"/>
  <c r="AV109" i="4"/>
  <c r="AW70" i="4"/>
  <c r="AZ51" i="4"/>
  <c r="X20" i="4"/>
  <c r="AK219" i="4"/>
  <c r="AL200" i="4"/>
  <c r="AI186" i="4"/>
  <c r="AI178" i="4"/>
  <c r="AJ160" i="4"/>
  <c r="AL147" i="4"/>
  <c r="AK138" i="4"/>
  <c r="AL128" i="4"/>
  <c r="AL103" i="4"/>
  <c r="AI93" i="4"/>
  <c r="AJ82" i="4"/>
  <c r="AK66" i="4"/>
  <c r="AF45" i="4"/>
  <c r="AH37" i="4"/>
  <c r="AK21" i="4"/>
  <c r="AF14" i="4"/>
  <c r="AF214" i="4"/>
  <c r="AH6" i="4"/>
  <c r="AV276" i="4"/>
  <c r="AV248" i="4"/>
  <c r="AY238" i="4"/>
  <c r="AW32" i="4"/>
  <c r="AW112" i="4"/>
  <c r="AX192" i="4"/>
  <c r="AX32" i="4"/>
  <c r="AY32" i="4"/>
  <c r="AX72" i="4"/>
  <c r="AY112" i="4"/>
  <c r="AZ192" i="4"/>
  <c r="AZ72" i="4"/>
  <c r="AW17" i="4"/>
  <c r="AW27" i="4"/>
  <c r="AZ27" i="4"/>
  <c r="AW67" i="4"/>
  <c r="AW107" i="4"/>
  <c r="AW147" i="4"/>
  <c r="AW187" i="4"/>
  <c r="AW227" i="4"/>
  <c r="AW267" i="4"/>
  <c r="AX67" i="4"/>
  <c r="AX107" i="4"/>
  <c r="AX147" i="4"/>
  <c r="AY67" i="4"/>
  <c r="AY107" i="4"/>
  <c r="AT59" i="4"/>
  <c r="AT99" i="4"/>
  <c r="AT139" i="4"/>
  <c r="AT179" i="4"/>
  <c r="AT219" i="4"/>
  <c r="AT19" i="4"/>
  <c r="G13" i="4"/>
  <c r="AJ41" i="4"/>
  <c r="AJ81" i="4"/>
  <c r="AT208" i="4"/>
  <c r="AZ107" i="4"/>
  <c r="AT27" i="4"/>
  <c r="AT67" i="4"/>
  <c r="AT107" i="4"/>
  <c r="AT147" i="4"/>
  <c r="AT187" i="4"/>
  <c r="AT227" i="4"/>
  <c r="AV153" i="4"/>
  <c r="AV133" i="4"/>
  <c r="AV84" i="4"/>
  <c r="AX77" i="4"/>
  <c r="AX117" i="4"/>
  <c r="AX157" i="4"/>
  <c r="AX197" i="4"/>
  <c r="AY77" i="4"/>
  <c r="AW37" i="4"/>
  <c r="AX37" i="4"/>
  <c r="AY37" i="4"/>
  <c r="AZ37" i="4"/>
  <c r="AX27" i="4"/>
  <c r="AV23" i="4"/>
  <c r="AX49" i="4"/>
  <c r="AX89" i="4"/>
  <c r="AX129" i="4"/>
  <c r="AX169" i="4"/>
  <c r="AX209" i="4"/>
  <c r="AY49" i="4"/>
  <c r="AY89" i="4"/>
  <c r="AW9" i="4"/>
  <c r="AX9" i="4"/>
  <c r="AZ9" i="4"/>
  <c r="AV42" i="4"/>
  <c r="AV27" i="4"/>
  <c r="AV14" i="4"/>
  <c r="AI41" i="4"/>
  <c r="AW197" i="4"/>
  <c r="AV148" i="4"/>
  <c r="AT128" i="4"/>
  <c r="AY117" i="4"/>
  <c r="AW89" i="4"/>
  <c r="AV37" i="4"/>
  <c r="AV9" i="4"/>
  <c r="AT88" i="4"/>
  <c r="AV46" i="4"/>
  <c r="AV50" i="4"/>
  <c r="AV54" i="4"/>
  <c r="AV58" i="4"/>
  <c r="AV62" i="4"/>
  <c r="AV66" i="4"/>
  <c r="AV70" i="4"/>
  <c r="AV74" i="4"/>
  <c r="AV78" i="4"/>
  <c r="AV82" i="4"/>
  <c r="AV47" i="4"/>
  <c r="AV51" i="4"/>
  <c r="AV55" i="4"/>
  <c r="AV59" i="4"/>
  <c r="AV63" i="4"/>
  <c r="AV67" i="4"/>
  <c r="AV71" i="4"/>
  <c r="AV75" i="4"/>
  <c r="AV79" i="4"/>
  <c r="AV83" i="4"/>
  <c r="AV48" i="4"/>
  <c r="AV52" i="4"/>
  <c r="AV56" i="4"/>
  <c r="AV60" i="4"/>
  <c r="AV64" i="4"/>
  <c r="AV126" i="4"/>
  <c r="AV130" i="4"/>
  <c r="AV134" i="4"/>
  <c r="AV138" i="4"/>
  <c r="AV142" i="4"/>
  <c r="AV146" i="4"/>
  <c r="AV150" i="4"/>
  <c r="AV154" i="4"/>
  <c r="AV158" i="4"/>
  <c r="AV162" i="4"/>
  <c r="AV127" i="4"/>
  <c r="AV131" i="4"/>
  <c r="AV135" i="4"/>
  <c r="AV139" i="4"/>
  <c r="AV143" i="4"/>
  <c r="AV147" i="4"/>
  <c r="AV151" i="4"/>
  <c r="AV155" i="4"/>
  <c r="AV159" i="4"/>
  <c r="AV163" i="4"/>
  <c r="AV11" i="4"/>
  <c r="AV39" i="4"/>
  <c r="AV8" i="4"/>
  <c r="AV36" i="4"/>
  <c r="AV30" i="4"/>
  <c r="AV24" i="4"/>
  <c r="AV15" i="4"/>
  <c r="AV43" i="4"/>
  <c r="AV6" i="4"/>
  <c r="AV34" i="4"/>
  <c r="AV31" i="4"/>
  <c r="AV28" i="4"/>
  <c r="AV25" i="4"/>
  <c r="AV22" i="4"/>
  <c r="AV16" i="4"/>
  <c r="AV44" i="4"/>
  <c r="AV10" i="4"/>
  <c r="AV38" i="4"/>
  <c r="AV7" i="4"/>
  <c r="AV35" i="4"/>
  <c r="AT7" i="4"/>
  <c r="AZ28" i="4"/>
  <c r="AY25" i="4"/>
  <c r="AZ34" i="4"/>
  <c r="AX28" i="4"/>
  <c r="AW25" i="4"/>
  <c r="AZ6" i="4"/>
  <c r="AY34" i="4"/>
  <c r="AY6" i="4"/>
  <c r="AI169" i="4"/>
  <c r="AW203" i="4"/>
  <c r="AW163" i="4"/>
  <c r="AS163" i="4" s="1"/>
  <c r="AW123" i="4"/>
  <c r="AW95" i="4"/>
  <c r="AW83" i="4"/>
  <c r="AW55" i="4"/>
  <c r="AZ40" i="4"/>
  <c r="AX34" i="4"/>
  <c r="AX6" i="4"/>
  <c r="AZ43" i="4"/>
  <c r="AY40" i="4"/>
  <c r="AZ15" i="4"/>
  <c r="AY12" i="4"/>
  <c r="AT207" i="4"/>
  <c r="AT167" i="4"/>
  <c r="AT127" i="4"/>
  <c r="AT111" i="4"/>
  <c r="AT87" i="4"/>
  <c r="AT71" i="4"/>
  <c r="AY33" i="4"/>
  <c r="AY5" i="4"/>
  <c r="AZ42" i="4"/>
  <c r="AW33" i="4"/>
  <c r="AZ14" i="4"/>
  <c r="AW5" i="4"/>
  <c r="AY85" i="4"/>
  <c r="AY73" i="4"/>
  <c r="AY65" i="4"/>
  <c r="AY45" i="4"/>
  <c r="AX193" i="4"/>
  <c r="AX185" i="4"/>
  <c r="AX165" i="4"/>
  <c r="AX153" i="4"/>
  <c r="AX145" i="4"/>
  <c r="AX125" i="4"/>
  <c r="AX113" i="4"/>
  <c r="AX105" i="4"/>
  <c r="AX85" i="4"/>
  <c r="R162" i="4"/>
  <c r="U108" i="4"/>
  <c r="R76" i="4"/>
  <c r="W59" i="4"/>
  <c r="AH277" i="4"/>
  <c r="AI271" i="4"/>
  <c r="AJ266" i="4"/>
  <c r="AK251" i="4"/>
  <c r="AK246" i="4"/>
  <c r="AJ229" i="4"/>
  <c r="AF219" i="4"/>
  <c r="AH213" i="4"/>
  <c r="AK194" i="4"/>
  <c r="AL187" i="4"/>
  <c r="AF182" i="4"/>
  <c r="AL164" i="4"/>
  <c r="AF138" i="4"/>
  <c r="AI132" i="4"/>
  <c r="AF111" i="4"/>
  <c r="AJ97" i="4"/>
  <c r="AI74" i="4"/>
  <c r="AL51" i="4"/>
  <c r="AL31" i="4"/>
  <c r="F214" i="4"/>
  <c r="W149" i="4"/>
  <c r="X93" i="4"/>
  <c r="V77" i="4"/>
  <c r="AJ271" i="4"/>
  <c r="AL251" i="4"/>
  <c r="AJ111" i="4"/>
  <c r="H70" i="4"/>
  <c r="F218" i="4"/>
  <c r="R281" i="4"/>
  <c r="R273" i="4"/>
  <c r="R243" i="4"/>
  <c r="T225" i="4"/>
  <c r="V149" i="4"/>
  <c r="W93" i="4"/>
  <c r="G32" i="4"/>
  <c r="H72" i="4"/>
  <c r="I117" i="4"/>
  <c r="X280" i="4"/>
  <c r="T272" i="4"/>
  <c r="V265" i="4"/>
  <c r="W251" i="4"/>
  <c r="X242" i="4"/>
  <c r="V233" i="4"/>
  <c r="V224" i="4"/>
  <c r="X216" i="4"/>
  <c r="X207" i="4"/>
  <c r="R194" i="4"/>
  <c r="U185" i="4"/>
  <c r="U175" i="4"/>
  <c r="R161" i="4"/>
  <c r="U149" i="4"/>
  <c r="U135" i="4"/>
  <c r="V122" i="4"/>
  <c r="U93" i="4"/>
  <c r="U75" i="4"/>
  <c r="U59" i="4"/>
  <c r="R36" i="4"/>
  <c r="V19" i="4"/>
  <c r="AH282" i="4"/>
  <c r="AH271" i="4"/>
  <c r="AI266" i="4"/>
  <c r="AJ251" i="4"/>
  <c r="AJ246" i="4"/>
  <c r="AI229" i="4"/>
  <c r="AH201" i="4"/>
  <c r="AJ194" i="4"/>
  <c r="AK187" i="4"/>
  <c r="AF164" i="4"/>
  <c r="AL157" i="4"/>
  <c r="AL137" i="4"/>
  <c r="AL131" i="4"/>
  <c r="AI97" i="4"/>
  <c r="AJ73" i="4"/>
  <c r="AF65" i="4"/>
  <c r="AK51" i="4"/>
  <c r="AJ31" i="4"/>
  <c r="AF11" i="4"/>
  <c r="D73" i="4"/>
  <c r="T265" i="4"/>
  <c r="R233" i="4"/>
  <c r="T224" i="4"/>
  <c r="V216" i="4"/>
  <c r="T185" i="4"/>
  <c r="X174" i="4"/>
  <c r="V148" i="4"/>
  <c r="R92" i="4"/>
  <c r="W58" i="4"/>
  <c r="U19" i="4"/>
  <c r="W9" i="4"/>
  <c r="AF282" i="4"/>
  <c r="AF271" i="4"/>
  <c r="AH266" i="4"/>
  <c r="AH261" i="4"/>
  <c r="AH256" i="4"/>
  <c r="AI251" i="4"/>
  <c r="AI246" i="4"/>
  <c r="AL240" i="4"/>
  <c r="AF235" i="4"/>
  <c r="AH229" i="4"/>
  <c r="AL212" i="4"/>
  <c r="AF207" i="4"/>
  <c r="AI194" i="4"/>
  <c r="AJ187" i="4"/>
  <c r="AK157" i="4"/>
  <c r="AL149" i="4"/>
  <c r="AK137" i="4"/>
  <c r="AK131" i="4"/>
  <c r="AK118" i="4"/>
  <c r="AL102" i="4"/>
  <c r="AF97" i="4"/>
  <c r="AF73" i="4"/>
  <c r="AJ51" i="4"/>
  <c r="AL16" i="4"/>
  <c r="AI51" i="4"/>
  <c r="AF31" i="4"/>
  <c r="H6" i="4"/>
  <c r="G74" i="4"/>
  <c r="H126" i="4"/>
  <c r="X264" i="4"/>
  <c r="T232" i="4"/>
  <c r="T216" i="4"/>
  <c r="X184" i="4"/>
  <c r="X133" i="4"/>
  <c r="T121" i="4"/>
  <c r="AH251" i="4"/>
  <c r="AH246" i="4"/>
  <c r="AJ131" i="4"/>
  <c r="AJ118" i="4"/>
  <c r="AF82" i="4"/>
  <c r="I6" i="4"/>
  <c r="F15" i="4"/>
  <c r="I74" i="4"/>
  <c r="I131" i="4"/>
  <c r="F258" i="4"/>
  <c r="U280" i="4"/>
  <c r="V271" i="4"/>
  <c r="V264" i="4"/>
  <c r="R257" i="4"/>
  <c r="T251" i="4"/>
  <c r="U242" i="4"/>
  <c r="X231" i="4"/>
  <c r="V223" i="4"/>
  <c r="X215" i="4"/>
  <c r="T207" i="4"/>
  <c r="V193" i="4"/>
  <c r="W184" i="4"/>
  <c r="X173" i="4"/>
  <c r="V160" i="4"/>
  <c r="R147" i="4"/>
  <c r="W133" i="4"/>
  <c r="R121" i="4"/>
  <c r="R106" i="4"/>
  <c r="R91" i="4"/>
  <c r="R74" i="4"/>
  <c r="T43" i="4"/>
  <c r="T27" i="4"/>
  <c r="AK260" i="4"/>
  <c r="AF251" i="4"/>
  <c r="AJ240" i="4"/>
  <c r="AK234" i="4"/>
  <c r="AL228" i="4"/>
  <c r="AJ212" i="4"/>
  <c r="AK206" i="4"/>
  <c r="AK200" i="4"/>
  <c r="AL193" i="4"/>
  <c r="AL186" i="4"/>
  <c r="AF163" i="4"/>
  <c r="AI157" i="4"/>
  <c r="AH149" i="4"/>
  <c r="AL142" i="4"/>
  <c r="AI137" i="4"/>
  <c r="AI131" i="4"/>
  <c r="AI118" i="4"/>
  <c r="AJ102" i="4"/>
  <c r="AK96" i="4"/>
  <c r="AF90" i="4"/>
  <c r="AL57" i="4"/>
  <c r="AF51" i="4"/>
  <c r="AL25" i="4"/>
  <c r="T243" i="4"/>
  <c r="H15" i="4"/>
  <c r="I76" i="4"/>
  <c r="U264" i="4"/>
  <c r="U223" i="4"/>
  <c r="R193" i="4"/>
  <c r="W173" i="4"/>
  <c r="R160" i="4"/>
  <c r="U133" i="4"/>
  <c r="T120" i="4"/>
  <c r="T105" i="4"/>
  <c r="X90" i="4"/>
  <c r="R43" i="4"/>
  <c r="AH276" i="4"/>
  <c r="AJ260" i="4"/>
  <c r="AI240" i="4"/>
  <c r="AJ234" i="4"/>
  <c r="AK228" i="4"/>
  <c r="AF218" i="4"/>
  <c r="AI212" i="4"/>
  <c r="AJ206" i="4"/>
  <c r="AJ200" i="4"/>
  <c r="AJ193" i="4"/>
  <c r="AK186" i="4"/>
  <c r="AH157" i="4"/>
  <c r="AK142" i="4"/>
  <c r="AH137" i="4"/>
  <c r="AL124" i="4"/>
  <c r="AI109" i="4"/>
  <c r="AI102" i="4"/>
  <c r="AL71" i="4"/>
  <c r="AK57" i="4"/>
  <c r="AL37" i="4"/>
  <c r="AK25" i="4"/>
  <c r="AK20" i="4"/>
  <c r="J6" i="4"/>
  <c r="X256" i="4"/>
  <c r="R242" i="4"/>
  <c r="R278" i="4"/>
  <c r="R271" i="4"/>
  <c r="T264" i="4"/>
  <c r="W256" i="4"/>
  <c r="X250" i="4"/>
  <c r="R223" i="4"/>
  <c r="X183" i="4"/>
  <c r="V173" i="4"/>
  <c r="R158" i="4"/>
  <c r="R133" i="4"/>
  <c r="R120" i="4"/>
  <c r="T104" i="4"/>
  <c r="X56" i="4"/>
  <c r="AI260" i="4"/>
  <c r="AH240" i="4"/>
  <c r="AI234" i="4"/>
  <c r="AJ228" i="4"/>
  <c r="AL222" i="4"/>
  <c r="AL217" i="4"/>
  <c r="AF212" i="4"/>
  <c r="AI206" i="4"/>
  <c r="AI200" i="4"/>
  <c r="AJ186" i="4"/>
  <c r="AL180" i="4"/>
  <c r="AL174" i="4"/>
  <c r="AL148" i="4"/>
  <c r="AJ142" i="4"/>
  <c r="AF137" i="4"/>
  <c r="AK124" i="4"/>
  <c r="AL117" i="4"/>
  <c r="AL108" i="4"/>
  <c r="AF102" i="4"/>
  <c r="AK71" i="4"/>
  <c r="AJ57" i="4"/>
  <c r="AI37" i="4"/>
  <c r="AJ25" i="4"/>
  <c r="AJ20" i="4"/>
  <c r="R71" i="4"/>
  <c r="AL211" i="4"/>
  <c r="AJ124" i="4"/>
  <c r="AJ71" i="4"/>
  <c r="AI20" i="4"/>
  <c r="G86" i="4"/>
  <c r="U263" i="4"/>
  <c r="V230" i="4"/>
  <c r="U183" i="4"/>
  <c r="X144" i="4"/>
  <c r="U103" i="4"/>
  <c r="AK211" i="4"/>
  <c r="AH169" i="4"/>
  <c r="AF124" i="4"/>
  <c r="AF71" i="4"/>
  <c r="T241" i="4"/>
  <c r="T215" i="4"/>
  <c r="X117" i="4"/>
  <c r="H86" i="4"/>
  <c r="G150" i="4"/>
  <c r="U277" i="4"/>
  <c r="V270" i="4"/>
  <c r="T263" i="4"/>
  <c r="T256" i="4"/>
  <c r="T240" i="4"/>
  <c r="T191" i="4"/>
  <c r="U157" i="4"/>
  <c r="W117" i="4"/>
  <c r="V70" i="4"/>
  <c r="W7" i="4"/>
  <c r="AL280" i="4"/>
  <c r="AH275" i="4"/>
  <c r="AK269" i="4"/>
  <c r="AF265" i="4"/>
  <c r="AL254" i="4"/>
  <c r="AH250" i="4"/>
  <c r="AK233" i="4"/>
  <c r="AE233" i="4" s="1"/>
  <c r="AL227" i="4"/>
  <c r="AI222" i="4"/>
  <c r="AI217" i="4"/>
  <c r="AJ211" i="4"/>
  <c r="AI180" i="4"/>
  <c r="AI174" i="4"/>
  <c r="AF169" i="4"/>
  <c r="AF162" i="4"/>
  <c r="AI148" i="4"/>
  <c r="AI117" i="4"/>
  <c r="AI108" i="4"/>
  <c r="AL94" i="4"/>
  <c r="AL80" i="4"/>
  <c r="AL62" i="4"/>
  <c r="AL56" i="4"/>
  <c r="AI42" i="4"/>
  <c r="AI9" i="4"/>
  <c r="W270" i="4"/>
  <c r="W222" i="4"/>
  <c r="W157" i="4"/>
  <c r="W70" i="4"/>
  <c r="I34" i="4"/>
  <c r="I86" i="4"/>
  <c r="F151" i="4"/>
  <c r="F266" i="4"/>
  <c r="T277" i="4"/>
  <c r="X269" i="4"/>
  <c r="X262" i="4"/>
  <c r="R240" i="4"/>
  <c r="X229" i="4"/>
  <c r="W221" i="4"/>
  <c r="X214" i="4"/>
  <c r="R191" i="4"/>
  <c r="X155" i="4"/>
  <c r="X143" i="4"/>
  <c r="U117" i="4"/>
  <c r="X101" i="4"/>
  <c r="T88" i="4"/>
  <c r="X69" i="4"/>
  <c r="U55" i="4"/>
  <c r="V42" i="4"/>
  <c r="AK280" i="4"/>
  <c r="AL274" i="4"/>
  <c r="AI269" i="4"/>
  <c r="AK254" i="4"/>
  <c r="AF250" i="4"/>
  <c r="AL244" i="4"/>
  <c r="AK227" i="4"/>
  <c r="AH222" i="4"/>
  <c r="AI211" i="4"/>
  <c r="AL191" i="4"/>
  <c r="AF155" i="4"/>
  <c r="AF130" i="4"/>
  <c r="AK94" i="4"/>
  <c r="AF89" i="4"/>
  <c r="AK80" i="4"/>
  <c r="AK62" i="4"/>
  <c r="AJ56" i="4"/>
  <c r="AK14" i="4"/>
  <c r="T117" i="4"/>
  <c r="AF42" i="4"/>
  <c r="AF9" i="4"/>
  <c r="W277" i="4"/>
  <c r="T239" i="4"/>
  <c r="W229" i="4"/>
  <c r="T221" i="4"/>
  <c r="W214" i="4"/>
  <c r="X190" i="4"/>
  <c r="X170" i="4"/>
  <c r="W143" i="4"/>
  <c r="V130" i="4"/>
  <c r="W101" i="4"/>
  <c r="W69" i="4"/>
  <c r="AH269" i="4"/>
  <c r="AK244" i="4"/>
  <c r="AK191" i="4"/>
  <c r="I35" i="4"/>
  <c r="G91" i="4"/>
  <c r="I157" i="4"/>
  <c r="H271" i="4"/>
  <c r="V269" i="4"/>
  <c r="X261" i="4"/>
  <c r="V255" i="4"/>
  <c r="U249" i="4"/>
  <c r="W238" i="4"/>
  <c r="V229" i="4"/>
  <c r="R221" i="4"/>
  <c r="V214" i="4"/>
  <c r="U202" i="4"/>
  <c r="W190" i="4"/>
  <c r="R170" i="4"/>
  <c r="V155" i="4"/>
  <c r="V116" i="4"/>
  <c r="U101" i="4"/>
  <c r="V69" i="4"/>
  <c r="X53" i="4"/>
  <c r="T42" i="4"/>
  <c r="W25" i="4"/>
  <c r="U15" i="4"/>
  <c r="T6" i="4"/>
  <c r="AI280" i="4"/>
  <c r="AJ274" i="4"/>
  <c r="AH264" i="4"/>
  <c r="AI254" i="4"/>
  <c r="AJ244" i="4"/>
  <c r="AL238" i="4"/>
  <c r="AH233" i="4"/>
  <c r="AL226" i="4"/>
  <c r="AK198" i="4"/>
  <c r="AJ191" i="4"/>
  <c r="AK173" i="4"/>
  <c r="AK154" i="4"/>
  <c r="AK147" i="4"/>
  <c r="AL122" i="4"/>
  <c r="AK107" i="4"/>
  <c r="AL100" i="4"/>
  <c r="AI94" i="4"/>
  <c r="AF62" i="4"/>
  <c r="AI49" i="4"/>
  <c r="AF36" i="4"/>
  <c r="D89" i="4"/>
  <c r="D26" i="4"/>
  <c r="H94" i="4"/>
  <c r="F274" i="4"/>
  <c r="U269" i="4"/>
  <c r="W261" i="4"/>
  <c r="T249" i="4"/>
  <c r="R238" i="4"/>
  <c r="U229" i="4"/>
  <c r="V190" i="4"/>
  <c r="T116" i="4"/>
  <c r="R101" i="4"/>
  <c r="U69" i="4"/>
  <c r="W53" i="4"/>
  <c r="U25" i="4"/>
  <c r="AH280" i="4"/>
  <c r="AI274" i="4"/>
  <c r="AL268" i="4"/>
  <c r="AH259" i="4"/>
  <c r="AH254" i="4"/>
  <c r="AH244" i="4"/>
  <c r="AJ238" i="4"/>
  <c r="AF233" i="4"/>
  <c r="AK226" i="4"/>
  <c r="AK204" i="4"/>
  <c r="AJ198" i="4"/>
  <c r="AF191" i="4"/>
  <c r="AH185" i="4"/>
  <c r="AJ173" i="4"/>
  <c r="AH168" i="4"/>
  <c r="AJ154" i="4"/>
  <c r="AJ147" i="4"/>
  <c r="AH141" i="4"/>
  <c r="AJ107" i="4"/>
  <c r="AK100" i="4"/>
  <c r="AI69" i="4"/>
  <c r="AK28" i="4"/>
  <c r="V52" i="4"/>
  <c r="T229" i="4"/>
  <c r="R116" i="4"/>
  <c r="AJ204" i="4"/>
  <c r="G97" i="4"/>
  <c r="F279" i="4"/>
  <c r="R276" i="4"/>
  <c r="U261" i="4"/>
  <c r="W237" i="4"/>
  <c r="W213" i="4"/>
  <c r="R200" i="4"/>
  <c r="W189" i="4"/>
  <c r="W179" i="4"/>
  <c r="V169" i="4"/>
  <c r="W141" i="4"/>
  <c r="V129" i="4"/>
  <c r="R83" i="4"/>
  <c r="V68" i="4"/>
  <c r="R52" i="4"/>
  <c r="AF274" i="4"/>
  <c r="AJ268" i="4"/>
  <c r="AL253" i="4"/>
  <c r="AH238" i="4"/>
  <c r="AI226" i="4"/>
  <c r="AF204" i="4"/>
  <c r="AL197" i="4"/>
  <c r="AF179" i="4"/>
  <c r="AF154" i="4"/>
  <c r="AK146" i="4"/>
  <c r="AL140" i="4"/>
  <c r="AK134" i="4"/>
  <c r="AH129" i="4"/>
  <c r="AI122" i="4"/>
  <c r="AL114" i="4"/>
  <c r="AK106" i="4"/>
  <c r="AI100" i="4"/>
  <c r="AK93" i="4"/>
  <c r="AJ78" i="4"/>
  <c r="AK68" i="4"/>
  <c r="AK54" i="4"/>
  <c r="AK23" i="4"/>
  <c r="AL284" i="4"/>
  <c r="AL231" i="4"/>
  <c r="AK231" i="4"/>
  <c r="AH184" i="4"/>
  <c r="AJ231" i="4"/>
  <c r="AK34" i="4"/>
  <c r="G11" i="4"/>
  <c r="X253" i="4"/>
  <c r="T228" i="4"/>
  <c r="W219" i="4"/>
  <c r="W197" i="4"/>
  <c r="W178" i="4"/>
  <c r="X139" i="4"/>
  <c r="X110" i="4"/>
  <c r="V99" i="4"/>
  <c r="V49" i="4"/>
  <c r="W13" i="4"/>
  <c r="AF284" i="4"/>
  <c r="AF273" i="4"/>
  <c r="AL267" i="4"/>
  <c r="AH258" i="4"/>
  <c r="AH253" i="4"/>
  <c r="AJ237" i="4"/>
  <c r="AI231" i="4"/>
  <c r="AK220" i="4"/>
  <c r="AL214" i="4"/>
  <c r="AH197" i="4"/>
  <c r="AL189" i="4"/>
  <c r="AI172" i="4"/>
  <c r="AK166" i="4"/>
  <c r="AI160" i="4"/>
  <c r="AL133" i="4"/>
  <c r="AF114" i="4"/>
  <c r="AK105" i="4"/>
  <c r="AL92" i="4"/>
  <c r="AJ86" i="4"/>
  <c r="AI77" i="4"/>
  <c r="AJ67" i="4"/>
  <c r="AL60" i="4"/>
  <c r="AL53" i="4"/>
  <c r="AJ46" i="4"/>
  <c r="AK27" i="4"/>
  <c r="W110" i="4"/>
  <c r="R81" i="4"/>
  <c r="X30" i="4"/>
  <c r="AH172" i="4"/>
  <c r="AJ40" i="4"/>
  <c r="AJ27" i="4"/>
  <c r="AF18" i="4"/>
  <c r="AK6" i="4"/>
  <c r="U30" i="4"/>
  <c r="AH189" i="4"/>
  <c r="AI40" i="4"/>
  <c r="T235" i="4"/>
  <c r="X64" i="4"/>
  <c r="AL171" i="4"/>
  <c r="AL151" i="4"/>
  <c r="AJ12" i="4"/>
  <c r="T219" i="4"/>
  <c r="H64" i="4"/>
  <c r="G195" i="4"/>
  <c r="X259" i="4"/>
  <c r="X252" i="4"/>
  <c r="W218" i="4"/>
  <c r="V210" i="4"/>
  <c r="R187" i="4"/>
  <c r="X176" i="4"/>
  <c r="T163" i="4"/>
  <c r="R151" i="4"/>
  <c r="W123" i="4"/>
  <c r="W109" i="4"/>
  <c r="V96" i="4"/>
  <c r="X78" i="4"/>
  <c r="V64" i="4"/>
  <c r="U37" i="4"/>
  <c r="AH283" i="4"/>
  <c r="AH272" i="4"/>
  <c r="AH267" i="4"/>
  <c r="AI262" i="4"/>
  <c r="AJ257" i="4"/>
  <c r="AJ252" i="4"/>
  <c r="AL188" i="4"/>
  <c r="AJ177" i="4"/>
  <c r="AK171" i="4"/>
  <c r="AK151" i="4"/>
  <c r="AF145" i="4"/>
  <c r="AF139" i="4"/>
  <c r="AF127" i="4"/>
  <c r="AL120" i="4"/>
  <c r="AF105" i="4"/>
  <c r="AL91" i="4"/>
  <c r="AI66" i="4"/>
  <c r="AF22" i="4"/>
  <c r="AL17" i="4"/>
  <c r="AI12" i="4"/>
  <c r="F108" i="4"/>
  <c r="H21" i="4"/>
  <c r="H30" i="4"/>
  <c r="I38" i="4"/>
  <c r="J113" i="4"/>
  <c r="W259" i="4"/>
  <c r="W252" i="4"/>
  <c r="W176" i="4"/>
  <c r="X150" i="4"/>
  <c r="W138" i="4"/>
  <c r="V123" i="4"/>
  <c r="V109" i="4"/>
  <c r="X29" i="4"/>
  <c r="AL277" i="4"/>
  <c r="AF267" i="4"/>
  <c r="AH262" i="4"/>
  <c r="AI257" i="4"/>
  <c r="AI252" i="4"/>
  <c r="AF242" i="4"/>
  <c r="AL213" i="4"/>
  <c r="AH196" i="4"/>
  <c r="AK188" i="4"/>
  <c r="AL182" i="4"/>
  <c r="AI177" i="4"/>
  <c r="AJ171" i="4"/>
  <c r="AJ151" i="4"/>
  <c r="AL126" i="4"/>
  <c r="AK120" i="4"/>
  <c r="AK91" i="4"/>
  <c r="AJ84" i="4"/>
  <c r="AF75" i="4"/>
  <c r="AL65" i="4"/>
  <c r="AL52" i="4"/>
  <c r="AL26" i="4"/>
  <c r="AJ17" i="4"/>
  <c r="D65" i="4"/>
  <c r="T267" i="4"/>
  <c r="V138" i="4"/>
  <c r="U109" i="4"/>
  <c r="R78" i="4"/>
  <c r="W29" i="4"/>
  <c r="AK277" i="4"/>
  <c r="AL271" i="4"/>
  <c r="AH257" i="4"/>
  <c r="AH252" i="4"/>
  <c r="AH247" i="4"/>
  <c r="AK213" i="4"/>
  <c r="AJ188" i="4"/>
  <c r="AH177" i="4"/>
  <c r="AI171" i="4"/>
  <c r="AL158" i="4"/>
  <c r="AL132" i="4"/>
  <c r="AK126" i="4"/>
  <c r="AJ120" i="4"/>
  <c r="AL111" i="4"/>
  <c r="AJ91" i="4"/>
  <c r="AL74" i="4"/>
  <c r="AK52" i="4"/>
  <c r="AI17" i="4"/>
  <c r="AF12" i="4"/>
  <c r="V8" i="4"/>
  <c r="U8" i="4"/>
  <c r="X88" i="4"/>
  <c r="U248" i="4"/>
  <c r="V48" i="4"/>
  <c r="V248" i="4"/>
  <c r="R32" i="4"/>
  <c r="R272" i="4"/>
  <c r="R16" i="4"/>
  <c r="R216" i="4"/>
  <c r="R128" i="4"/>
  <c r="R88" i="4"/>
  <c r="R8" i="4"/>
  <c r="R208" i="4"/>
  <c r="R48" i="4"/>
  <c r="D268" i="4"/>
  <c r="D28" i="4"/>
  <c r="X39" i="4"/>
  <c r="X32" i="4"/>
  <c r="W8" i="4"/>
  <c r="X112" i="4"/>
  <c r="V79" i="4"/>
  <c r="W39" i="4"/>
  <c r="V32" i="4"/>
  <c r="X152" i="4"/>
  <c r="U39" i="4"/>
  <c r="R7" i="4"/>
  <c r="R47" i="4"/>
  <c r="R207" i="4"/>
  <c r="X48" i="4"/>
  <c r="R25" i="4"/>
  <c r="R185" i="4"/>
  <c r="R225" i="4"/>
  <c r="J60" i="4"/>
  <c r="H60" i="4"/>
  <c r="I20" i="4"/>
  <c r="G260" i="4"/>
  <c r="J21" i="4"/>
  <c r="H29" i="4"/>
  <c r="J45" i="4"/>
  <c r="F68" i="4"/>
  <c r="F224" i="4"/>
  <c r="F231" i="4"/>
  <c r="F220" i="4"/>
  <c r="F212" i="4"/>
  <c r="F207" i="4"/>
  <c r="F236" i="4"/>
  <c r="F235" i="4"/>
  <c r="V112" i="4"/>
  <c r="U79" i="4"/>
  <c r="H14" i="4"/>
  <c r="D181" i="4"/>
  <c r="D21" i="4"/>
  <c r="F46" i="4"/>
  <c r="G94" i="4"/>
  <c r="J117" i="4"/>
  <c r="G155" i="4"/>
  <c r="F211" i="4"/>
  <c r="F262" i="4"/>
  <c r="R256" i="4"/>
  <c r="V221" i="4"/>
  <c r="T200" i="4"/>
  <c r="X192" i="4"/>
  <c r="V152" i="4"/>
  <c r="R112" i="4"/>
  <c r="R79" i="4"/>
  <c r="R39" i="4"/>
  <c r="X208" i="4"/>
  <c r="W192" i="4"/>
  <c r="R56" i="4"/>
  <c r="X118" i="4"/>
  <c r="W158" i="4"/>
  <c r="X238" i="4"/>
  <c r="V158" i="4"/>
  <c r="F47" i="4"/>
  <c r="W208" i="4"/>
  <c r="W199" i="4"/>
  <c r="T46" i="4"/>
  <c r="T69" i="4"/>
  <c r="T84" i="4"/>
  <c r="T81" i="4"/>
  <c r="R23" i="4"/>
  <c r="R263" i="4"/>
  <c r="R15" i="4"/>
  <c r="U46" i="4"/>
  <c r="X166" i="4"/>
  <c r="V46" i="4"/>
  <c r="V208" i="4"/>
  <c r="V199" i="4"/>
  <c r="R192" i="4"/>
  <c r="V88" i="4"/>
  <c r="X182" i="4"/>
  <c r="V62" i="4"/>
  <c r="W62" i="4"/>
  <c r="U54" i="4"/>
  <c r="W14" i="4"/>
  <c r="X134" i="4"/>
  <c r="V54" i="4"/>
  <c r="W54" i="4"/>
  <c r="V174" i="4"/>
  <c r="X54" i="4"/>
  <c r="V14" i="4"/>
  <c r="X14" i="4"/>
  <c r="X254" i="4"/>
  <c r="R46" i="4"/>
  <c r="R126" i="4"/>
  <c r="R166" i="4"/>
  <c r="F139" i="4"/>
  <c r="F144" i="4"/>
  <c r="F160" i="4"/>
  <c r="F138" i="4"/>
  <c r="F136" i="4"/>
  <c r="F159" i="4"/>
  <c r="F127" i="4"/>
  <c r="F150" i="4"/>
  <c r="F71" i="4"/>
  <c r="U199" i="4"/>
  <c r="X168" i="4"/>
  <c r="W164" i="4"/>
  <c r="X44" i="4"/>
  <c r="W284" i="4"/>
  <c r="X284" i="4"/>
  <c r="X164" i="4"/>
  <c r="X84" i="4"/>
  <c r="X124" i="4"/>
  <c r="R37" i="4"/>
  <c r="R237" i="4"/>
  <c r="R117" i="4"/>
  <c r="R277" i="4"/>
  <c r="X6" i="4"/>
  <c r="W168" i="4"/>
  <c r="T65" i="4"/>
  <c r="R55" i="4"/>
  <c r="R44" i="4"/>
  <c r="R284" i="4"/>
  <c r="R124" i="4"/>
  <c r="R204" i="4"/>
  <c r="U14" i="4"/>
  <c r="R199" i="4"/>
  <c r="R176" i="4"/>
  <c r="V168" i="4"/>
  <c r="T77" i="4"/>
  <c r="R65" i="4"/>
  <c r="W163" i="4"/>
  <c r="V83" i="4"/>
  <c r="X43" i="4"/>
  <c r="W83" i="4"/>
  <c r="X123" i="4"/>
  <c r="U203" i="4"/>
  <c r="X83" i="4"/>
  <c r="V43" i="4"/>
  <c r="W181" i="4"/>
  <c r="X21" i="4"/>
  <c r="X141" i="4"/>
  <c r="V61" i="4"/>
  <c r="V101" i="4"/>
  <c r="V141" i="4"/>
  <c r="X221" i="4"/>
  <c r="U181" i="4"/>
  <c r="U21" i="4"/>
  <c r="V181" i="4"/>
  <c r="V21" i="4"/>
  <c r="X181" i="4"/>
  <c r="U221" i="4"/>
  <c r="R6" i="4"/>
  <c r="F72" i="4"/>
  <c r="G163" i="4"/>
  <c r="W198" i="4"/>
  <c r="R168" i="4"/>
  <c r="X159" i="4"/>
  <c r="R150" i="4"/>
  <c r="X119" i="4"/>
  <c r="W125" i="4"/>
  <c r="U125" i="4"/>
  <c r="U165" i="4"/>
  <c r="W85" i="4"/>
  <c r="X245" i="4"/>
  <c r="G220" i="4"/>
  <c r="F131" i="4"/>
  <c r="I275" i="4"/>
  <c r="W119" i="4"/>
  <c r="W43" i="4"/>
  <c r="R5" i="4"/>
  <c r="R205" i="4"/>
  <c r="V272" i="4"/>
  <c r="V72" i="4"/>
  <c r="X72" i="4"/>
  <c r="W232" i="4"/>
  <c r="J269" i="4"/>
  <c r="G109" i="4"/>
  <c r="J189" i="4"/>
  <c r="J246" i="4"/>
  <c r="G46" i="4"/>
  <c r="G6" i="4"/>
  <c r="J30" i="4"/>
  <c r="I110" i="4"/>
  <c r="G30" i="4"/>
  <c r="G100" i="4"/>
  <c r="F162" i="4"/>
  <c r="I100" i="4"/>
  <c r="F132" i="4"/>
  <c r="I223" i="4"/>
  <c r="G23" i="4"/>
  <c r="H103" i="4"/>
  <c r="J38" i="4"/>
  <c r="H54" i="4"/>
  <c r="I103" i="4"/>
  <c r="G134" i="4"/>
  <c r="I225" i="4"/>
  <c r="X248" i="4"/>
  <c r="X206" i="4"/>
  <c r="V198" i="4"/>
  <c r="W159" i="4"/>
  <c r="R87" i="4"/>
  <c r="W21" i="4"/>
  <c r="I32" i="4"/>
  <c r="F55" i="4"/>
  <c r="H134" i="4"/>
  <c r="F228" i="4"/>
  <c r="I277" i="4"/>
  <c r="U254" i="4"/>
  <c r="W248" i="4"/>
  <c r="W206" i="4"/>
  <c r="R183" i="4"/>
  <c r="V159" i="4"/>
  <c r="X138" i="4"/>
  <c r="V119" i="4"/>
  <c r="X86" i="4"/>
  <c r="R63" i="4"/>
  <c r="T53" i="4"/>
  <c r="U43" i="4"/>
  <c r="F66" i="4"/>
  <c r="F135" i="4"/>
  <c r="J229" i="4"/>
  <c r="W279" i="4"/>
  <c r="R248" i="4"/>
  <c r="V206" i="4"/>
  <c r="R175" i="4"/>
  <c r="R159" i="4"/>
  <c r="X128" i="4"/>
  <c r="U119" i="4"/>
  <c r="R109" i="4"/>
  <c r="R96" i="4"/>
  <c r="W86" i="4"/>
  <c r="X62" i="4"/>
  <c r="R53" i="4"/>
  <c r="R20" i="4"/>
  <c r="R260" i="4"/>
  <c r="I155" i="4"/>
  <c r="I220" i="4"/>
  <c r="W182" i="4"/>
  <c r="V128" i="4"/>
  <c r="W118" i="4"/>
  <c r="V86" i="4"/>
  <c r="X52" i="4"/>
  <c r="X172" i="4"/>
  <c r="X212" i="4"/>
  <c r="V252" i="4"/>
  <c r="F163" i="4"/>
  <c r="F59" i="4"/>
  <c r="W174" i="4"/>
  <c r="V39" i="4"/>
  <c r="U159" i="4"/>
  <c r="X239" i="4"/>
  <c r="W79" i="4"/>
  <c r="X199" i="4"/>
  <c r="X79" i="4"/>
  <c r="X279" i="4"/>
  <c r="U239" i="4"/>
  <c r="F126" i="4"/>
  <c r="F128" i="4"/>
  <c r="H220" i="4"/>
  <c r="H100" i="4"/>
  <c r="G54" i="4"/>
  <c r="G75" i="4"/>
  <c r="H231" i="4"/>
  <c r="X158" i="4"/>
  <c r="J75" i="4"/>
  <c r="F280" i="4"/>
  <c r="R213" i="4"/>
  <c r="R190" i="4"/>
  <c r="V182" i="4"/>
  <c r="T167" i="4"/>
  <c r="R86" i="4"/>
  <c r="X61" i="4"/>
  <c r="V75" i="4"/>
  <c r="W75" i="4"/>
  <c r="X35" i="4"/>
  <c r="V235" i="4"/>
  <c r="U35" i="4"/>
  <c r="U28" i="4"/>
  <c r="X148" i="4"/>
  <c r="U188" i="4"/>
  <c r="X28" i="4"/>
  <c r="W68" i="4"/>
  <c r="U228" i="4"/>
  <c r="W268" i="4"/>
  <c r="V188" i="4"/>
  <c r="V28" i="4"/>
  <c r="W188" i="4"/>
  <c r="W108" i="4"/>
  <c r="W148" i="4"/>
  <c r="X108" i="4"/>
  <c r="J264" i="4"/>
  <c r="G184" i="4"/>
  <c r="G24" i="4"/>
  <c r="J64" i="4"/>
  <c r="D33" i="4"/>
  <c r="H59" i="4"/>
  <c r="F143" i="4"/>
  <c r="G180" i="4"/>
  <c r="G235" i="4"/>
  <c r="F282" i="4"/>
  <c r="R279" i="4"/>
  <c r="X272" i="4"/>
  <c r="X240" i="4"/>
  <c r="W212" i="4"/>
  <c r="U205" i="4"/>
  <c r="T197" i="4"/>
  <c r="U174" i="4"/>
  <c r="R167" i="4"/>
  <c r="U148" i="4"/>
  <c r="R136" i="4"/>
  <c r="R95" i="4"/>
  <c r="T96" i="4"/>
  <c r="T89" i="4"/>
  <c r="T100" i="4"/>
  <c r="T93" i="4"/>
  <c r="W61" i="4"/>
  <c r="R42" i="4"/>
  <c r="R122" i="4"/>
  <c r="R202" i="4"/>
  <c r="R282" i="4"/>
  <c r="R35" i="4"/>
  <c r="R115" i="4"/>
  <c r="R28" i="4"/>
  <c r="R68" i="4"/>
  <c r="R12" i="4"/>
  <c r="U61" i="4"/>
  <c r="F158" i="4"/>
  <c r="F74" i="4"/>
  <c r="J71" i="4"/>
  <c r="I31" i="4"/>
  <c r="J220" i="4"/>
  <c r="I75" i="4"/>
  <c r="J140" i="4"/>
  <c r="I119" i="4"/>
  <c r="H159" i="4"/>
  <c r="G141" i="4"/>
  <c r="U279" i="4"/>
  <c r="G25" i="4"/>
  <c r="I59" i="4"/>
  <c r="H180" i="4"/>
  <c r="H235" i="4"/>
  <c r="W272" i="4"/>
  <c r="V212" i="4"/>
  <c r="T213" i="4"/>
  <c r="T236" i="4"/>
  <c r="T208" i="4"/>
  <c r="T237" i="4"/>
  <c r="T244" i="4"/>
  <c r="R197" i="4"/>
  <c r="W166" i="4"/>
  <c r="X94" i="4"/>
  <c r="R85" i="4"/>
  <c r="W35" i="4"/>
  <c r="R59" i="4"/>
  <c r="R179" i="4"/>
  <c r="V51" i="4"/>
  <c r="V171" i="4"/>
  <c r="U11" i="4"/>
  <c r="V91" i="4"/>
  <c r="X11" i="4"/>
  <c r="X51" i="4"/>
  <c r="U211" i="4"/>
  <c r="W91" i="4"/>
  <c r="W131" i="4"/>
  <c r="X91" i="4"/>
  <c r="X131" i="4"/>
  <c r="V11" i="4"/>
  <c r="W11" i="4"/>
  <c r="H25" i="4"/>
  <c r="I80" i="4"/>
  <c r="G40" i="4"/>
  <c r="I60" i="4"/>
  <c r="G77" i="4"/>
  <c r="D109" i="4"/>
  <c r="H144" i="4"/>
  <c r="I180" i="4"/>
  <c r="I235" i="4"/>
  <c r="V284" i="4"/>
  <c r="W278" i="4"/>
  <c r="U272" i="4"/>
  <c r="X265" i="4"/>
  <c r="R253" i="4"/>
  <c r="X232" i="4"/>
  <c r="T212" i="4"/>
  <c r="W204" i="4"/>
  <c r="R181" i="4"/>
  <c r="V166" i="4"/>
  <c r="R127" i="4"/>
  <c r="W94" i="4"/>
  <c r="V84" i="4"/>
  <c r="T73" i="4"/>
  <c r="T61" i="4"/>
  <c r="W50" i="4"/>
  <c r="I77" i="4"/>
  <c r="I109" i="4"/>
  <c r="I237" i="4"/>
  <c r="V278" i="4"/>
  <c r="R247" i="4"/>
  <c r="V232" i="4"/>
  <c r="V204" i="4"/>
  <c r="W165" i="4"/>
  <c r="X126" i="4"/>
  <c r="V94" i="4"/>
  <c r="R84" i="4"/>
  <c r="R72" i="4"/>
  <c r="R61" i="4"/>
  <c r="I61" i="4"/>
  <c r="F238" i="4"/>
  <c r="X246" i="4"/>
  <c r="X203" i="4"/>
  <c r="T183" i="4"/>
  <c r="T168" i="4"/>
  <c r="T175" i="4"/>
  <c r="T188" i="4"/>
  <c r="T169" i="4"/>
  <c r="T171" i="4"/>
  <c r="T196" i="4"/>
  <c r="T184" i="4"/>
  <c r="W126" i="4"/>
  <c r="U94" i="4"/>
  <c r="U83" i="4"/>
  <c r="U58" i="4"/>
  <c r="X58" i="4"/>
  <c r="V218" i="4"/>
  <c r="V98" i="4"/>
  <c r="U18" i="4"/>
  <c r="V258" i="4"/>
  <c r="W258" i="4"/>
  <c r="X258" i="4"/>
  <c r="V58" i="4"/>
  <c r="V178" i="4"/>
  <c r="W130" i="4"/>
  <c r="W210" i="4"/>
  <c r="W250" i="4"/>
  <c r="H155" i="4"/>
  <c r="H58" i="4"/>
  <c r="H98" i="4"/>
  <c r="F62" i="4"/>
  <c r="H110" i="4"/>
  <c r="I145" i="4"/>
  <c r="G190" i="4"/>
  <c r="F240" i="4"/>
  <c r="X283" i="4"/>
  <c r="W246" i="4"/>
  <c r="W239" i="4"/>
  <c r="R232" i="4"/>
  <c r="W203" i="4"/>
  <c r="R189" i="4"/>
  <c r="R165" i="4"/>
  <c r="V126" i="4"/>
  <c r="R105" i="4"/>
  <c r="R18" i="4"/>
  <c r="R218" i="4"/>
  <c r="R98" i="4"/>
  <c r="R138" i="4"/>
  <c r="R58" i="4"/>
  <c r="F64" i="4"/>
  <c r="F83" i="4"/>
  <c r="I241" i="4"/>
  <c r="G121" i="4"/>
  <c r="D274" i="4"/>
  <c r="D34" i="4"/>
  <c r="F63" i="4"/>
  <c r="G83" i="4"/>
  <c r="F242" i="4"/>
  <c r="W283" i="4"/>
  <c r="R265" i="4"/>
  <c r="V246" i="4"/>
  <c r="V239" i="4"/>
  <c r="V203" i="4"/>
  <c r="R173" i="4"/>
  <c r="V164" i="4"/>
  <c r="U155" i="4"/>
  <c r="R145" i="4"/>
  <c r="W134" i="4"/>
  <c r="X18" i="4"/>
  <c r="G110" i="4"/>
  <c r="J274" i="4"/>
  <c r="G154" i="4"/>
  <c r="J34" i="4"/>
  <c r="H74" i="4"/>
  <c r="G191" i="4"/>
  <c r="F268" i="4"/>
  <c r="F259" i="4"/>
  <c r="F251" i="4"/>
  <c r="F250" i="4"/>
  <c r="F284" i="4"/>
  <c r="F248" i="4"/>
  <c r="F276" i="4"/>
  <c r="F271" i="4"/>
  <c r="V283" i="4"/>
  <c r="R246" i="4"/>
  <c r="T211" i="4"/>
  <c r="T203" i="4"/>
  <c r="T180" i="4"/>
  <c r="W172" i="4"/>
  <c r="R164" i="4"/>
  <c r="V134" i="4"/>
  <c r="R125" i="4"/>
  <c r="X115" i="4"/>
  <c r="W18" i="4"/>
  <c r="R9" i="4"/>
  <c r="R89" i="4"/>
  <c r="F147" i="4"/>
  <c r="G20" i="4"/>
  <c r="G35" i="4"/>
  <c r="H43" i="4"/>
  <c r="G114" i="4"/>
  <c r="F148" i="4"/>
  <c r="F247" i="4"/>
  <c r="U283" i="4"/>
  <c r="V245" i="4"/>
  <c r="R239" i="4"/>
  <c r="T217" i="4"/>
  <c r="V172" i="4"/>
  <c r="X163" i="4"/>
  <c r="U134" i="4"/>
  <c r="V124" i="4"/>
  <c r="W115" i="4"/>
  <c r="T49" i="4"/>
  <c r="W200" i="4"/>
  <c r="V40" i="4"/>
  <c r="V120" i="4"/>
  <c r="X120" i="4"/>
  <c r="U40" i="4"/>
  <c r="X80" i="4"/>
  <c r="X200" i="4"/>
  <c r="V33" i="4"/>
  <c r="X73" i="4"/>
  <c r="X113" i="4"/>
  <c r="X233" i="4"/>
  <c r="U113" i="4"/>
  <c r="U153" i="4"/>
  <c r="U193" i="4"/>
  <c r="W273" i="4"/>
  <c r="W113" i="4"/>
  <c r="U233" i="4"/>
  <c r="I185" i="4"/>
  <c r="I265" i="4"/>
  <c r="J65" i="4"/>
  <c r="F79" i="4"/>
  <c r="H83" i="4"/>
  <c r="H20" i="4"/>
  <c r="H35" i="4"/>
  <c r="H114" i="4"/>
  <c r="D149" i="4"/>
  <c r="G192" i="4"/>
  <c r="F254" i="4"/>
  <c r="U245" i="4"/>
  <c r="T223" i="4"/>
  <c r="X171" i="4"/>
  <c r="V163" i="4"/>
  <c r="U115" i="4"/>
  <c r="R103" i="4"/>
  <c r="R93" i="4"/>
  <c r="R40" i="4"/>
  <c r="R280" i="4"/>
  <c r="R113" i="4"/>
  <c r="R73" i="4"/>
  <c r="V25" i="4"/>
  <c r="W65" i="4"/>
  <c r="U105" i="4"/>
  <c r="V105" i="4"/>
  <c r="V145" i="4"/>
  <c r="W105" i="4"/>
  <c r="W145" i="4"/>
  <c r="X105" i="4"/>
  <c r="X145" i="4"/>
  <c r="X65" i="4"/>
  <c r="U265" i="4"/>
  <c r="AH206" i="4"/>
  <c r="AH210" i="4"/>
  <c r="AH207" i="4"/>
  <c r="AH211" i="4"/>
  <c r="AH215" i="4"/>
  <c r="AH219" i="4"/>
  <c r="AH223" i="4"/>
  <c r="AH227" i="4"/>
  <c r="AH231" i="4"/>
  <c r="AH235" i="4"/>
  <c r="AH176" i="4"/>
  <c r="AJ43" i="4"/>
  <c r="AL43" i="4"/>
  <c r="AI83" i="4"/>
  <c r="AI123" i="4"/>
  <c r="AI163" i="4"/>
  <c r="AI203" i="4"/>
  <c r="AI243" i="4"/>
  <c r="AI283" i="4"/>
  <c r="AK83" i="4"/>
  <c r="AK123" i="4"/>
  <c r="AL83" i="4"/>
  <c r="AF29" i="4"/>
  <c r="AI24" i="4"/>
  <c r="AI64" i="4"/>
  <c r="AI104" i="4"/>
  <c r="AI144" i="4"/>
  <c r="AI184" i="4"/>
  <c r="AI224" i="4"/>
  <c r="AI264" i="4"/>
  <c r="AK64" i="4"/>
  <c r="H13" i="4"/>
  <c r="V227" i="4"/>
  <c r="V197" i="4"/>
  <c r="V117" i="4"/>
  <c r="V76" i="4"/>
  <c r="U67" i="4"/>
  <c r="W37" i="4"/>
  <c r="V30" i="4"/>
  <c r="W150" i="4"/>
  <c r="R24" i="4"/>
  <c r="R17" i="4"/>
  <c r="AK284" i="4"/>
  <c r="AL275" i="4"/>
  <c r="AL245" i="4"/>
  <c r="AH232" i="4"/>
  <c r="AH214" i="4"/>
  <c r="AH200" i="4"/>
  <c r="AJ195" i="4"/>
  <c r="AJ156" i="4"/>
  <c r="AL116" i="4"/>
  <c r="AJ85" i="4"/>
  <c r="AH57" i="4"/>
  <c r="AK15" i="4"/>
  <c r="AI50" i="4"/>
  <c r="AI10" i="4"/>
  <c r="AK10" i="4"/>
  <c r="AL10" i="4"/>
  <c r="W103" i="4"/>
  <c r="W223" i="4"/>
  <c r="V16" i="4"/>
  <c r="U16" i="4"/>
  <c r="AH241" i="4"/>
  <c r="AL204" i="4"/>
  <c r="AF195" i="4"/>
  <c r="AL144" i="4"/>
  <c r="AJ109" i="4"/>
  <c r="AJ69" i="4"/>
  <c r="AK43" i="4"/>
  <c r="AL24" i="4"/>
  <c r="AI15" i="4"/>
  <c r="AH86" i="4"/>
  <c r="AH90" i="4"/>
  <c r="AH94" i="4"/>
  <c r="AH98" i="4"/>
  <c r="AH102" i="4"/>
  <c r="AH106" i="4"/>
  <c r="AH110" i="4"/>
  <c r="AH114" i="4"/>
  <c r="AH118" i="4"/>
  <c r="AH122" i="4"/>
  <c r="AH87" i="4"/>
  <c r="AH91" i="4"/>
  <c r="AH95" i="4"/>
  <c r="AH99" i="4"/>
  <c r="AH103" i="4"/>
  <c r="AH107" i="4"/>
  <c r="AH111" i="4"/>
  <c r="AH115" i="4"/>
  <c r="AH119" i="4"/>
  <c r="AH123" i="4"/>
  <c r="AH88" i="4"/>
  <c r="AH92" i="4"/>
  <c r="AH96" i="4"/>
  <c r="AH100" i="4"/>
  <c r="AH104" i="4"/>
  <c r="AH108" i="4"/>
  <c r="AH112" i="4"/>
  <c r="AH116" i="4"/>
  <c r="AH120" i="4"/>
  <c r="AH124" i="4"/>
  <c r="AI38" i="4"/>
  <c r="AK38" i="4"/>
  <c r="AK73" i="4"/>
  <c r="AK113" i="4"/>
  <c r="AK153" i="4"/>
  <c r="AK193" i="4"/>
  <c r="AL73" i="4"/>
  <c r="AL113" i="4"/>
  <c r="AI33" i="4"/>
  <c r="AJ33" i="4"/>
  <c r="AK33" i="4"/>
  <c r="AL33" i="4"/>
  <c r="AK24" i="4"/>
  <c r="R10" i="4"/>
  <c r="R90" i="4"/>
  <c r="AJ24" i="4"/>
  <c r="R50" i="4"/>
  <c r="U23" i="4"/>
  <c r="X16" i="4"/>
  <c r="AH109" i="4"/>
  <c r="AH69" i="4"/>
  <c r="U276" i="4"/>
  <c r="U271" i="4"/>
  <c r="W226" i="4"/>
  <c r="V183" i="4"/>
  <c r="R177" i="4"/>
  <c r="V157" i="4"/>
  <c r="X116" i="4"/>
  <c r="W74" i="4"/>
  <c r="T23" i="4"/>
  <c r="X15" i="4"/>
  <c r="W95" i="4"/>
  <c r="W175" i="4"/>
  <c r="V15" i="4"/>
  <c r="AF275" i="4"/>
  <c r="AH236" i="4"/>
  <c r="AF227" i="4"/>
  <c r="AH218" i="4"/>
  <c r="AH209" i="4"/>
  <c r="AH204" i="4"/>
  <c r="AJ189" i="4"/>
  <c r="AL184" i="4"/>
  <c r="AJ175" i="4"/>
  <c r="AJ155" i="4"/>
  <c r="AJ149" i="4"/>
  <c r="AF109" i="4"/>
  <c r="AL84" i="4"/>
  <c r="AL38" i="4"/>
  <c r="AH97" i="4"/>
  <c r="AH77" i="4"/>
  <c r="AJ38" i="4"/>
  <c r="AI72" i="4"/>
  <c r="AI112" i="4"/>
  <c r="AI152" i="4"/>
  <c r="AI192" i="4"/>
  <c r="AI232" i="4"/>
  <c r="AI272" i="4"/>
  <c r="AI32" i="4"/>
  <c r="AK72" i="4"/>
  <c r="AK32" i="4"/>
  <c r="AH49" i="4"/>
  <c r="AF72" i="4"/>
  <c r="AF112" i="4"/>
  <c r="AF32" i="4"/>
  <c r="AH166" i="4"/>
  <c r="AH170" i="4"/>
  <c r="AH174" i="4"/>
  <c r="AH178" i="4"/>
  <c r="AH182" i="4"/>
  <c r="AH186" i="4"/>
  <c r="AH190" i="4"/>
  <c r="AH194" i="4"/>
  <c r="AH198" i="4"/>
  <c r="AH202" i="4"/>
  <c r="AH167" i="4"/>
  <c r="AH171" i="4"/>
  <c r="AH175" i="4"/>
  <c r="AH179" i="4"/>
  <c r="AH183" i="4"/>
  <c r="AH187" i="4"/>
  <c r="AH191" i="4"/>
  <c r="AH195" i="4"/>
  <c r="AH199" i="4"/>
  <c r="AH203" i="4"/>
  <c r="AL32" i="4"/>
  <c r="AJ32" i="4"/>
  <c r="R264" i="4"/>
  <c r="R231" i="4"/>
  <c r="W154" i="4"/>
  <c r="X121" i="4"/>
  <c r="W81" i="4"/>
  <c r="T8" i="4"/>
  <c r="AJ278" i="4"/>
  <c r="AL269" i="4"/>
  <c r="AH217" i="4"/>
  <c r="AI198" i="4"/>
  <c r="AI193" i="4"/>
  <c r="AK164" i="4"/>
  <c r="AE114" i="4"/>
  <c r="AF67" i="4"/>
  <c r="AH193" i="4"/>
  <c r="AL153" i="4"/>
  <c r="AJ47" i="4"/>
  <c r="X263" i="4"/>
  <c r="X224" i="4"/>
  <c r="R137" i="4"/>
  <c r="W63" i="4"/>
  <c r="AH188" i="4"/>
  <c r="F36" i="4"/>
  <c r="W274" i="4"/>
  <c r="W263" i="4"/>
  <c r="T253" i="4"/>
  <c r="T248" i="4"/>
  <c r="W230" i="4"/>
  <c r="W224" i="4"/>
  <c r="W162" i="4"/>
  <c r="X136" i="4"/>
  <c r="W121" i="4"/>
  <c r="W114" i="4"/>
  <c r="X96" i="4"/>
  <c r="U63" i="4"/>
  <c r="V55" i="4"/>
  <c r="W20" i="4"/>
  <c r="V20" i="4"/>
  <c r="W140" i="4"/>
  <c r="V47" i="4"/>
  <c r="V207" i="4"/>
  <c r="V127" i="4"/>
  <c r="AH278" i="4"/>
  <c r="AL273" i="4"/>
  <c r="AE273" i="4" s="1"/>
  <c r="AJ269" i="4"/>
  <c r="AF261" i="4"/>
  <c r="AK243" i="4"/>
  <c r="AH239" i="4"/>
  <c r="AH230" i="4"/>
  <c r="AH212" i="4"/>
  <c r="AF193" i="4"/>
  <c r="AJ153" i="4"/>
  <c r="AJ113" i="4"/>
  <c r="AF107" i="4"/>
  <c r="AH101" i="4"/>
  <c r="AF47" i="4"/>
  <c r="AF66" i="4"/>
  <c r="AF106" i="4"/>
  <c r="AF146" i="4"/>
  <c r="AF26" i="4"/>
  <c r="AI62" i="4"/>
  <c r="AI22" i="4"/>
  <c r="AJ22" i="4"/>
  <c r="AK22" i="4"/>
  <c r="AL22" i="4"/>
  <c r="AI36" i="4"/>
  <c r="AJ36" i="4"/>
  <c r="AK36" i="4"/>
  <c r="AL36" i="4"/>
  <c r="AI76" i="4"/>
  <c r="AI116" i="4"/>
  <c r="AI156" i="4"/>
  <c r="AI196" i="4"/>
  <c r="AI236" i="4"/>
  <c r="AI276" i="4"/>
  <c r="AK76" i="4"/>
  <c r="AI47" i="4"/>
  <c r="AI87" i="4"/>
  <c r="AI127" i="4"/>
  <c r="AI167" i="4"/>
  <c r="AI207" i="4"/>
  <c r="AI247" i="4"/>
  <c r="AK47" i="4"/>
  <c r="AK87" i="4"/>
  <c r="AK127" i="4"/>
  <c r="AL47" i="4"/>
  <c r="AL87" i="4"/>
  <c r="AJ7" i="4"/>
  <c r="AK7" i="4"/>
  <c r="AL7" i="4"/>
  <c r="AI73" i="4"/>
  <c r="AH234" i="4"/>
  <c r="AH216" i="4"/>
  <c r="AH126" i="4"/>
  <c r="AH130" i="4"/>
  <c r="AH134" i="4"/>
  <c r="AH138" i="4"/>
  <c r="AH142" i="4"/>
  <c r="AH146" i="4"/>
  <c r="AH150" i="4"/>
  <c r="AH154" i="4"/>
  <c r="AH158" i="4"/>
  <c r="AH162" i="4"/>
  <c r="AH127" i="4"/>
  <c r="AH131" i="4"/>
  <c r="AH135" i="4"/>
  <c r="AH139" i="4"/>
  <c r="AH143" i="4"/>
  <c r="AH147" i="4"/>
  <c r="AH151" i="4"/>
  <c r="AH155" i="4"/>
  <c r="AH159" i="4"/>
  <c r="AH163" i="4"/>
  <c r="AH128" i="4"/>
  <c r="AH132" i="4"/>
  <c r="AH136" i="4"/>
  <c r="AH140" i="4"/>
  <c r="AH144" i="4"/>
  <c r="AH148" i="4"/>
  <c r="AH152" i="4"/>
  <c r="AH156" i="4"/>
  <c r="AH160" i="4"/>
  <c r="AH164" i="4"/>
  <c r="AH53" i="4"/>
  <c r="T279" i="4"/>
  <c r="W241" i="4"/>
  <c r="X223" i="4"/>
  <c r="V144" i="4"/>
  <c r="W135" i="4"/>
  <c r="X104" i="4"/>
  <c r="V95" i="4"/>
  <c r="X70" i="4"/>
  <c r="V59" i="4"/>
  <c r="U99" i="4"/>
  <c r="V133" i="4"/>
  <c r="U53" i="4"/>
  <c r="U7" i="4"/>
  <c r="AK264" i="4"/>
  <c r="AJ247" i="4"/>
  <c r="AK238" i="4"/>
  <c r="AH225" i="4"/>
  <c r="AH192" i="4"/>
  <c r="AH173" i="4"/>
  <c r="AJ163" i="4"/>
  <c r="AJ158" i="4"/>
  <c r="AL152" i="4"/>
  <c r="AF147" i="4"/>
  <c r="AL118" i="4"/>
  <c r="AL112" i="4"/>
  <c r="AH81" i="4"/>
  <c r="AI30" i="4"/>
  <c r="AJ30" i="4"/>
  <c r="AK30" i="4"/>
  <c r="AI7" i="4"/>
  <c r="AF30" i="4"/>
  <c r="AF70" i="4"/>
  <c r="AF110" i="4"/>
  <c r="AF150" i="4"/>
  <c r="AF80" i="4"/>
  <c r="AF120" i="4"/>
  <c r="AI75" i="4"/>
  <c r="AI115" i="4"/>
  <c r="AI155" i="4"/>
  <c r="AI195" i="4"/>
  <c r="AI235" i="4"/>
  <c r="AI275" i="4"/>
  <c r="AK75" i="4"/>
  <c r="AK115" i="4"/>
  <c r="AK155" i="4"/>
  <c r="AL75" i="4"/>
  <c r="AJ35" i="4"/>
  <c r="AL35" i="4"/>
  <c r="AH46" i="4"/>
  <c r="AH50" i="4"/>
  <c r="AH54" i="4"/>
  <c r="AH58" i="4"/>
  <c r="AH62" i="4"/>
  <c r="AH66" i="4"/>
  <c r="AH70" i="4"/>
  <c r="AH74" i="4"/>
  <c r="AH78" i="4"/>
  <c r="AH82" i="4"/>
  <c r="AH47" i="4"/>
  <c r="AH51" i="4"/>
  <c r="AH55" i="4"/>
  <c r="AH59" i="4"/>
  <c r="AH63" i="4"/>
  <c r="AH67" i="4"/>
  <c r="AH71" i="4"/>
  <c r="AH75" i="4"/>
  <c r="AH79" i="4"/>
  <c r="AH83" i="4"/>
  <c r="AH48" i="4"/>
  <c r="AH52" i="4"/>
  <c r="AH56" i="4"/>
  <c r="AH60" i="4"/>
  <c r="AH64" i="4"/>
  <c r="AH68" i="4"/>
  <c r="AH72" i="4"/>
  <c r="AH76" i="4"/>
  <c r="AH80" i="4"/>
  <c r="AH84" i="4"/>
  <c r="AK69" i="4"/>
  <c r="AK109" i="4"/>
  <c r="AK149" i="4"/>
  <c r="AK189" i="4"/>
  <c r="AL69" i="4"/>
  <c r="AL109" i="4"/>
  <c r="AJ29" i="4"/>
  <c r="AK35" i="4"/>
  <c r="AH93" i="4"/>
  <c r="AI44" i="4"/>
  <c r="AJ44" i="4"/>
  <c r="AK44" i="4"/>
  <c r="AI84" i="4"/>
  <c r="AI124" i="4"/>
  <c r="AI164" i="4"/>
  <c r="AI204" i="4"/>
  <c r="AI244" i="4"/>
  <c r="AI284" i="4"/>
  <c r="AK84" i="4"/>
  <c r="AF40" i="4"/>
  <c r="AI35" i="4"/>
  <c r="AL29" i="4"/>
  <c r="AK29" i="4"/>
  <c r="AK45" i="4"/>
  <c r="AK85" i="4"/>
  <c r="AK125" i="4"/>
  <c r="AK165" i="4"/>
  <c r="AL45" i="4"/>
  <c r="AL85" i="4"/>
  <c r="AL125" i="4"/>
  <c r="AI5" i="4"/>
  <c r="AJ5" i="4"/>
  <c r="AK5" i="4"/>
  <c r="AL5" i="4"/>
  <c r="V277" i="4"/>
  <c r="W216" i="4"/>
  <c r="T33" i="4"/>
  <c r="T9" i="4"/>
  <c r="AL232" i="4"/>
  <c r="AJ205" i="4"/>
  <c r="AF167" i="4"/>
  <c r="AK104" i="4"/>
  <c r="AL78" i="4"/>
  <c r="AL44" i="4"/>
  <c r="AI29" i="4"/>
  <c r="V37" i="4"/>
  <c r="U77" i="4"/>
  <c r="AK232" i="4"/>
  <c r="AH228" i="4"/>
  <c r="AL195" i="4"/>
  <c r="AH181" i="4"/>
  <c r="AL156" i="4"/>
  <c r="AH117" i="4"/>
  <c r="AJ104" i="4"/>
  <c r="AK78" i="4"/>
  <c r="AJ15" i="4"/>
  <c r="AL15" i="4"/>
  <c r="AI55" i="4"/>
  <c r="AI95" i="4"/>
  <c r="AI135" i="4"/>
  <c r="AI175" i="4"/>
  <c r="AI215" i="4"/>
  <c r="AI255" i="4"/>
  <c r="AK55" i="4"/>
  <c r="AK95" i="4"/>
  <c r="AK135" i="4"/>
  <c r="AL55" i="4"/>
  <c r="AK56" i="4"/>
  <c r="AK48" i="4"/>
  <c r="AI256" i="4"/>
  <c r="AI248" i="4"/>
  <c r="AI216" i="4"/>
  <c r="AI208" i="4"/>
  <c r="AI176" i="4"/>
  <c r="AI168" i="4"/>
  <c r="AI136" i="4"/>
  <c r="AE136" i="4" s="1"/>
  <c r="AI128" i="4"/>
  <c r="AI96" i="4"/>
  <c r="AI88" i="4"/>
  <c r="AI80" i="4"/>
  <c r="AI68" i="4"/>
  <c r="AI56" i="4"/>
  <c r="AI48" i="4"/>
  <c r="AL19" i="4"/>
  <c r="AK16" i="4"/>
  <c r="AK19" i="4"/>
  <c r="AJ16" i="4"/>
  <c r="AF132" i="4"/>
  <c r="AF92" i="4"/>
  <c r="AF84" i="4"/>
  <c r="AJ19" i="4"/>
  <c r="AL28" i="4"/>
  <c r="AI19" i="4"/>
  <c r="AK119" i="4"/>
  <c r="AK79" i="4"/>
  <c r="AK67" i="4"/>
  <c r="AK59" i="4"/>
  <c r="AL34" i="4"/>
  <c r="AK31" i="4"/>
  <c r="AL6" i="4"/>
  <c r="AI279" i="4"/>
  <c r="AI239" i="4"/>
  <c r="AI227" i="4"/>
  <c r="AI219" i="4"/>
  <c r="AI199" i="4"/>
  <c r="AI191" i="4"/>
  <c r="AI187" i="4"/>
  <c r="AI179" i="4"/>
  <c r="AI159" i="4"/>
  <c r="AI151" i="4"/>
  <c r="AI147" i="4"/>
  <c r="AI139" i="4"/>
  <c r="AI119" i="4"/>
  <c r="AI111" i="4"/>
  <c r="AI107" i="4"/>
  <c r="AI103" i="4"/>
  <c r="AI99" i="4"/>
  <c r="AI79" i="4"/>
  <c r="AI71" i="4"/>
  <c r="AI67" i="4"/>
  <c r="AL40" i="4"/>
  <c r="AK37" i="4"/>
  <c r="AJ34" i="4"/>
  <c r="AL12" i="4"/>
  <c r="AK9" i="4"/>
  <c r="AJ6" i="4"/>
  <c r="AJ37" i="4"/>
  <c r="AF34" i="4"/>
  <c r="AL8" i="4"/>
  <c r="AL39" i="4"/>
  <c r="AL11" i="4"/>
  <c r="AK8" i="4"/>
  <c r="AL42" i="4"/>
  <c r="AK39" i="4"/>
  <c r="AL14" i="4"/>
  <c r="AK11" i="4"/>
  <c r="AJ8" i="4"/>
  <c r="AJ39" i="4"/>
  <c r="AJ11" i="4"/>
  <c r="G73" i="4"/>
  <c r="H227" i="4"/>
  <c r="I27" i="4"/>
  <c r="I67" i="4"/>
  <c r="H107" i="4"/>
  <c r="G107" i="4"/>
  <c r="J27" i="4"/>
  <c r="H27" i="4"/>
  <c r="G27" i="4"/>
  <c r="I187" i="4"/>
  <c r="H187" i="4"/>
  <c r="H67" i="4"/>
  <c r="G57" i="4"/>
  <c r="I177" i="4"/>
  <c r="I257" i="4"/>
  <c r="F95" i="4"/>
  <c r="G82" i="4"/>
  <c r="I82" i="4"/>
  <c r="J247" i="4"/>
  <c r="I207" i="4"/>
  <c r="H127" i="4"/>
  <c r="I127" i="4"/>
  <c r="H207" i="4"/>
  <c r="G127" i="4"/>
  <c r="G207" i="4"/>
  <c r="H247" i="4"/>
  <c r="G247" i="4"/>
  <c r="J7" i="4"/>
  <c r="I7" i="4"/>
  <c r="H7" i="4"/>
  <c r="I167" i="4"/>
  <c r="I87" i="4"/>
  <c r="G7" i="4"/>
  <c r="G47" i="4"/>
  <c r="H167" i="4"/>
  <c r="H87" i="4"/>
  <c r="J47" i="4"/>
  <c r="G167" i="4"/>
  <c r="G87" i="4"/>
  <c r="I47" i="4"/>
  <c r="H47" i="4"/>
  <c r="F118" i="4"/>
  <c r="G168" i="4"/>
  <c r="J8" i="4"/>
  <c r="J84" i="4"/>
  <c r="J44" i="4"/>
  <c r="D257" i="4"/>
  <c r="D217" i="4"/>
  <c r="D17" i="4"/>
  <c r="D137" i="4"/>
  <c r="D97" i="4"/>
  <c r="D177" i="4"/>
  <c r="J257" i="4"/>
  <c r="J137" i="4"/>
  <c r="G137" i="4"/>
  <c r="J57" i="4"/>
  <c r="J17" i="4"/>
  <c r="I17" i="4"/>
  <c r="G177" i="4"/>
  <c r="I137" i="4"/>
  <c r="G45" i="4"/>
  <c r="I45" i="4"/>
  <c r="J10" i="4"/>
  <c r="I50" i="4"/>
  <c r="H50" i="4"/>
  <c r="F121" i="4"/>
  <c r="F124" i="4"/>
  <c r="F110" i="4"/>
  <c r="F99" i="4"/>
  <c r="F86" i="4"/>
  <c r="F116" i="4"/>
  <c r="F96" i="4"/>
  <c r="F115" i="4"/>
  <c r="F92" i="4"/>
  <c r="F94" i="4"/>
  <c r="F104" i="4"/>
  <c r="F114" i="4"/>
  <c r="F90" i="4"/>
  <c r="F103" i="4"/>
  <c r="F102" i="4"/>
  <c r="F98" i="4"/>
  <c r="F112" i="4"/>
  <c r="F88" i="4"/>
  <c r="F100" i="4"/>
  <c r="F119" i="4"/>
  <c r="F123" i="4"/>
  <c r="F122" i="4"/>
  <c r="F111" i="4"/>
  <c r="F87" i="4"/>
  <c r="F120" i="4"/>
  <c r="G85" i="4"/>
  <c r="I247" i="4"/>
  <c r="I233" i="4"/>
  <c r="I193" i="4"/>
  <c r="J73" i="4"/>
  <c r="I73" i="4"/>
  <c r="G113" i="4"/>
  <c r="I153" i="4"/>
  <c r="D165" i="4"/>
  <c r="D125" i="4"/>
  <c r="D5" i="4"/>
  <c r="D45" i="4"/>
  <c r="I245" i="4"/>
  <c r="I165" i="4"/>
  <c r="J85" i="4"/>
  <c r="I5" i="4"/>
  <c r="I125" i="4"/>
  <c r="G125" i="4"/>
  <c r="I85" i="4"/>
  <c r="G217" i="4"/>
  <c r="F91" i="4"/>
  <c r="I217" i="4"/>
  <c r="H39" i="4"/>
  <c r="H183" i="4"/>
  <c r="F198" i="4"/>
  <c r="I30" i="4"/>
  <c r="F60" i="4"/>
  <c r="I121" i="4"/>
  <c r="G151" i="4"/>
  <c r="F167" i="4"/>
  <c r="F199" i="4"/>
  <c r="D221" i="4"/>
  <c r="F243" i="4"/>
  <c r="X236" i="4"/>
  <c r="T157" i="4"/>
  <c r="G60" i="4"/>
  <c r="G69" i="4"/>
  <c r="F76" i="4"/>
  <c r="J100" i="4"/>
  <c r="G111" i="4"/>
  <c r="H140" i="4"/>
  <c r="H151" i="4"/>
  <c r="H184" i="4"/>
  <c r="F200" i="4"/>
  <c r="F222" i="4"/>
  <c r="H243" i="4"/>
  <c r="F267" i="4"/>
  <c r="X266" i="4"/>
  <c r="V262" i="4"/>
  <c r="T246" i="4"/>
  <c r="T250" i="4"/>
  <c r="T254" i="4"/>
  <c r="T258" i="4"/>
  <c r="T262" i="4"/>
  <c r="T266" i="4"/>
  <c r="T270" i="4"/>
  <c r="T274" i="4"/>
  <c r="T278" i="4"/>
  <c r="T282" i="4"/>
  <c r="R241" i="4"/>
  <c r="W236" i="4"/>
  <c r="X227" i="4"/>
  <c r="R219" i="4"/>
  <c r="R210" i="4"/>
  <c r="W205" i="4"/>
  <c r="U201" i="4"/>
  <c r="W170" i="4"/>
  <c r="W161" i="4"/>
  <c r="R157" i="4"/>
  <c r="U147" i="4"/>
  <c r="V137" i="4"/>
  <c r="W107" i="4"/>
  <c r="U97" i="4"/>
  <c r="V92" i="4"/>
  <c r="F19" i="4"/>
  <c r="F184" i="4"/>
  <c r="V201" i="4"/>
  <c r="X161" i="4"/>
  <c r="T152" i="4"/>
  <c r="W147" i="4"/>
  <c r="V142" i="4"/>
  <c r="W137" i="4"/>
  <c r="V102" i="4"/>
  <c r="W97" i="4"/>
  <c r="X92" i="4"/>
  <c r="R60" i="4"/>
  <c r="V38" i="4"/>
  <c r="V24" i="4"/>
  <c r="F7" i="4"/>
  <c r="D25" i="4"/>
  <c r="G41" i="4"/>
  <c r="I69" i="4"/>
  <c r="D101" i="4"/>
  <c r="H111" i="4"/>
  <c r="I140" i="4"/>
  <c r="I151" i="4"/>
  <c r="I184" i="4"/>
  <c r="F202" i="4"/>
  <c r="F223" i="4"/>
  <c r="F244" i="4"/>
  <c r="W266" i="4"/>
  <c r="X257" i="4"/>
  <c r="V236" i="4"/>
  <c r="W227" i="4"/>
  <c r="V205" i="4"/>
  <c r="T201" i="4"/>
  <c r="X196" i="4"/>
  <c r="T192" i="4"/>
  <c r="T179" i="4"/>
  <c r="V170" i="4"/>
  <c r="X165" i="4"/>
  <c r="V161" i="4"/>
  <c r="U137" i="4"/>
  <c r="X132" i="4"/>
  <c r="U107" i="4"/>
  <c r="T97" i="4"/>
  <c r="T92" i="4"/>
  <c r="R77" i="4"/>
  <c r="X23" i="4"/>
  <c r="V63" i="4"/>
  <c r="V103" i="4"/>
  <c r="V143" i="4"/>
  <c r="X63" i="4"/>
  <c r="X103" i="4"/>
  <c r="V23" i="4"/>
  <c r="R19" i="4"/>
  <c r="F196" i="4"/>
  <c r="F161" i="4"/>
  <c r="F164" i="4"/>
  <c r="F140" i="4"/>
  <c r="R201" i="4"/>
  <c r="U161" i="4"/>
  <c r="X156" i="4"/>
  <c r="T137" i="4"/>
  <c r="V132" i="4"/>
  <c r="T112" i="4"/>
  <c r="R33" i="4"/>
  <c r="F25" i="4"/>
  <c r="J270" i="4"/>
  <c r="I150" i="4"/>
  <c r="H150" i="4"/>
  <c r="H41" i="4"/>
  <c r="F48" i="4"/>
  <c r="J69" i="4"/>
  <c r="I101" i="4"/>
  <c r="I111" i="4"/>
  <c r="F152" i="4"/>
  <c r="F203" i="4"/>
  <c r="F281" i="4"/>
  <c r="F256" i="4"/>
  <c r="G269" i="4"/>
  <c r="R275" i="4"/>
  <c r="V266" i="4"/>
  <c r="W196" i="4"/>
  <c r="X187" i="4"/>
  <c r="I41" i="4"/>
  <c r="F70" i="4"/>
  <c r="D77" i="4"/>
  <c r="J101" i="4"/>
  <c r="D141" i="4"/>
  <c r="F168" i="4"/>
  <c r="F186" i="4"/>
  <c r="G224" i="4"/>
  <c r="F246" i="4"/>
  <c r="I269" i="4"/>
  <c r="R249" i="4"/>
  <c r="X244" i="4"/>
  <c r="W231" i="4"/>
  <c r="U227" i="4"/>
  <c r="R214" i="4"/>
  <c r="T206" i="4"/>
  <c r="T210" i="4"/>
  <c r="T214" i="4"/>
  <c r="T218" i="4"/>
  <c r="T222" i="4"/>
  <c r="T226" i="4"/>
  <c r="T230" i="4"/>
  <c r="T234" i="4"/>
  <c r="T238" i="4"/>
  <c r="T242" i="4"/>
  <c r="V196" i="4"/>
  <c r="V165" i="4"/>
  <c r="T161" i="4"/>
  <c r="V156" i="4"/>
  <c r="W151" i="4"/>
  <c r="X146" i="4"/>
  <c r="T132" i="4"/>
  <c r="X81" i="4"/>
  <c r="U72" i="4"/>
  <c r="U112" i="4"/>
  <c r="U152" i="4"/>
  <c r="U192" i="4"/>
  <c r="U232" i="4"/>
  <c r="U32" i="4"/>
  <c r="W72" i="4"/>
  <c r="W112" i="4"/>
  <c r="W152" i="4"/>
  <c r="W23" i="4"/>
  <c r="T156" i="4"/>
  <c r="U27" i="4"/>
  <c r="V27" i="4"/>
  <c r="V67" i="4"/>
  <c r="V107" i="4"/>
  <c r="V147" i="4"/>
  <c r="X67" i="4"/>
  <c r="X107" i="4"/>
  <c r="F31" i="4"/>
  <c r="G49" i="4"/>
  <c r="I169" i="4"/>
  <c r="F187" i="4"/>
  <c r="F204" i="4"/>
  <c r="G31" i="4"/>
  <c r="J49" i="4"/>
  <c r="I89" i="4"/>
  <c r="I141" i="4"/>
  <c r="F170" i="4"/>
  <c r="F241" i="4"/>
  <c r="F234" i="4"/>
  <c r="F232" i="4"/>
  <c r="F216" i="4"/>
  <c r="F226" i="4"/>
  <c r="R270" i="4"/>
  <c r="T166" i="4"/>
  <c r="T170" i="4"/>
  <c r="T174" i="4"/>
  <c r="T178" i="4"/>
  <c r="T182" i="4"/>
  <c r="T186" i="4"/>
  <c r="T190" i="4"/>
  <c r="T194" i="4"/>
  <c r="T198" i="4"/>
  <c r="T202" i="4"/>
  <c r="V146" i="4"/>
  <c r="W106" i="4"/>
  <c r="U81" i="4"/>
  <c r="R70" i="4"/>
  <c r="J260" i="4"/>
  <c r="G140" i="4"/>
  <c r="J180" i="4"/>
  <c r="H31" i="4"/>
  <c r="J275" i="4"/>
  <c r="H275" i="4"/>
  <c r="G275" i="4"/>
  <c r="F50" i="4"/>
  <c r="J61" i="4"/>
  <c r="I70" i="4"/>
  <c r="J77" i="4"/>
  <c r="G103" i="4"/>
  <c r="G126" i="4"/>
  <c r="F142" i="4"/>
  <c r="H154" i="4"/>
  <c r="F171" i="4"/>
  <c r="F206" i="4"/>
  <c r="F227" i="4"/>
  <c r="G271" i="4"/>
  <c r="X278" i="4"/>
  <c r="U244" i="4"/>
  <c r="T231" i="4"/>
  <c r="V222" i="4"/>
  <c r="T209" i="4"/>
  <c r="X204" i="4"/>
  <c r="V191" i="4"/>
  <c r="T187" i="4"/>
  <c r="T141" i="4"/>
  <c r="V106" i="4"/>
  <c r="T101" i="4"/>
  <c r="W32" i="4"/>
  <c r="X27" i="4"/>
  <c r="V53" i="4"/>
  <c r="V93" i="4"/>
  <c r="U13" i="4"/>
  <c r="V13" i="4"/>
  <c r="X13" i="4"/>
  <c r="T136" i="4"/>
  <c r="V81" i="4"/>
  <c r="V121" i="4"/>
  <c r="U41" i="4"/>
  <c r="V41" i="4"/>
  <c r="X41" i="4"/>
  <c r="V36" i="4"/>
  <c r="X36" i="4"/>
  <c r="U76" i="4"/>
  <c r="U116" i="4"/>
  <c r="U156" i="4"/>
  <c r="U196" i="4"/>
  <c r="U236" i="4"/>
  <c r="W76" i="4"/>
  <c r="W116" i="4"/>
  <c r="W156" i="4"/>
  <c r="U62" i="4"/>
  <c r="U102" i="4"/>
  <c r="U142" i="4"/>
  <c r="U182" i="4"/>
  <c r="U222" i="4"/>
  <c r="U262" i="4"/>
  <c r="U22" i="4"/>
  <c r="V22" i="4"/>
  <c r="X22" i="4"/>
  <c r="V17" i="4"/>
  <c r="V57" i="4"/>
  <c r="V97" i="4"/>
  <c r="F21" i="4"/>
  <c r="J31" i="4"/>
  <c r="G62" i="4"/>
  <c r="H71" i="4"/>
  <c r="G79" i="4"/>
  <c r="G143" i="4"/>
  <c r="G189" i="4"/>
  <c r="G229" i="4"/>
  <c r="I271" i="4"/>
  <c r="J15" i="4"/>
  <c r="G21" i="4"/>
  <c r="F43" i="4"/>
  <c r="F51" i="4"/>
  <c r="I71" i="4"/>
  <c r="H79" i="4"/>
  <c r="H91" i="4"/>
  <c r="H143" i="4"/>
  <c r="F174" i="4"/>
  <c r="I189" i="4"/>
  <c r="I229" i="4"/>
  <c r="F272" i="4"/>
  <c r="V226" i="4"/>
  <c r="T204" i="4"/>
  <c r="X177" i="4"/>
  <c r="R169" i="4"/>
  <c r="T160" i="4"/>
  <c r="X85" i="4"/>
  <c r="R75" i="4"/>
  <c r="X57" i="4"/>
  <c r="W45" i="4"/>
  <c r="W41" i="4"/>
  <c r="W36" i="4"/>
  <c r="U31" i="4"/>
  <c r="V31" i="4"/>
  <c r="V71" i="4"/>
  <c r="V111" i="4"/>
  <c r="V151" i="4"/>
  <c r="X31" i="4"/>
  <c r="X71" i="4"/>
  <c r="X111" i="4"/>
  <c r="W22" i="4"/>
  <c r="X17" i="4"/>
  <c r="U66" i="4"/>
  <c r="U106" i="4"/>
  <c r="U146" i="4"/>
  <c r="U186" i="4"/>
  <c r="U226" i="4"/>
  <c r="U266" i="4"/>
  <c r="W26" i="4"/>
  <c r="W17" i="4"/>
  <c r="W12" i="4"/>
  <c r="X12" i="4"/>
  <c r="U52" i="4"/>
  <c r="U92" i="4"/>
  <c r="U132" i="4"/>
  <c r="U172" i="4"/>
  <c r="U212" i="4"/>
  <c r="W52" i="4"/>
  <c r="W92" i="4"/>
  <c r="W132" i="4"/>
  <c r="D32" i="4"/>
  <c r="G63" i="4"/>
  <c r="F80" i="4"/>
  <c r="F156" i="4"/>
  <c r="F176" i="4"/>
  <c r="F190" i="4"/>
  <c r="F208" i="4"/>
  <c r="F230" i="4"/>
  <c r="F252" i="4"/>
  <c r="F275" i="4"/>
  <c r="T195" i="4"/>
  <c r="V186" i="4"/>
  <c r="V177" i="4"/>
  <c r="T173" i="4"/>
  <c r="T164" i="4"/>
  <c r="R155" i="4"/>
  <c r="W90" i="4"/>
  <c r="U85" i="4"/>
  <c r="U57" i="4"/>
  <c r="W40" i="4"/>
  <c r="X40" i="4"/>
  <c r="U80" i="4"/>
  <c r="U120" i="4"/>
  <c r="U160" i="4"/>
  <c r="U200" i="4"/>
  <c r="U240" i="4"/>
  <c r="W80" i="4"/>
  <c r="W120" i="4"/>
  <c r="W31" i="4"/>
  <c r="U17" i="4"/>
  <c r="I63" i="4"/>
  <c r="R195" i="4"/>
  <c r="T145" i="4"/>
  <c r="X130" i="4"/>
  <c r="X125" i="4"/>
  <c r="R110" i="4"/>
  <c r="V90" i="4"/>
  <c r="T86" i="4"/>
  <c r="T90" i="4"/>
  <c r="T94" i="4"/>
  <c r="T98" i="4"/>
  <c r="T102" i="4"/>
  <c r="T106" i="4"/>
  <c r="T110" i="4"/>
  <c r="T114" i="4"/>
  <c r="T118" i="4"/>
  <c r="T122" i="4"/>
  <c r="T87" i="4"/>
  <c r="T91" i="4"/>
  <c r="T95" i="4"/>
  <c r="T99" i="4"/>
  <c r="T103" i="4"/>
  <c r="T107" i="4"/>
  <c r="T111" i="4"/>
  <c r="T115" i="4"/>
  <c r="T119" i="4"/>
  <c r="T123" i="4"/>
  <c r="R69" i="4"/>
  <c r="X26" i="4"/>
  <c r="V12" i="4"/>
  <c r="J271" i="4"/>
  <c r="G71" i="4"/>
  <c r="I79" i="4"/>
  <c r="F175" i="4"/>
  <c r="H9" i="4"/>
  <c r="I83" i="4"/>
  <c r="I163" i="4"/>
  <c r="J43" i="4"/>
  <c r="D157" i="4"/>
  <c r="I209" i="4"/>
  <c r="I9" i="4"/>
  <c r="H32" i="4"/>
  <c r="H37" i="4"/>
  <c r="F54" i="4"/>
  <c r="F130" i="4"/>
  <c r="G157" i="4"/>
  <c r="H190" i="4"/>
  <c r="F210" i="4"/>
  <c r="G231" i="4"/>
  <c r="W264" i="4"/>
  <c r="T177" i="4"/>
  <c r="R140" i="4"/>
  <c r="R100" i="4"/>
  <c r="V26" i="4"/>
  <c r="U12" i="4"/>
  <c r="V44" i="4"/>
  <c r="W44" i="4"/>
  <c r="U84" i="4"/>
  <c r="U124" i="4"/>
  <c r="U164" i="4"/>
  <c r="U204" i="4"/>
  <c r="W84" i="4"/>
  <c r="W124" i="4"/>
  <c r="U26" i="4"/>
  <c r="T126" i="4"/>
  <c r="T130" i="4"/>
  <c r="T134" i="4"/>
  <c r="T138" i="4"/>
  <c r="T142" i="4"/>
  <c r="T146" i="4"/>
  <c r="T150" i="4"/>
  <c r="T154" i="4"/>
  <c r="T158" i="4"/>
  <c r="T162" i="4"/>
  <c r="T127" i="4"/>
  <c r="T131" i="4"/>
  <c r="T135" i="4"/>
  <c r="T139" i="4"/>
  <c r="T143" i="4"/>
  <c r="T147" i="4"/>
  <c r="T151" i="4"/>
  <c r="T155" i="4"/>
  <c r="T159" i="4"/>
  <c r="F37" i="4"/>
  <c r="F32" i="4"/>
  <c r="H102" i="4"/>
  <c r="H62" i="4"/>
  <c r="G22" i="4"/>
  <c r="F178" i="4"/>
  <c r="H191" i="4"/>
  <c r="T149" i="4"/>
  <c r="G152" i="4"/>
  <c r="I112" i="4"/>
  <c r="H112" i="4"/>
  <c r="F81" i="4"/>
  <c r="F78" i="4"/>
  <c r="F52" i="4"/>
  <c r="F56" i="4"/>
  <c r="F84" i="4"/>
  <c r="G117" i="4"/>
  <c r="F134" i="4"/>
  <c r="F146" i="4"/>
  <c r="G159" i="4"/>
  <c r="F179" i="4"/>
  <c r="I191" i="4"/>
  <c r="F215" i="4"/>
  <c r="V238" i="4"/>
  <c r="X198" i="4"/>
  <c r="T172" i="4"/>
  <c r="R149" i="4"/>
  <c r="T144" i="4"/>
  <c r="V104" i="4"/>
  <c r="U44" i="4"/>
  <c r="T129" i="4"/>
  <c r="V78" i="4"/>
  <c r="F182" i="4"/>
  <c r="T153" i="4"/>
  <c r="U50" i="4"/>
  <c r="U90" i="4"/>
  <c r="U130" i="4"/>
  <c r="U170" i="4"/>
  <c r="U210" i="4"/>
  <c r="U250" i="4"/>
  <c r="X50" i="4"/>
  <c r="U10" i="4"/>
  <c r="W10" i="4"/>
  <c r="X10" i="4"/>
  <c r="V45" i="4"/>
  <c r="V85" i="4"/>
  <c r="V125" i="4"/>
  <c r="U5" i="4"/>
  <c r="W5" i="4"/>
  <c r="X5" i="4"/>
  <c r="J109" i="4"/>
  <c r="G119" i="4"/>
  <c r="I149" i="4"/>
  <c r="H263" i="4"/>
  <c r="H46" i="4"/>
  <c r="F58" i="4"/>
  <c r="F67" i="4"/>
  <c r="F75" i="4"/>
  <c r="H119" i="4"/>
  <c r="J149" i="4"/>
  <c r="H163" i="4"/>
  <c r="F239" i="4"/>
  <c r="I263" i="4"/>
  <c r="X241" i="4"/>
  <c r="T193" i="4"/>
  <c r="R180" i="4"/>
  <c r="T148" i="4"/>
  <c r="X66" i="4"/>
  <c r="R49" i="4"/>
  <c r="U78" i="4"/>
  <c r="U118" i="4"/>
  <c r="U158" i="4"/>
  <c r="U198" i="4"/>
  <c r="U238" i="4"/>
  <c r="U278" i="4"/>
  <c r="U38" i="4"/>
  <c r="W38" i="4"/>
  <c r="U24" i="4"/>
  <c r="X24" i="4"/>
  <c r="U64" i="4"/>
  <c r="U104" i="4"/>
  <c r="U144" i="4"/>
  <c r="U184" i="4"/>
  <c r="U224" i="4"/>
  <c r="W64" i="4"/>
  <c r="W104" i="4"/>
  <c r="W144" i="4"/>
  <c r="V10" i="4"/>
  <c r="V5" i="4"/>
  <c r="F201" i="4"/>
  <c r="F194" i="4"/>
  <c r="D121" i="4"/>
  <c r="I183" i="4"/>
  <c r="I197" i="4"/>
  <c r="W245" i="4"/>
  <c r="V241" i="4"/>
  <c r="X210" i="4"/>
  <c r="X201" i="4"/>
  <c r="X142" i="4"/>
  <c r="V118" i="4"/>
  <c r="T113" i="4"/>
  <c r="T108" i="4"/>
  <c r="X102" i="4"/>
  <c r="V66" i="4"/>
  <c r="T11" i="4"/>
  <c r="T39" i="4"/>
  <c r="T30" i="4"/>
  <c r="T24" i="4"/>
  <c r="T21" i="4"/>
  <c r="T18" i="4"/>
  <c r="T12" i="4"/>
  <c r="T40" i="4"/>
  <c r="T31" i="4"/>
  <c r="T28" i="4"/>
  <c r="T25" i="4"/>
  <c r="T19" i="4"/>
  <c r="T16" i="4"/>
  <c r="T44" i="4"/>
  <c r="T10" i="4"/>
  <c r="T38" i="4"/>
  <c r="T7" i="4"/>
  <c r="T35" i="4"/>
  <c r="T29" i="4"/>
  <c r="T17" i="4"/>
  <c r="F166" i="4"/>
  <c r="X147" i="4"/>
  <c r="W142" i="4"/>
  <c r="X137" i="4"/>
  <c r="T133" i="4"/>
  <c r="T128" i="4"/>
  <c r="W102" i="4"/>
  <c r="X97" i="4"/>
  <c r="W71" i="4"/>
  <c r="X38" i="4"/>
  <c r="V73" i="4"/>
  <c r="V113" i="4"/>
  <c r="U33" i="4"/>
  <c r="W33" i="4"/>
  <c r="X33" i="4"/>
  <c r="W24" i="4"/>
  <c r="U20" i="4"/>
  <c r="W136" i="4"/>
  <c r="W128" i="4"/>
  <c r="W96" i="4"/>
  <c r="W88" i="4"/>
  <c r="W60" i="4"/>
  <c r="W56" i="4"/>
  <c r="W48" i="4"/>
  <c r="V35" i="4"/>
  <c r="V7" i="4"/>
  <c r="U216" i="4"/>
  <c r="U208" i="4"/>
  <c r="U176" i="4"/>
  <c r="U168" i="4"/>
  <c r="U140" i="4"/>
  <c r="U136" i="4"/>
  <c r="U128" i="4"/>
  <c r="U100" i="4"/>
  <c r="U96" i="4"/>
  <c r="U88" i="4"/>
  <c r="U68" i="4"/>
  <c r="U60" i="4"/>
  <c r="U56" i="4"/>
  <c r="U48" i="4"/>
  <c r="X19" i="4"/>
  <c r="W16" i="4"/>
  <c r="T80" i="4"/>
  <c r="T76" i="4"/>
  <c r="T72" i="4"/>
  <c r="T68" i="4"/>
  <c r="T64" i="4"/>
  <c r="T60" i="4"/>
  <c r="T56" i="4"/>
  <c r="T52" i="4"/>
  <c r="T48" i="4"/>
  <c r="W19" i="4"/>
  <c r="X75" i="4"/>
  <c r="X47" i="4"/>
  <c r="W28" i="4"/>
  <c r="V115" i="4"/>
  <c r="V87" i="4"/>
  <c r="X37" i="4"/>
  <c r="W34" i="4"/>
  <c r="X9" i="4"/>
  <c r="W6" i="4"/>
  <c r="V6" i="4"/>
  <c r="T83" i="4"/>
  <c r="T79" i="4"/>
  <c r="T75" i="4"/>
  <c r="T71" i="4"/>
  <c r="T67" i="4"/>
  <c r="T63" i="4"/>
  <c r="T59" i="4"/>
  <c r="T55" i="4"/>
  <c r="T51" i="4"/>
  <c r="T47" i="4"/>
  <c r="U34" i="4"/>
  <c r="U6" i="4"/>
  <c r="V18" i="4"/>
  <c r="U274" i="4"/>
  <c r="U270" i="4"/>
  <c r="U258" i="4"/>
  <c r="U246" i="4"/>
  <c r="U234" i="4"/>
  <c r="U230" i="4"/>
  <c r="U218" i="4"/>
  <c r="U206" i="4"/>
  <c r="U194" i="4"/>
  <c r="U190" i="4"/>
  <c r="U178" i="4"/>
  <c r="U166" i="4"/>
  <c r="U154" i="4"/>
  <c r="U150" i="4"/>
  <c r="U138" i="4"/>
  <c r="U126" i="4"/>
  <c r="U122" i="4"/>
  <c r="U114" i="4"/>
  <c r="U110" i="4"/>
  <c r="U98" i="4"/>
  <c r="U86" i="4"/>
  <c r="U70" i="4"/>
  <c r="W30" i="4"/>
  <c r="T82" i="4"/>
  <c r="T78" i="4"/>
  <c r="T74" i="4"/>
  <c r="T70" i="4"/>
  <c r="T66" i="4"/>
  <c r="T62" i="4"/>
  <c r="T58" i="4"/>
  <c r="T54" i="4"/>
  <c r="T50" i="4"/>
  <c r="X8" i="4"/>
  <c r="D280" i="4"/>
  <c r="D240" i="4"/>
  <c r="D200" i="4"/>
  <c r="D160" i="4"/>
  <c r="D120" i="4"/>
  <c r="D80" i="4"/>
  <c r="I91" i="4"/>
  <c r="H135" i="4"/>
  <c r="J276" i="4"/>
  <c r="J236" i="4"/>
  <c r="J196" i="4"/>
  <c r="J156" i="4"/>
  <c r="I276" i="4"/>
  <c r="I236" i="4"/>
  <c r="I196" i="4"/>
  <c r="I156" i="4"/>
  <c r="H276" i="4"/>
  <c r="H236" i="4"/>
  <c r="H196" i="4"/>
  <c r="H156" i="4"/>
  <c r="G276" i="4"/>
  <c r="I36" i="4"/>
  <c r="H36" i="4"/>
  <c r="G116" i="4"/>
  <c r="H51" i="4"/>
  <c r="H116" i="4"/>
  <c r="H199" i="4"/>
  <c r="G9" i="4"/>
  <c r="J169" i="4"/>
  <c r="J129" i="4"/>
  <c r="J249" i="4"/>
  <c r="J209" i="4"/>
  <c r="H249" i="4"/>
  <c r="H209" i="4"/>
  <c r="H169" i="4"/>
  <c r="H129" i="4"/>
  <c r="H89" i="4"/>
  <c r="H49" i="4"/>
  <c r="G169" i="4"/>
  <c r="G249" i="4"/>
  <c r="G209" i="4"/>
  <c r="F14" i="4"/>
  <c r="H136" i="4"/>
  <c r="J201" i="4"/>
  <c r="J161" i="4"/>
  <c r="J121" i="4"/>
  <c r="J281" i="4"/>
  <c r="J241" i="4"/>
  <c r="I281" i="4"/>
  <c r="H281" i="4"/>
  <c r="H241" i="4"/>
  <c r="H201" i="4"/>
  <c r="H161" i="4"/>
  <c r="H121" i="4"/>
  <c r="H81" i="4"/>
  <c r="G201" i="4"/>
  <c r="G161" i="4"/>
  <c r="G281" i="4"/>
  <c r="G241" i="4"/>
  <c r="G52" i="4"/>
  <c r="D81" i="4"/>
  <c r="J92" i="4"/>
  <c r="H123" i="4"/>
  <c r="I129" i="4"/>
  <c r="J136" i="4"/>
  <c r="G160" i="4"/>
  <c r="G200" i="4"/>
  <c r="G256" i="4"/>
  <c r="G10" i="4"/>
  <c r="I18" i="4"/>
  <c r="F22" i="4"/>
  <c r="F26" i="4"/>
  <c r="J33" i="4"/>
  <c r="H52" i="4"/>
  <c r="G58" i="4"/>
  <c r="G81" i="4"/>
  <c r="I123" i="4"/>
  <c r="G171" i="4"/>
  <c r="G212" i="4"/>
  <c r="D13" i="4"/>
  <c r="D253" i="4"/>
  <c r="D213" i="4"/>
  <c r="D173" i="4"/>
  <c r="G123" i="4"/>
  <c r="H10" i="4"/>
  <c r="D258" i="4"/>
  <c r="D218" i="4"/>
  <c r="D178" i="4"/>
  <c r="D138" i="4"/>
  <c r="D98" i="4"/>
  <c r="D58" i="4"/>
  <c r="G26" i="4"/>
  <c r="D273" i="4"/>
  <c r="D233" i="4"/>
  <c r="D193" i="4"/>
  <c r="D37" i="4"/>
  <c r="D277" i="4"/>
  <c r="D237" i="4"/>
  <c r="D197" i="4"/>
  <c r="F42" i="4"/>
  <c r="I52" i="4"/>
  <c r="I81" i="4"/>
  <c r="D93" i="4"/>
  <c r="G99" i="4"/>
  <c r="G105" i="4"/>
  <c r="G130" i="4"/>
  <c r="H171" i="4"/>
  <c r="I201" i="4"/>
  <c r="D276" i="4"/>
  <c r="D236" i="4"/>
  <c r="D196" i="4"/>
  <c r="D156" i="4"/>
  <c r="D116" i="4"/>
  <c r="D76" i="4"/>
  <c r="D36" i="4"/>
  <c r="G122" i="4"/>
  <c r="H80" i="4"/>
  <c r="I243" i="4"/>
  <c r="I92" i="4"/>
  <c r="G129" i="4"/>
  <c r="F10" i="4"/>
  <c r="I10" i="4"/>
  <c r="J254" i="4"/>
  <c r="J214" i="4"/>
  <c r="J174" i="4"/>
  <c r="J134" i="4"/>
  <c r="J94" i="4"/>
  <c r="J54" i="4"/>
  <c r="I254" i="4"/>
  <c r="I214" i="4"/>
  <c r="I174" i="4"/>
  <c r="I134" i="4"/>
  <c r="H254" i="4"/>
  <c r="H214" i="4"/>
  <c r="H174" i="4"/>
  <c r="G254" i="4"/>
  <c r="G214" i="4"/>
  <c r="G174" i="4"/>
  <c r="J14" i="4"/>
  <c r="G14" i="4"/>
  <c r="J18" i="4"/>
  <c r="J258" i="4"/>
  <c r="J218" i="4"/>
  <c r="J178" i="4"/>
  <c r="J138" i="4"/>
  <c r="J98" i="4"/>
  <c r="J58" i="4"/>
  <c r="H18" i="4"/>
  <c r="I138" i="4"/>
  <c r="I258" i="4"/>
  <c r="I218" i="4"/>
  <c r="I178" i="4"/>
  <c r="I98" i="4"/>
  <c r="H258" i="4"/>
  <c r="H218" i="4"/>
  <c r="H178" i="4"/>
  <c r="H138" i="4"/>
  <c r="G258" i="4"/>
  <c r="G218" i="4"/>
  <c r="G178" i="4"/>
  <c r="G138" i="4"/>
  <c r="H26" i="4"/>
  <c r="H33" i="4"/>
  <c r="G33" i="4"/>
  <c r="J153" i="4"/>
  <c r="J273" i="4"/>
  <c r="J233" i="4"/>
  <c r="J193" i="4"/>
  <c r="H273" i="4"/>
  <c r="H233" i="4"/>
  <c r="H193" i="4"/>
  <c r="H153" i="4"/>
  <c r="H113" i="4"/>
  <c r="H73" i="4"/>
  <c r="G233" i="4"/>
  <c r="G153" i="4"/>
  <c r="G273" i="4"/>
  <c r="G193" i="4"/>
  <c r="H42" i="4"/>
  <c r="J52" i="4"/>
  <c r="I58" i="4"/>
  <c r="J81" i="4"/>
  <c r="G93" i="4"/>
  <c r="H99" i="4"/>
  <c r="I105" i="4"/>
  <c r="G124" i="4"/>
  <c r="H130" i="4"/>
  <c r="I161" i="4"/>
  <c r="I171" i="4"/>
  <c r="H223" i="4"/>
  <c r="I179" i="4"/>
  <c r="J280" i="4"/>
  <c r="J240" i="4"/>
  <c r="J200" i="4"/>
  <c r="J160" i="4"/>
  <c r="I280" i="4"/>
  <c r="I240" i="4"/>
  <c r="I200" i="4"/>
  <c r="I160" i="4"/>
  <c r="H280" i="4"/>
  <c r="H240" i="4"/>
  <c r="H200" i="4"/>
  <c r="H160" i="4"/>
  <c r="G280" i="4"/>
  <c r="H40" i="4"/>
  <c r="F29" i="4"/>
  <c r="G80" i="4"/>
  <c r="I128" i="4"/>
  <c r="J173" i="4"/>
  <c r="J133" i="4"/>
  <c r="J253" i="4"/>
  <c r="J213" i="4"/>
  <c r="H253" i="4"/>
  <c r="H213" i="4"/>
  <c r="H173" i="4"/>
  <c r="H133" i="4"/>
  <c r="H93" i="4"/>
  <c r="H53" i="4"/>
  <c r="G173" i="4"/>
  <c r="G253" i="4"/>
  <c r="G213" i="4"/>
  <c r="D265" i="4"/>
  <c r="D225" i="4"/>
  <c r="D185" i="4"/>
  <c r="J272" i="4"/>
  <c r="J232" i="4"/>
  <c r="J192" i="4"/>
  <c r="J152" i="4"/>
  <c r="I272" i="4"/>
  <c r="I232" i="4"/>
  <c r="I192" i="4"/>
  <c r="I152" i="4"/>
  <c r="H272" i="4"/>
  <c r="H232" i="4"/>
  <c r="H192" i="4"/>
  <c r="H152" i="4"/>
  <c r="G272" i="4"/>
  <c r="G92" i="4"/>
  <c r="H255" i="4"/>
  <c r="H5" i="4"/>
  <c r="G5" i="4"/>
  <c r="J245" i="4"/>
  <c r="J165" i="4"/>
  <c r="J125" i="4"/>
  <c r="J205" i="4"/>
  <c r="H245" i="4"/>
  <c r="H205" i="4"/>
  <c r="H165" i="4"/>
  <c r="H125" i="4"/>
  <c r="H85" i="4"/>
  <c r="H45" i="4"/>
  <c r="G245" i="4"/>
  <c r="G205" i="4"/>
  <c r="G165" i="4"/>
  <c r="F18" i="4"/>
  <c r="D269" i="4"/>
  <c r="D229" i="4"/>
  <c r="D189" i="4"/>
  <c r="F33" i="4"/>
  <c r="D41" i="4"/>
  <c r="D281" i="4"/>
  <c r="D241" i="4"/>
  <c r="D201" i="4"/>
  <c r="J116" i="4"/>
  <c r="D262" i="4"/>
  <c r="D222" i="4"/>
  <c r="D182" i="4"/>
  <c r="D142" i="4"/>
  <c r="D102" i="4"/>
  <c r="D62" i="4"/>
  <c r="F38" i="4"/>
  <c r="I42" i="4"/>
  <c r="G76" i="4"/>
  <c r="I93" i="4"/>
  <c r="I99" i="4"/>
  <c r="J105" i="4"/>
  <c r="H124" i="4"/>
  <c r="I181" i="4"/>
  <c r="D246" i="4"/>
  <c r="D206" i="4"/>
  <c r="D166" i="4"/>
  <c r="D126" i="4"/>
  <c r="D86" i="4"/>
  <c r="D46" i="4"/>
  <c r="D10" i="4"/>
  <c r="D250" i="4"/>
  <c r="D210" i="4"/>
  <c r="D170" i="4"/>
  <c r="D130" i="4"/>
  <c r="D90" i="4"/>
  <c r="D50" i="4"/>
  <c r="I22" i="4"/>
  <c r="H22" i="4"/>
  <c r="J262" i="4"/>
  <c r="J222" i="4"/>
  <c r="J182" i="4"/>
  <c r="J142" i="4"/>
  <c r="J102" i="4"/>
  <c r="J62" i="4"/>
  <c r="I262" i="4"/>
  <c r="I222" i="4"/>
  <c r="I182" i="4"/>
  <c r="I142" i="4"/>
  <c r="I102" i="4"/>
  <c r="H262" i="4"/>
  <c r="H222" i="4"/>
  <c r="H182" i="4"/>
  <c r="H142" i="4"/>
  <c r="G262" i="4"/>
  <c r="G222" i="4"/>
  <c r="G182" i="4"/>
  <c r="G142" i="4"/>
  <c r="G38" i="4"/>
  <c r="D53" i="4"/>
  <c r="H76" i="4"/>
  <c r="J93" i="4"/>
  <c r="G112" i="4"/>
  <c r="I124" i="4"/>
  <c r="D145" i="4"/>
  <c r="D153" i="4"/>
  <c r="G172" i="4"/>
  <c r="J250" i="4"/>
  <c r="J210" i="4"/>
  <c r="J170" i="4"/>
  <c r="J130" i="4"/>
  <c r="J90" i="4"/>
  <c r="J50" i="4"/>
  <c r="I250" i="4"/>
  <c r="I210" i="4"/>
  <c r="I170" i="4"/>
  <c r="I130" i="4"/>
  <c r="H250" i="4"/>
  <c r="H210" i="4"/>
  <c r="H170" i="4"/>
  <c r="G250" i="4"/>
  <c r="G210" i="4"/>
  <c r="G170" i="4"/>
  <c r="J266" i="4"/>
  <c r="J226" i="4"/>
  <c r="J186" i="4"/>
  <c r="J146" i="4"/>
  <c r="J106" i="4"/>
  <c r="J66" i="4"/>
  <c r="I266" i="4"/>
  <c r="I226" i="4"/>
  <c r="I186" i="4"/>
  <c r="I146" i="4"/>
  <c r="I106" i="4"/>
  <c r="H266" i="4"/>
  <c r="H226" i="4"/>
  <c r="H186" i="4"/>
  <c r="H146" i="4"/>
  <c r="G266" i="4"/>
  <c r="G226" i="4"/>
  <c r="G186" i="4"/>
  <c r="G146" i="4"/>
  <c r="I26" i="4"/>
  <c r="H38" i="4"/>
  <c r="J282" i="4"/>
  <c r="J242" i="4"/>
  <c r="J202" i="4"/>
  <c r="J162" i="4"/>
  <c r="J122" i="4"/>
  <c r="J82" i="4"/>
  <c r="I282" i="4"/>
  <c r="I242" i="4"/>
  <c r="I202" i="4"/>
  <c r="I162" i="4"/>
  <c r="I122" i="4"/>
  <c r="H282" i="4"/>
  <c r="H242" i="4"/>
  <c r="H202" i="4"/>
  <c r="H162" i="4"/>
  <c r="G282" i="4"/>
  <c r="G242" i="4"/>
  <c r="G202" i="4"/>
  <c r="G162" i="4"/>
  <c r="J42" i="4"/>
  <c r="G42" i="4"/>
  <c r="G59" i="4"/>
  <c r="H82" i="4"/>
  <c r="G88" i="4"/>
  <c r="G106" i="4"/>
  <c r="G118" i="4"/>
  <c r="J124" i="4"/>
  <c r="G131" i="4"/>
  <c r="H203" i="4"/>
  <c r="D270" i="4"/>
  <c r="D230" i="4"/>
  <c r="D190" i="4"/>
  <c r="D150" i="4"/>
  <c r="D110" i="4"/>
  <c r="D70" i="4"/>
  <c r="H88" i="4"/>
  <c r="H106" i="4"/>
  <c r="H215" i="4"/>
  <c r="H259" i="4"/>
  <c r="I88" i="4"/>
  <c r="I215" i="4"/>
  <c r="I259" i="4"/>
  <c r="D259" i="4"/>
  <c r="D219" i="4"/>
  <c r="D179" i="4"/>
  <c r="D139" i="4"/>
  <c r="D99" i="4"/>
  <c r="D59" i="4"/>
  <c r="G48" i="4"/>
  <c r="J88" i="4"/>
  <c r="G204" i="4"/>
  <c r="G236" i="4"/>
  <c r="D255" i="4"/>
  <c r="D215" i="4"/>
  <c r="D175" i="4"/>
  <c r="D135" i="4"/>
  <c r="D95" i="4"/>
  <c r="D55" i="4"/>
  <c r="H19" i="4"/>
  <c r="G19" i="4"/>
  <c r="J259" i="4"/>
  <c r="J219" i="4"/>
  <c r="J179" i="4"/>
  <c r="J139" i="4"/>
  <c r="J99" i="4"/>
  <c r="J59" i="4"/>
  <c r="G259" i="4"/>
  <c r="G219" i="4"/>
  <c r="G179" i="4"/>
  <c r="H48" i="4"/>
  <c r="G132" i="4"/>
  <c r="H139" i="4"/>
  <c r="G216" i="4"/>
  <c r="G248" i="4"/>
  <c r="G66" i="4"/>
  <c r="G164" i="4"/>
  <c r="H175" i="4"/>
  <c r="J278" i="4"/>
  <c r="J238" i="4"/>
  <c r="J198" i="4"/>
  <c r="J158" i="4"/>
  <c r="J118" i="4"/>
  <c r="J78" i="4"/>
  <c r="I278" i="4"/>
  <c r="I238" i="4"/>
  <c r="I198" i="4"/>
  <c r="I158" i="4"/>
  <c r="I118" i="4"/>
  <c r="H278" i="4"/>
  <c r="H238" i="4"/>
  <c r="H198" i="4"/>
  <c r="H158" i="4"/>
  <c r="G278" i="4"/>
  <c r="G238" i="4"/>
  <c r="G198" i="4"/>
  <c r="G158" i="4"/>
  <c r="J251" i="4"/>
  <c r="J211" i="4"/>
  <c r="J171" i="4"/>
  <c r="J131" i="4"/>
  <c r="J91" i="4"/>
  <c r="J51" i="4"/>
  <c r="G251" i="4"/>
  <c r="G211" i="4"/>
  <c r="J11" i="4"/>
  <c r="I11" i="4"/>
  <c r="I48" i="4"/>
  <c r="H132" i="4"/>
  <c r="I139" i="4"/>
  <c r="G147" i="4"/>
  <c r="J263" i="4"/>
  <c r="J223" i="4"/>
  <c r="J183" i="4"/>
  <c r="J143" i="4"/>
  <c r="J103" i="4"/>
  <c r="J63" i="4"/>
  <c r="G263" i="4"/>
  <c r="G223" i="4"/>
  <c r="G183" i="4"/>
  <c r="J23" i="4"/>
  <c r="H23" i="4"/>
  <c r="F35" i="4"/>
  <c r="G39" i="4"/>
  <c r="D283" i="4"/>
  <c r="D243" i="4"/>
  <c r="D203" i="4"/>
  <c r="D163" i="4"/>
  <c r="D123" i="4"/>
  <c r="D83" i="4"/>
  <c r="J48" i="4"/>
  <c r="I54" i="4"/>
  <c r="H66" i="4"/>
  <c r="G72" i="4"/>
  <c r="G89" i="4"/>
  <c r="G95" i="4"/>
  <c r="G101" i="4"/>
  <c r="I107" i="4"/>
  <c r="I113" i="4"/>
  <c r="J132" i="4"/>
  <c r="H147" i="4"/>
  <c r="I175" i="4"/>
  <c r="I205" i="4"/>
  <c r="I249" i="4"/>
  <c r="I273" i="4"/>
  <c r="D263" i="4"/>
  <c r="D223" i="4"/>
  <c r="D183" i="4"/>
  <c r="D143" i="4"/>
  <c r="D103" i="4"/>
  <c r="D63" i="4"/>
  <c r="D247" i="4"/>
  <c r="D207" i="4"/>
  <c r="D167" i="4"/>
  <c r="D127" i="4"/>
  <c r="D87" i="4"/>
  <c r="D47" i="4"/>
  <c r="H16" i="4"/>
  <c r="F20" i="4"/>
  <c r="F24" i="4"/>
  <c r="J267" i="4"/>
  <c r="J227" i="4"/>
  <c r="J187" i="4"/>
  <c r="J147" i="4"/>
  <c r="J107" i="4"/>
  <c r="J67" i="4"/>
  <c r="G267" i="4"/>
  <c r="G227" i="4"/>
  <c r="G187" i="4"/>
  <c r="J283" i="4"/>
  <c r="J243" i="4"/>
  <c r="J203" i="4"/>
  <c r="J163" i="4"/>
  <c r="J123" i="4"/>
  <c r="J83" i="4"/>
  <c r="I283" i="4"/>
  <c r="H283" i="4"/>
  <c r="G283" i="4"/>
  <c r="G243" i="4"/>
  <c r="G203" i="4"/>
  <c r="I43" i="4"/>
  <c r="G43" i="4"/>
  <c r="I66" i="4"/>
  <c r="H95" i="4"/>
  <c r="I147" i="4"/>
  <c r="I227" i="4"/>
  <c r="I261" i="4"/>
  <c r="D38" i="4"/>
  <c r="D278" i="4"/>
  <c r="D238" i="4"/>
  <c r="D198" i="4"/>
  <c r="D158" i="4"/>
  <c r="D118" i="4"/>
  <c r="D78" i="4"/>
  <c r="G12" i="4"/>
  <c r="G120" i="4"/>
  <c r="D251" i="4"/>
  <c r="D211" i="4"/>
  <c r="D171" i="4"/>
  <c r="D131" i="4"/>
  <c r="D91" i="4"/>
  <c r="D51" i="4"/>
  <c r="D279" i="4"/>
  <c r="D239" i="4"/>
  <c r="D199" i="4"/>
  <c r="D159" i="4"/>
  <c r="D119" i="4"/>
  <c r="D79" i="4"/>
  <c r="I12" i="4"/>
  <c r="J255" i="4"/>
  <c r="J215" i="4"/>
  <c r="J175" i="4"/>
  <c r="J135" i="4"/>
  <c r="J95" i="4"/>
  <c r="J55" i="4"/>
  <c r="G255" i="4"/>
  <c r="G215" i="4"/>
  <c r="G175" i="4"/>
  <c r="I15" i="4"/>
  <c r="G15" i="4"/>
  <c r="I16" i="4"/>
  <c r="G78" i="4"/>
  <c r="G84" i="4"/>
  <c r="G108" i="4"/>
  <c r="D133" i="4"/>
  <c r="G176" i="4"/>
  <c r="J16" i="4"/>
  <c r="F28" i="4"/>
  <c r="J279" i="4"/>
  <c r="J239" i="4"/>
  <c r="J199" i="4"/>
  <c r="J159" i="4"/>
  <c r="J119" i="4"/>
  <c r="J79" i="4"/>
  <c r="I279" i="4"/>
  <c r="H279" i="4"/>
  <c r="G279" i="4"/>
  <c r="G239" i="4"/>
  <c r="G199" i="4"/>
  <c r="J39" i="4"/>
  <c r="I39" i="4"/>
  <c r="H44" i="4"/>
  <c r="G55" i="4"/>
  <c r="J72" i="4"/>
  <c r="H78" i="4"/>
  <c r="H84" i="4"/>
  <c r="H108" i="4"/>
  <c r="H120" i="4"/>
  <c r="G133" i="4"/>
  <c r="G148" i="4"/>
  <c r="G228" i="4"/>
  <c r="H239" i="4"/>
  <c r="F8" i="4"/>
  <c r="D256" i="4"/>
  <c r="D216" i="4"/>
  <c r="D176" i="4"/>
  <c r="D136" i="4"/>
  <c r="D96" i="4"/>
  <c r="D56" i="4"/>
  <c r="G28" i="4"/>
  <c r="I44" i="4"/>
  <c r="I49" i="4"/>
  <c r="H55" i="4"/>
  <c r="G67" i="4"/>
  <c r="I78" i="4"/>
  <c r="I84" i="4"/>
  <c r="G90" i="4"/>
  <c r="G102" i="4"/>
  <c r="I108" i="4"/>
  <c r="I120" i="4"/>
  <c r="I133" i="4"/>
  <c r="G156" i="4"/>
  <c r="I239" i="4"/>
  <c r="H251" i="4"/>
  <c r="G8" i="4"/>
  <c r="D252" i="4"/>
  <c r="D212" i="4"/>
  <c r="D172" i="4"/>
  <c r="D132" i="4"/>
  <c r="D92" i="4"/>
  <c r="D52" i="4"/>
  <c r="J256" i="4"/>
  <c r="J216" i="4"/>
  <c r="J176" i="4"/>
  <c r="I256" i="4"/>
  <c r="I216" i="4"/>
  <c r="I176" i="4"/>
  <c r="I136" i="4"/>
  <c r="H256" i="4"/>
  <c r="H216" i="4"/>
  <c r="H176" i="4"/>
  <c r="G16" i="4"/>
  <c r="H28" i="4"/>
  <c r="D275" i="4"/>
  <c r="D235" i="4"/>
  <c r="D195" i="4"/>
  <c r="D155" i="4"/>
  <c r="D115" i="4"/>
  <c r="D75" i="4"/>
  <c r="D40" i="4"/>
  <c r="I55" i="4"/>
  <c r="H90" i="4"/>
  <c r="H96" i="4"/>
  <c r="J108" i="4"/>
  <c r="J120" i="4"/>
  <c r="I251" i="4"/>
  <c r="J252" i="4"/>
  <c r="J212" i="4"/>
  <c r="J172" i="4"/>
  <c r="I252" i="4"/>
  <c r="I212" i="4"/>
  <c r="I172" i="4"/>
  <c r="I132" i="4"/>
  <c r="H252" i="4"/>
  <c r="H212" i="4"/>
  <c r="H172" i="4"/>
  <c r="H12" i="4"/>
  <c r="D260" i="4"/>
  <c r="D220" i="4"/>
  <c r="D180" i="4"/>
  <c r="D140" i="4"/>
  <c r="D100" i="4"/>
  <c r="D60" i="4"/>
  <c r="D264" i="4"/>
  <c r="D224" i="4"/>
  <c r="D184" i="4"/>
  <c r="D144" i="4"/>
  <c r="D104" i="4"/>
  <c r="D64" i="4"/>
  <c r="D24" i="4"/>
  <c r="D284" i="4"/>
  <c r="D244" i="4"/>
  <c r="D204" i="4"/>
  <c r="D164" i="4"/>
  <c r="D124" i="4"/>
  <c r="D84" i="4"/>
  <c r="D44" i="4"/>
  <c r="I90" i="4"/>
  <c r="I96" i="4"/>
  <c r="H219" i="4"/>
  <c r="G240" i="4"/>
  <c r="I28" i="4"/>
  <c r="D248" i="4"/>
  <c r="D208" i="4"/>
  <c r="D168" i="4"/>
  <c r="D128" i="4"/>
  <c r="D88" i="4"/>
  <c r="D48" i="4"/>
  <c r="D8" i="4"/>
  <c r="I40" i="4"/>
  <c r="J284" i="4"/>
  <c r="J244" i="4"/>
  <c r="J204" i="4"/>
  <c r="J164" i="4"/>
  <c r="I284" i="4"/>
  <c r="I244" i="4"/>
  <c r="I204" i="4"/>
  <c r="I164" i="4"/>
  <c r="H284" i="4"/>
  <c r="H244" i="4"/>
  <c r="H204" i="4"/>
  <c r="H164" i="4"/>
  <c r="G284" i="4"/>
  <c r="G44" i="4"/>
  <c r="G50" i="4"/>
  <c r="G56" i="4"/>
  <c r="J96" i="4"/>
  <c r="G196" i="4"/>
  <c r="I219" i="4"/>
  <c r="G252" i="4"/>
  <c r="G68" i="4"/>
  <c r="G208" i="4"/>
  <c r="I56" i="4"/>
  <c r="G128" i="4"/>
  <c r="I253" i="4"/>
  <c r="J268" i="4"/>
  <c r="J228" i="4"/>
  <c r="J188" i="4"/>
  <c r="J148" i="4"/>
  <c r="I268" i="4"/>
  <c r="I228" i="4"/>
  <c r="I188" i="4"/>
  <c r="I148" i="4"/>
  <c r="H268" i="4"/>
  <c r="H228" i="4"/>
  <c r="H188" i="4"/>
  <c r="H148" i="4"/>
  <c r="G268" i="4"/>
  <c r="J28" i="4"/>
  <c r="H128" i="4"/>
  <c r="G135" i="4"/>
  <c r="J56" i="4"/>
  <c r="H179" i="4"/>
  <c r="G188" i="4"/>
  <c r="I68" i="4"/>
  <c r="H122" i="4"/>
  <c r="J68" i="4"/>
  <c r="I135" i="4"/>
  <c r="G51" i="4"/>
  <c r="D245" i="4"/>
  <c r="D205" i="4"/>
  <c r="D9" i="4"/>
  <c r="D249" i="4"/>
  <c r="D209" i="4"/>
  <c r="D169" i="4"/>
  <c r="I21" i="4"/>
  <c r="J181" i="4"/>
  <c r="J141" i="4"/>
  <c r="J261" i="4"/>
  <c r="J221" i="4"/>
  <c r="H261" i="4"/>
  <c r="H221" i="4"/>
  <c r="H181" i="4"/>
  <c r="H141" i="4"/>
  <c r="H101" i="4"/>
  <c r="H61" i="4"/>
  <c r="G181" i="4"/>
  <c r="G261" i="4"/>
  <c r="G221" i="4"/>
  <c r="J25" i="4"/>
  <c r="I25" i="4"/>
  <c r="J265" i="4"/>
  <c r="J225" i="4"/>
  <c r="J185" i="4"/>
  <c r="H265" i="4"/>
  <c r="H225" i="4"/>
  <c r="H185" i="4"/>
  <c r="H145" i="4"/>
  <c r="H105" i="4"/>
  <c r="H65" i="4"/>
  <c r="G145" i="4"/>
  <c r="G265" i="4"/>
  <c r="G225" i="4"/>
  <c r="G185" i="4"/>
  <c r="J41" i="4"/>
  <c r="I51" i="4"/>
  <c r="H63" i="4"/>
  <c r="J80" i="4"/>
  <c r="H92" i="4"/>
  <c r="G98" i="4"/>
  <c r="I116" i="4"/>
  <c r="D129" i="4"/>
  <c r="G136" i="4"/>
  <c r="I143" i="4"/>
  <c r="I159" i="4"/>
  <c r="I199" i="4"/>
  <c r="H211" i="4"/>
  <c r="I255" i="4"/>
  <c r="H267" i="4"/>
  <c r="J248" i="4"/>
  <c r="J208" i="4"/>
  <c r="J168" i="4"/>
  <c r="I248" i="4"/>
  <c r="I208" i="4"/>
  <c r="I168" i="4"/>
  <c r="H248" i="4"/>
  <c r="H208" i="4"/>
  <c r="H168" i="4"/>
  <c r="F41" i="4"/>
  <c r="F13" i="4"/>
  <c r="F44" i="4"/>
  <c r="F16" i="4"/>
  <c r="F34" i="4"/>
  <c r="F6" i="4"/>
  <c r="F40" i="4"/>
  <c r="F12" i="4"/>
  <c r="F27" i="4"/>
  <c r="F30" i="4"/>
  <c r="F39" i="4"/>
  <c r="F11" i="4"/>
  <c r="F17" i="4"/>
  <c r="J128" i="4"/>
  <c r="I211" i="4"/>
  <c r="I221" i="4"/>
  <c r="G232" i="4"/>
  <c r="G244" i="4"/>
  <c r="I267" i="4"/>
  <c r="D14" i="4"/>
  <c r="J29" i="4"/>
  <c r="D42" i="4"/>
  <c r="F49" i="4"/>
  <c r="F53" i="4"/>
  <c r="F57" i="4"/>
  <c r="F61" i="4"/>
  <c r="F65" i="4"/>
  <c r="F69" i="4"/>
  <c r="F73" i="4"/>
  <c r="F77" i="4"/>
  <c r="F89" i="4"/>
  <c r="F93" i="4"/>
  <c r="F97" i="4"/>
  <c r="F101" i="4"/>
  <c r="F105" i="4"/>
  <c r="F109" i="4"/>
  <c r="F113" i="4"/>
  <c r="F117" i="4"/>
  <c r="F129" i="4"/>
  <c r="F133" i="4"/>
  <c r="F137" i="4"/>
  <c r="F141" i="4"/>
  <c r="F145" i="4"/>
  <c r="F149" i="4"/>
  <c r="F153" i="4"/>
  <c r="F157" i="4"/>
  <c r="F169" i="4"/>
  <c r="F173" i="4"/>
  <c r="F177" i="4"/>
  <c r="F181" i="4"/>
  <c r="F185" i="4"/>
  <c r="F189" i="4"/>
  <c r="F193" i="4"/>
  <c r="F197" i="4"/>
  <c r="F209" i="4"/>
  <c r="F213" i="4"/>
  <c r="F217" i="4"/>
  <c r="F221" i="4"/>
  <c r="F225" i="4"/>
  <c r="F229" i="4"/>
  <c r="F233" i="4"/>
  <c r="F237" i="4"/>
  <c r="F249" i="4"/>
  <c r="F253" i="4"/>
  <c r="F257" i="4"/>
  <c r="F261" i="4"/>
  <c r="F265" i="4"/>
  <c r="F269" i="4"/>
  <c r="F273" i="4"/>
  <c r="F277" i="4"/>
  <c r="G197" i="4"/>
  <c r="G237" i="4"/>
  <c r="G257" i="4"/>
  <c r="G277" i="4"/>
  <c r="H17" i="4"/>
  <c r="H57" i="4"/>
  <c r="H69" i="4"/>
  <c r="H77" i="4"/>
  <c r="H97" i="4"/>
  <c r="H109" i="4"/>
  <c r="H117" i="4"/>
  <c r="H137" i="4"/>
  <c r="H149" i="4"/>
  <c r="H157" i="4"/>
  <c r="H177" i="4"/>
  <c r="H189" i="4"/>
  <c r="H197" i="4"/>
  <c r="H217" i="4"/>
  <c r="H229" i="4"/>
  <c r="H237" i="4"/>
  <c r="H257" i="4"/>
  <c r="H269" i="4"/>
  <c r="H277" i="4"/>
  <c r="J157" i="4"/>
  <c r="J197" i="4"/>
  <c r="J217" i="4"/>
  <c r="J237" i="4"/>
  <c r="J277" i="4"/>
  <c r="D27" i="4"/>
  <c r="D54" i="4"/>
  <c r="D66" i="4"/>
  <c r="D74" i="4"/>
  <c r="D82" i="4"/>
  <c r="D94" i="4"/>
  <c r="D106" i="4"/>
  <c r="D114" i="4"/>
  <c r="D122" i="4"/>
  <c r="D134" i="4"/>
  <c r="D146" i="4"/>
  <c r="D154" i="4"/>
  <c r="D162" i="4"/>
  <c r="D174" i="4"/>
  <c r="D186" i="4"/>
  <c r="D194" i="4"/>
  <c r="D202" i="4"/>
  <c r="D214" i="4"/>
  <c r="D226" i="4"/>
  <c r="D234" i="4"/>
  <c r="D242" i="4"/>
  <c r="G166" i="4"/>
  <c r="G194" i="4"/>
  <c r="G206" i="4"/>
  <c r="G230" i="4"/>
  <c r="G234" i="4"/>
  <c r="G246" i="4"/>
  <c r="G270" i="4"/>
  <c r="G274" i="4"/>
  <c r="H166" i="4"/>
  <c r="H194" i="4"/>
  <c r="H206" i="4"/>
  <c r="H230" i="4"/>
  <c r="H234" i="4"/>
  <c r="H246" i="4"/>
  <c r="H270" i="4"/>
  <c r="H274" i="4"/>
  <c r="I126" i="4"/>
  <c r="I154" i="4"/>
  <c r="I166" i="4"/>
  <c r="I190" i="4"/>
  <c r="I194" i="4"/>
  <c r="I206" i="4"/>
  <c r="I230" i="4"/>
  <c r="I234" i="4"/>
  <c r="I246" i="4"/>
  <c r="I270" i="4"/>
  <c r="I274" i="4"/>
  <c r="J46" i="4"/>
  <c r="J70" i="4"/>
  <c r="J74" i="4"/>
  <c r="J86" i="4"/>
  <c r="J110" i="4"/>
  <c r="J114" i="4"/>
  <c r="J126" i="4"/>
  <c r="J150" i="4"/>
  <c r="J154" i="4"/>
  <c r="J166" i="4"/>
  <c r="J190" i="4"/>
  <c r="J194" i="4"/>
  <c r="J206" i="4"/>
  <c r="J230" i="4"/>
  <c r="J234" i="4"/>
  <c r="D31" i="4"/>
  <c r="D67" i="4"/>
  <c r="D71" i="4"/>
  <c r="D107" i="4"/>
  <c r="D111" i="4"/>
  <c r="D147" i="4"/>
  <c r="D151" i="4"/>
  <c r="D187" i="4"/>
  <c r="D191" i="4"/>
  <c r="D227" i="4"/>
  <c r="D231" i="4"/>
  <c r="J87" i="4"/>
  <c r="J111" i="4"/>
  <c r="J115" i="4"/>
  <c r="J127" i="4"/>
  <c r="J151" i="4"/>
  <c r="J155" i="4"/>
  <c r="J167" i="4"/>
  <c r="J191" i="4"/>
  <c r="J195" i="4"/>
  <c r="J207" i="4"/>
  <c r="J231" i="4"/>
  <c r="J235" i="4"/>
  <c r="D68" i="4"/>
  <c r="D72" i="4"/>
  <c r="D108" i="4"/>
  <c r="D112" i="4"/>
  <c r="D148" i="4"/>
  <c r="D152" i="4"/>
  <c r="D188" i="4"/>
  <c r="D192" i="4"/>
  <c r="D228" i="4"/>
  <c r="D232" i="4"/>
  <c r="H224" i="4"/>
  <c r="H260" i="4"/>
  <c r="H264" i="4"/>
  <c r="I224" i="4"/>
  <c r="I260" i="4"/>
  <c r="I264" i="4"/>
  <c r="J224" i="4"/>
  <c r="Z156" i="8" l="1"/>
  <c r="AE283" i="8" s="1"/>
  <c r="Y187" i="8"/>
  <c r="AE420" i="8" s="1"/>
  <c r="V196" i="8"/>
  <c r="AE459" i="8" s="1"/>
  <c r="X122" i="8"/>
  <c r="AE125" i="8" s="1"/>
  <c r="Y211" i="8"/>
  <c r="AE528" i="8" s="1"/>
  <c r="Y139" i="8"/>
  <c r="AE204" i="8" s="1"/>
  <c r="X204" i="8"/>
  <c r="AE497" i="8" s="1"/>
  <c r="X126" i="8"/>
  <c r="AE149" i="8" s="1"/>
  <c r="Y182" i="8"/>
  <c r="AE402" i="8" s="1"/>
  <c r="U215" i="8"/>
  <c r="AE548" i="8" s="1"/>
  <c r="W172" i="8"/>
  <c r="AE352" i="8" s="1"/>
  <c r="Y150" i="8"/>
  <c r="AE258" i="8" s="1"/>
  <c r="Z211" i="8"/>
  <c r="AE529" i="8" s="1"/>
  <c r="W178" i="8"/>
  <c r="AE376" i="8" s="1"/>
  <c r="X200" i="8"/>
  <c r="V131" i="8"/>
  <c r="AE165" i="8" s="1"/>
  <c r="V133" i="8"/>
  <c r="AE177" i="8" s="1"/>
  <c r="AE276" i="4"/>
  <c r="Y154" i="8"/>
  <c r="AE270" i="8" s="1"/>
  <c r="AE258" i="4"/>
  <c r="BG40" i="4"/>
  <c r="W155" i="8"/>
  <c r="AE274" i="8" s="1"/>
  <c r="W125" i="8"/>
  <c r="AE142" i="8" s="1"/>
  <c r="W179" i="8"/>
  <c r="AE382" i="8" s="1"/>
  <c r="U198" i="8"/>
  <c r="AE470" i="8" s="1"/>
  <c r="BG146" i="4"/>
  <c r="W168" i="8"/>
  <c r="X198" i="8"/>
  <c r="AE473" i="8" s="1"/>
  <c r="U184" i="8"/>
  <c r="W211" i="8"/>
  <c r="AE526" i="8" s="1"/>
  <c r="U170" i="8"/>
  <c r="AE338" i="8" s="1"/>
  <c r="Z198" i="8"/>
  <c r="AE475" i="8" s="1"/>
  <c r="V147" i="8"/>
  <c r="AE237" i="8" s="1"/>
  <c r="X168" i="8"/>
  <c r="W212" i="8"/>
  <c r="AE532" i="8" s="1"/>
  <c r="Z148" i="8"/>
  <c r="AE247" i="8" s="1"/>
  <c r="X146" i="8"/>
  <c r="AE233" i="8" s="1"/>
  <c r="U213" i="8"/>
  <c r="AE536" i="8" s="1"/>
  <c r="W160" i="8"/>
  <c r="V192" i="8"/>
  <c r="Z192" i="8"/>
  <c r="Y222" i="8"/>
  <c r="AE582" i="8" s="1"/>
  <c r="V183" i="8"/>
  <c r="AE405" i="8" s="1"/>
  <c r="Y148" i="8"/>
  <c r="AE246" i="8" s="1"/>
  <c r="W219" i="8"/>
  <c r="AE562" i="8" s="1"/>
  <c r="U149" i="8"/>
  <c r="AE248" i="8" s="1"/>
  <c r="U165" i="8"/>
  <c r="AE320" i="8" s="1"/>
  <c r="Y214" i="8"/>
  <c r="AE546" i="8" s="1"/>
  <c r="X154" i="8"/>
  <c r="AE269" i="8" s="1"/>
  <c r="U192" i="8"/>
  <c r="Y198" i="8"/>
  <c r="AE474" i="8" s="1"/>
  <c r="Y184" i="8"/>
  <c r="W222" i="8"/>
  <c r="AE580" i="8" s="1"/>
  <c r="X152" i="8"/>
  <c r="Y155" i="8"/>
  <c r="AE276" i="8" s="1"/>
  <c r="U147" i="8"/>
  <c r="AE236" i="8" s="1"/>
  <c r="V222" i="8"/>
  <c r="AE579" i="8" s="1"/>
  <c r="V156" i="8"/>
  <c r="AE279" i="8" s="1"/>
  <c r="U168" i="8"/>
  <c r="W167" i="8"/>
  <c r="AE334" i="8" s="1"/>
  <c r="V189" i="8"/>
  <c r="AE429" i="8" s="1"/>
  <c r="Y180" i="8"/>
  <c r="AE390" i="8" s="1"/>
  <c r="V162" i="8"/>
  <c r="AE303" i="8" s="1"/>
  <c r="AE96" i="4"/>
  <c r="X155" i="8"/>
  <c r="AE275" i="8" s="1"/>
  <c r="X140" i="8"/>
  <c r="AE209" i="8" s="1"/>
  <c r="U218" i="8"/>
  <c r="AE554" i="8" s="1"/>
  <c r="X178" i="8"/>
  <c r="AE377" i="8" s="1"/>
  <c r="Z194" i="8"/>
  <c r="AE451" i="8" s="1"/>
  <c r="Y191" i="8"/>
  <c r="AE444" i="8" s="1"/>
  <c r="W124" i="8"/>
  <c r="AE136" i="8" s="1"/>
  <c r="W208" i="8"/>
  <c r="U132" i="8"/>
  <c r="AE170" i="8" s="1"/>
  <c r="X131" i="8"/>
  <c r="AE167" i="8" s="1"/>
  <c r="Y204" i="8"/>
  <c r="AE498" i="8" s="1"/>
  <c r="X187" i="8"/>
  <c r="AE419" i="8" s="1"/>
  <c r="X195" i="8"/>
  <c r="AE455" i="8" s="1"/>
  <c r="V195" i="8"/>
  <c r="AE453" i="8" s="1"/>
  <c r="W142" i="8"/>
  <c r="AE220" i="8" s="1"/>
  <c r="X162" i="8"/>
  <c r="AE305" i="8" s="1"/>
  <c r="W199" i="8"/>
  <c r="AE478" i="8" s="1"/>
  <c r="W133" i="8"/>
  <c r="AE178" i="8" s="1"/>
  <c r="V152" i="8"/>
  <c r="X181" i="8"/>
  <c r="AE395" i="8" s="1"/>
  <c r="Z159" i="8"/>
  <c r="AE301" i="8" s="1"/>
  <c r="Z123" i="8"/>
  <c r="AE133" i="8" s="1"/>
  <c r="V139" i="8"/>
  <c r="AE201" i="8" s="1"/>
  <c r="W126" i="8"/>
  <c r="AE148" i="8" s="1"/>
  <c r="X208" i="8"/>
  <c r="U200" i="8"/>
  <c r="V132" i="8"/>
  <c r="AE171" i="8" s="1"/>
  <c r="X205" i="8"/>
  <c r="AE503" i="8" s="1"/>
  <c r="X180" i="8"/>
  <c r="AE389" i="8" s="1"/>
  <c r="Z182" i="8"/>
  <c r="AE403" i="8" s="1"/>
  <c r="U195" i="8"/>
  <c r="AE452" i="8" s="1"/>
  <c r="U178" i="8"/>
  <c r="AE374" i="8" s="1"/>
  <c r="U216" i="8"/>
  <c r="V178" i="8"/>
  <c r="AE375" i="8" s="1"/>
  <c r="V181" i="8"/>
  <c r="AE393" i="8" s="1"/>
  <c r="W191" i="8"/>
  <c r="AE442" i="8" s="1"/>
  <c r="U182" i="8"/>
  <c r="AE398" i="8" s="1"/>
  <c r="V199" i="8"/>
  <c r="AE477" i="8" s="1"/>
  <c r="W202" i="8"/>
  <c r="AE484" i="8" s="1"/>
  <c r="U152" i="8"/>
  <c r="BG226" i="4"/>
  <c r="U171" i="8"/>
  <c r="AE344" i="8" s="1"/>
  <c r="X215" i="8"/>
  <c r="AE551" i="8" s="1"/>
  <c r="BG20" i="4"/>
  <c r="X147" i="8"/>
  <c r="AE239" i="8" s="1"/>
  <c r="Y192" i="8"/>
  <c r="Y168" i="8"/>
  <c r="Z165" i="8"/>
  <c r="AE325" i="8" s="1"/>
  <c r="V208" i="8"/>
  <c r="Z141" i="8"/>
  <c r="AE217" i="8" s="1"/>
  <c r="U202" i="8"/>
  <c r="AE482" i="8" s="1"/>
  <c r="Z191" i="8"/>
  <c r="AE445" i="8" s="1"/>
  <c r="Z158" i="8"/>
  <c r="AE295" i="8" s="1"/>
  <c r="V171" i="8"/>
  <c r="AE345" i="8" s="1"/>
  <c r="Y181" i="8"/>
  <c r="AE396" i="8" s="1"/>
  <c r="X218" i="8"/>
  <c r="AE557" i="8" s="1"/>
  <c r="Y158" i="8"/>
  <c r="AE294" i="8" s="1"/>
  <c r="Y132" i="8"/>
  <c r="AE174" i="8" s="1"/>
  <c r="Z181" i="8"/>
  <c r="AE397" i="8" s="1"/>
  <c r="U160" i="8"/>
  <c r="V127" i="8"/>
  <c r="AE153" i="8" s="1"/>
  <c r="V188" i="8"/>
  <c r="AE423" i="8" s="1"/>
  <c r="X124" i="8"/>
  <c r="AE137" i="8" s="1"/>
  <c r="W159" i="8"/>
  <c r="AE298" i="8" s="1"/>
  <c r="Y205" i="8"/>
  <c r="AE504" i="8" s="1"/>
  <c r="X202" i="8"/>
  <c r="AE485" i="8" s="1"/>
  <c r="V212" i="8"/>
  <c r="AE531" i="8" s="1"/>
  <c r="V221" i="8"/>
  <c r="AE573" i="8" s="1"/>
  <c r="Y123" i="8"/>
  <c r="AE132" i="8" s="1"/>
  <c r="Z222" i="8"/>
  <c r="AE583" i="8" s="1"/>
  <c r="Z124" i="8"/>
  <c r="AE139" i="8" s="1"/>
  <c r="Z171" i="8"/>
  <c r="AE349" i="8" s="1"/>
  <c r="Y188" i="8"/>
  <c r="AE426" i="8" s="1"/>
  <c r="X191" i="8"/>
  <c r="AE443" i="8" s="1"/>
  <c r="V182" i="8"/>
  <c r="AE399" i="8" s="1"/>
  <c r="Y143" i="8"/>
  <c r="AE228" i="8" s="1"/>
  <c r="W156" i="8"/>
  <c r="AE280" i="8" s="1"/>
  <c r="Y159" i="8"/>
  <c r="AE300" i="8" s="1"/>
  <c r="W132" i="8"/>
  <c r="AE172" i="8" s="1"/>
  <c r="V204" i="8"/>
  <c r="AE495" i="8" s="1"/>
  <c r="Y144" i="8"/>
  <c r="V218" i="8"/>
  <c r="AE555" i="8" s="1"/>
  <c r="X184" i="8"/>
  <c r="BG70" i="4"/>
  <c r="V174" i="8"/>
  <c r="AE363" i="8" s="1"/>
  <c r="U141" i="8"/>
  <c r="AE212" i="8" s="1"/>
  <c r="Z166" i="8"/>
  <c r="AE331" i="8" s="1"/>
  <c r="V205" i="8"/>
  <c r="AE501" i="8" s="1"/>
  <c r="X175" i="8"/>
  <c r="AE371" i="8" s="1"/>
  <c r="X192" i="8"/>
  <c r="X160" i="8"/>
  <c r="X182" i="8"/>
  <c r="AE401" i="8" s="1"/>
  <c r="U199" i="8"/>
  <c r="AE476" i="8" s="1"/>
  <c r="Z180" i="8"/>
  <c r="AE391" i="8" s="1"/>
  <c r="X159" i="8"/>
  <c r="AE299" i="8" s="1"/>
  <c r="Z130" i="8"/>
  <c r="AE163" i="8" s="1"/>
  <c r="Z140" i="8"/>
  <c r="AE211" i="8" s="1"/>
  <c r="Z144" i="8"/>
  <c r="U212" i="8"/>
  <c r="AE530" i="8" s="1"/>
  <c r="Z221" i="8"/>
  <c r="AE577" i="8" s="1"/>
  <c r="W127" i="8"/>
  <c r="AE154" i="8" s="1"/>
  <c r="V200" i="8"/>
  <c r="V180" i="8"/>
  <c r="AE387" i="8" s="1"/>
  <c r="Y172" i="8"/>
  <c r="AE354" i="8" s="1"/>
  <c r="Y218" i="8"/>
  <c r="AE558" i="8" s="1"/>
  <c r="V148" i="8"/>
  <c r="AE243" i="8" s="1"/>
  <c r="U166" i="8"/>
  <c r="AE326" i="8" s="1"/>
  <c r="BG16" i="4"/>
  <c r="U156" i="8"/>
  <c r="AE278" i="8" s="1"/>
  <c r="Y162" i="8"/>
  <c r="AE306" i="8" s="1"/>
  <c r="U131" i="8"/>
  <c r="AE164" i="8" s="1"/>
  <c r="Z173" i="8"/>
  <c r="AE361" i="8" s="1"/>
  <c r="V216" i="8"/>
  <c r="V211" i="8"/>
  <c r="AE525" i="8" s="1"/>
  <c r="X128" i="8"/>
  <c r="U194" i="8"/>
  <c r="AE446" i="8" s="1"/>
  <c r="AS241" i="4"/>
  <c r="U208" i="8"/>
  <c r="Y128" i="8"/>
  <c r="X158" i="8"/>
  <c r="AE293" i="8" s="1"/>
  <c r="X138" i="8"/>
  <c r="AE197" i="8" s="1"/>
  <c r="V123" i="8"/>
  <c r="AE129" i="8" s="1"/>
  <c r="Y195" i="8"/>
  <c r="AE456" i="8" s="1"/>
  <c r="X143" i="8"/>
  <c r="AE227" i="8" s="1"/>
  <c r="AE224" i="4"/>
  <c r="Z142" i="8"/>
  <c r="AE223" i="8" s="1"/>
  <c r="Z212" i="8"/>
  <c r="AE535" i="8" s="1"/>
  <c r="X194" i="8"/>
  <c r="AE449" i="8" s="1"/>
  <c r="U181" i="8"/>
  <c r="AE392" i="8" s="1"/>
  <c r="Y219" i="8"/>
  <c r="AE564" i="8" s="1"/>
  <c r="AS145" i="4"/>
  <c r="Z174" i="8"/>
  <c r="AE367" i="8" s="1"/>
  <c r="U219" i="8"/>
  <c r="AE560" i="8" s="1"/>
  <c r="Y130" i="8"/>
  <c r="AE162" i="8" s="1"/>
  <c r="X171" i="8"/>
  <c r="AE347" i="8" s="1"/>
  <c r="W123" i="8"/>
  <c r="AE130" i="8" s="1"/>
  <c r="V215" i="8"/>
  <c r="AE549" i="8" s="1"/>
  <c r="BG62" i="4"/>
  <c r="U150" i="8"/>
  <c r="AE254" i="8" s="1"/>
  <c r="V168" i="8"/>
  <c r="V130" i="8"/>
  <c r="AE159" i="8" s="1"/>
  <c r="Y186" i="8"/>
  <c r="AE414" i="8" s="1"/>
  <c r="Z160" i="8"/>
  <c r="AS203" i="4"/>
  <c r="Z215" i="8"/>
  <c r="AE553" i="8" s="1"/>
  <c r="V154" i="8"/>
  <c r="AE267" i="8" s="1"/>
  <c r="BG242" i="4"/>
  <c r="Z208" i="8"/>
  <c r="AE272" i="4"/>
  <c r="X150" i="8"/>
  <c r="AE257" i="8" s="1"/>
  <c r="W195" i="8"/>
  <c r="AE454" i="8" s="1"/>
  <c r="Y135" i="8"/>
  <c r="AE192" i="8" s="1"/>
  <c r="V128" i="8"/>
  <c r="U122" i="8"/>
  <c r="AE122" i="8" s="1"/>
  <c r="U204" i="8"/>
  <c r="AE494" i="8" s="1"/>
  <c r="AS106" i="4"/>
  <c r="X148" i="8"/>
  <c r="AE245" i="8" s="1"/>
  <c r="W216" i="8"/>
  <c r="X172" i="8"/>
  <c r="AE353" i="8" s="1"/>
  <c r="X219" i="8"/>
  <c r="AE563" i="8" s="1"/>
  <c r="W128" i="8"/>
  <c r="X212" i="8"/>
  <c r="AE533" i="8" s="1"/>
  <c r="Z216" i="8"/>
  <c r="AE129" i="4"/>
  <c r="U205" i="8"/>
  <c r="AE500" i="8" s="1"/>
  <c r="W218" i="8"/>
  <c r="AE556" i="8" s="1"/>
  <c r="BG214" i="4"/>
  <c r="U175" i="8"/>
  <c r="AE368" i="8" s="1"/>
  <c r="AS185" i="4"/>
  <c r="X134" i="8"/>
  <c r="AE185" i="8" s="1"/>
  <c r="AS243" i="4"/>
  <c r="U128" i="8"/>
  <c r="V175" i="8"/>
  <c r="AE369" i="8" s="1"/>
  <c r="AS283" i="4"/>
  <c r="W135" i="8"/>
  <c r="AE190" i="8" s="1"/>
  <c r="W166" i="8"/>
  <c r="AE328" i="8" s="1"/>
  <c r="AS226" i="4"/>
  <c r="BG15" i="4"/>
  <c r="V141" i="8"/>
  <c r="AE213" i="8" s="1"/>
  <c r="AS68" i="4"/>
  <c r="AS228" i="4"/>
  <c r="BG134" i="4"/>
  <c r="BG254" i="4"/>
  <c r="AS101" i="4"/>
  <c r="BG133" i="4"/>
  <c r="X179" i="8"/>
  <c r="AE383" i="8" s="1"/>
  <c r="W164" i="8"/>
  <c r="AE316" i="8" s="1"/>
  <c r="AE221" i="4"/>
  <c r="AE159" i="4"/>
  <c r="W210" i="8"/>
  <c r="AE520" i="8" s="1"/>
  <c r="X151" i="8"/>
  <c r="AE263" i="8" s="1"/>
  <c r="Y166" i="8"/>
  <c r="AE330" i="8" s="1"/>
  <c r="V207" i="8"/>
  <c r="AE513" i="8" s="1"/>
  <c r="W143" i="8"/>
  <c r="AE226" i="8" s="1"/>
  <c r="Z179" i="8"/>
  <c r="AE385" i="8" s="1"/>
  <c r="X196" i="8"/>
  <c r="AE461" i="8" s="1"/>
  <c r="Z223" i="8"/>
  <c r="AE589" i="8" s="1"/>
  <c r="Q195" i="4"/>
  <c r="Q215" i="4"/>
  <c r="X125" i="8"/>
  <c r="AE143" i="8" s="1"/>
  <c r="V138" i="8"/>
  <c r="AE195" i="8" s="1"/>
  <c r="X127" i="8"/>
  <c r="AE155" i="8" s="1"/>
  <c r="Z224" i="8"/>
  <c r="X163" i="8"/>
  <c r="AE311" i="8" s="1"/>
  <c r="Z200" i="8"/>
  <c r="W197" i="8"/>
  <c r="AE466" i="8" s="1"/>
  <c r="U210" i="8"/>
  <c r="AE518" i="8" s="1"/>
  <c r="V214" i="8"/>
  <c r="AE543" i="8" s="1"/>
  <c r="Z176" i="8"/>
  <c r="U209" i="8"/>
  <c r="AE207" i="4"/>
  <c r="AS268" i="4"/>
  <c r="BG101" i="4"/>
  <c r="BG141" i="4"/>
  <c r="BG53" i="4"/>
  <c r="BG66" i="4"/>
  <c r="BG77" i="4"/>
  <c r="BG223" i="4"/>
  <c r="BG262" i="4"/>
  <c r="BG105" i="4"/>
  <c r="BG148" i="4"/>
  <c r="Z151" i="8"/>
  <c r="AE265" i="8" s="1"/>
  <c r="W184" i="8"/>
  <c r="U173" i="8"/>
  <c r="AE356" i="8" s="1"/>
  <c r="U176" i="8"/>
  <c r="Y151" i="8"/>
  <c r="AE264" i="8" s="1"/>
  <c r="Y126" i="8"/>
  <c r="AE150" i="8" s="1"/>
  <c r="Z197" i="8"/>
  <c r="AE469" i="8" s="1"/>
  <c r="Z210" i="8"/>
  <c r="AE523" i="8" s="1"/>
  <c r="W161" i="8"/>
  <c r="X173" i="8"/>
  <c r="AE359" i="8" s="1"/>
  <c r="Y153" i="8"/>
  <c r="Y210" i="8"/>
  <c r="AE522" i="8" s="1"/>
  <c r="W176" i="8"/>
  <c r="X153" i="8"/>
  <c r="X210" i="8"/>
  <c r="AE521" i="8" s="1"/>
  <c r="X186" i="8"/>
  <c r="AE413" i="8" s="1"/>
  <c r="V210" i="8"/>
  <c r="AE519" i="8" s="1"/>
  <c r="Z125" i="8"/>
  <c r="AE145" i="8" s="1"/>
  <c r="W173" i="8"/>
  <c r="AE358" i="8" s="1"/>
  <c r="Z217" i="8"/>
  <c r="V125" i="8"/>
  <c r="AE141" i="8" s="1"/>
  <c r="W148" i="8"/>
  <c r="AE244" i="8" s="1"/>
  <c r="Y179" i="8"/>
  <c r="AE384" i="8" s="1"/>
  <c r="Z213" i="8"/>
  <c r="AE541" i="8" s="1"/>
  <c r="Z203" i="8"/>
  <c r="AE493" i="8" s="1"/>
  <c r="Y213" i="8"/>
  <c r="AE540" i="8" s="1"/>
  <c r="Z138" i="8"/>
  <c r="AE199" i="8" s="1"/>
  <c r="W213" i="8"/>
  <c r="AE538" i="8" s="1"/>
  <c r="V144" i="8"/>
  <c r="AS266" i="4"/>
  <c r="AE250" i="4"/>
  <c r="AE263" i="4"/>
  <c r="Q194" i="4"/>
  <c r="C97" i="4"/>
  <c r="BG18" i="4"/>
  <c r="BG57" i="4"/>
  <c r="BG154" i="4"/>
  <c r="BG191" i="4"/>
  <c r="BG13" i="4"/>
  <c r="AS154" i="4"/>
  <c r="AS218" i="4"/>
  <c r="AS223" i="4"/>
  <c r="AS60" i="4"/>
  <c r="AS219" i="4"/>
  <c r="AE146" i="4"/>
  <c r="AE60" i="4"/>
  <c r="AE216" i="4"/>
  <c r="AE151" i="4"/>
  <c r="BG217" i="4"/>
  <c r="AS280" i="4"/>
  <c r="AS188" i="4"/>
  <c r="AS66" i="4"/>
  <c r="AE270" i="4"/>
  <c r="BG93" i="4"/>
  <c r="BG213" i="4"/>
  <c r="BG129" i="4"/>
  <c r="Q154" i="4"/>
  <c r="Q9" i="4"/>
  <c r="AE235" i="4"/>
  <c r="BG282" i="4"/>
  <c r="AS148" i="4"/>
  <c r="C24" i="4"/>
  <c r="AS102" i="4"/>
  <c r="BG159" i="4"/>
  <c r="Q247" i="4"/>
  <c r="AS255" i="4"/>
  <c r="Q173" i="4"/>
  <c r="Q282" i="4"/>
  <c r="BG211" i="4"/>
  <c r="AE110" i="4"/>
  <c r="AS179" i="4"/>
  <c r="Q197" i="4"/>
  <c r="C53" i="4"/>
  <c r="Q231" i="4"/>
  <c r="BG54" i="4"/>
  <c r="BG79" i="4"/>
  <c r="AE103" i="4"/>
  <c r="BG170" i="4"/>
  <c r="AE183" i="4"/>
  <c r="AS180" i="4"/>
  <c r="AS150" i="4"/>
  <c r="AS164" i="4"/>
  <c r="AE89" i="4"/>
  <c r="AS126" i="4"/>
  <c r="BG63" i="4"/>
  <c r="BG144" i="4"/>
  <c r="AE242" i="4"/>
  <c r="BG273" i="4"/>
  <c r="AS134" i="4"/>
  <c r="BG118" i="4"/>
  <c r="AE278" i="4"/>
  <c r="Q260" i="4"/>
  <c r="AE143" i="4"/>
  <c r="BG98" i="4"/>
  <c r="AS43" i="4"/>
  <c r="AS174" i="4"/>
  <c r="BG171" i="4"/>
  <c r="BG95" i="4"/>
  <c r="AS281" i="4"/>
  <c r="BG143" i="4"/>
  <c r="BG28" i="4"/>
  <c r="BG241" i="4"/>
  <c r="BG91" i="4"/>
  <c r="AS208" i="4"/>
  <c r="AE261" i="4"/>
  <c r="AS210" i="4"/>
  <c r="AS267" i="4"/>
  <c r="BG152" i="4"/>
  <c r="BG209" i="4"/>
  <c r="BG39" i="4"/>
  <c r="AS225" i="4"/>
  <c r="BG283" i="4"/>
  <c r="AS55" i="4"/>
  <c r="AS227" i="4"/>
  <c r="BG218" i="4"/>
  <c r="AS262" i="4"/>
  <c r="BG29" i="4"/>
  <c r="AE191" i="4"/>
  <c r="BG82" i="4"/>
  <c r="Q217" i="4"/>
  <c r="AE90" i="4"/>
  <c r="AS260" i="4"/>
  <c r="AS61" i="4"/>
  <c r="AE259" i="4"/>
  <c r="BG161" i="4"/>
  <c r="AS272" i="4"/>
  <c r="AE138" i="4"/>
  <c r="BG106" i="4"/>
  <c r="AS94" i="4"/>
  <c r="BG11" i="4"/>
  <c r="AE13" i="4"/>
  <c r="BG267" i="4"/>
  <c r="BG25" i="4"/>
  <c r="AE172" i="4"/>
  <c r="AE169" i="4"/>
  <c r="AE178" i="4"/>
  <c r="BG202" i="4"/>
  <c r="AE257" i="4"/>
  <c r="AE222" i="4"/>
  <c r="AS206" i="4"/>
  <c r="AS142" i="4"/>
  <c r="AS240" i="4"/>
  <c r="AS144" i="4"/>
  <c r="AS104" i="4"/>
  <c r="BG174" i="4"/>
  <c r="BG203" i="4"/>
  <c r="BG103" i="4"/>
  <c r="Q276" i="4"/>
  <c r="BG179" i="4"/>
  <c r="AE241" i="4"/>
  <c r="BG19" i="4"/>
  <c r="AE262" i="4"/>
  <c r="AS160" i="4"/>
  <c r="BG263" i="4"/>
  <c r="AS232" i="4"/>
  <c r="AS80" i="4"/>
  <c r="BG194" i="4"/>
  <c r="BG123" i="4"/>
  <c r="AS220" i="4"/>
  <c r="AS261" i="4"/>
  <c r="AS274" i="4"/>
  <c r="BG110" i="4"/>
  <c r="BG122" i="4"/>
  <c r="AS54" i="4"/>
  <c r="BG258" i="4"/>
  <c r="AE130" i="4"/>
  <c r="AE28" i="4"/>
  <c r="Q281" i="4"/>
  <c r="AE255" i="4"/>
  <c r="Q243" i="4"/>
  <c r="BG151" i="4"/>
  <c r="AS169" i="4"/>
  <c r="AE140" i="4"/>
  <c r="AS284" i="4"/>
  <c r="Q82" i="4"/>
  <c r="BG162" i="4"/>
  <c r="BG97" i="4"/>
  <c r="AS84" i="4"/>
  <c r="Q255" i="4"/>
  <c r="AS221" i="4"/>
  <c r="AS234" i="4"/>
  <c r="BG136" i="4"/>
  <c r="BG280" i="4"/>
  <c r="AS246" i="4"/>
  <c r="AS24" i="4"/>
  <c r="Q280" i="4"/>
  <c r="AS270" i="4"/>
  <c r="AE101" i="4"/>
  <c r="AE210" i="4"/>
  <c r="AS98" i="4"/>
  <c r="AE88" i="4"/>
  <c r="AE145" i="4"/>
  <c r="AS26" i="4"/>
  <c r="Q180" i="4"/>
  <c r="AS229" i="4"/>
  <c r="BG44" i="4"/>
  <c r="BG41" i="4"/>
  <c r="AS157" i="4"/>
  <c r="AE265" i="4"/>
  <c r="AS135" i="4"/>
  <c r="AS153" i="4"/>
  <c r="AS178" i="4"/>
  <c r="AE133" i="4"/>
  <c r="AS165" i="4"/>
  <c r="AS187" i="4"/>
  <c r="AE106" i="4"/>
  <c r="BG251" i="4"/>
  <c r="AE208" i="4"/>
  <c r="AE98" i="4"/>
  <c r="BG9" i="4"/>
  <c r="BG229" i="4"/>
  <c r="BG51" i="4"/>
  <c r="AE190" i="4"/>
  <c r="AS52" i="4"/>
  <c r="BG196" i="4"/>
  <c r="AS237" i="4"/>
  <c r="BG163" i="4"/>
  <c r="AE217" i="4"/>
  <c r="AS45" i="4"/>
  <c r="AS263" i="4"/>
  <c r="BG100" i="4"/>
  <c r="BG240" i="4"/>
  <c r="BG42" i="4"/>
  <c r="Q189" i="4"/>
  <c r="AS73" i="4"/>
  <c r="BG21" i="4"/>
  <c r="AE252" i="4"/>
  <c r="AE220" i="4"/>
  <c r="AS236" i="4"/>
  <c r="AS204" i="4"/>
  <c r="BG182" i="4"/>
  <c r="Q237" i="4"/>
  <c r="AE198" i="4"/>
  <c r="AE100" i="4"/>
  <c r="AE274" i="4"/>
  <c r="AS182" i="4"/>
  <c r="AE150" i="4"/>
  <c r="AS109" i="4"/>
  <c r="AE165" i="4"/>
  <c r="AS217" i="4"/>
  <c r="BG153" i="4"/>
  <c r="BG31" i="4"/>
  <c r="BG132" i="4"/>
  <c r="AS215" i="4"/>
  <c r="BG74" i="4"/>
  <c r="AS277" i="4"/>
  <c r="BG165" i="4"/>
  <c r="Q257" i="4"/>
  <c r="AE68" i="4"/>
  <c r="AE122" i="4"/>
  <c r="AS58" i="4"/>
  <c r="BG26" i="4"/>
  <c r="Q100" i="4"/>
  <c r="AE179" i="4"/>
  <c r="BG193" i="4"/>
  <c r="BG201" i="4"/>
  <c r="AE134" i="4"/>
  <c r="AE41" i="4"/>
  <c r="BG24" i="4"/>
  <c r="BG233" i="4"/>
  <c r="BG119" i="4"/>
  <c r="Q187" i="4"/>
  <c r="AS170" i="4"/>
  <c r="AS250" i="4"/>
  <c r="AS247" i="4"/>
  <c r="BG17" i="4"/>
  <c r="AS222" i="4"/>
  <c r="AS278" i="4"/>
  <c r="BG172" i="4"/>
  <c r="AS273" i="4"/>
  <c r="BG268" i="4"/>
  <c r="BG228" i="4"/>
  <c r="BG183" i="4"/>
  <c r="AS167" i="4"/>
  <c r="BG269" i="4"/>
  <c r="C144" i="4"/>
  <c r="AS196" i="4"/>
  <c r="C65" i="4"/>
  <c r="Q28" i="4"/>
  <c r="Q191" i="4"/>
  <c r="Q143" i="4"/>
  <c r="AE244" i="4"/>
  <c r="AE53" i="4"/>
  <c r="AS248" i="4"/>
  <c r="AE170" i="4"/>
  <c r="BG232" i="4"/>
  <c r="AE161" i="4"/>
  <c r="AE209" i="4"/>
  <c r="BG281" i="4"/>
  <c r="BG14" i="4"/>
  <c r="Q42" i="4"/>
  <c r="AS18" i="4"/>
  <c r="AE31" i="4"/>
  <c r="BG73" i="4"/>
  <c r="BG12" i="4"/>
  <c r="BG60" i="4"/>
  <c r="AS245" i="4"/>
  <c r="AS100" i="4"/>
  <c r="BG169" i="4"/>
  <c r="Q99" i="4"/>
  <c r="AE126" i="4"/>
  <c r="AE77" i="4"/>
  <c r="AE253" i="4"/>
  <c r="Q129" i="4"/>
  <c r="AS130" i="4"/>
  <c r="BG64" i="4"/>
  <c r="BG200" i="4"/>
  <c r="BG222" i="4"/>
  <c r="BG188" i="4"/>
  <c r="BG109" i="4"/>
  <c r="AE181" i="4"/>
  <c r="AS276" i="4"/>
  <c r="AE223" i="4"/>
  <c r="AS140" i="4"/>
  <c r="BG22" i="4"/>
  <c r="BG23" i="4"/>
  <c r="AE12" i="4"/>
  <c r="Q228" i="4"/>
  <c r="AE228" i="4"/>
  <c r="AS125" i="4"/>
  <c r="AE185" i="4"/>
  <c r="AS152" i="4"/>
  <c r="BG249" i="4"/>
  <c r="BG138" i="4"/>
  <c r="BG55" i="4"/>
  <c r="BG131" i="4"/>
  <c r="BG125" i="4"/>
  <c r="BG43" i="4"/>
  <c r="BG83" i="4"/>
  <c r="AS251" i="4"/>
  <c r="AE225" i="4"/>
  <c r="AE40" i="4"/>
  <c r="AE63" i="4"/>
  <c r="AE58" i="4"/>
  <c r="BG81" i="4"/>
  <c r="AE213" i="4"/>
  <c r="AS123" i="4"/>
  <c r="BG69" i="4"/>
  <c r="AE54" i="4"/>
  <c r="Q115" i="4"/>
  <c r="Q241" i="4"/>
  <c r="AE239" i="4"/>
  <c r="AE176" i="4"/>
  <c r="Q51" i="4"/>
  <c r="Q249" i="4"/>
  <c r="AE18" i="4"/>
  <c r="BG37" i="4"/>
  <c r="AS20" i="4"/>
  <c r="Q29" i="4"/>
  <c r="AE166" i="4"/>
  <c r="AS141" i="4"/>
  <c r="BG189" i="4"/>
  <c r="AE248" i="4"/>
  <c r="AS72" i="4"/>
  <c r="AS190" i="4"/>
  <c r="AS186" i="4"/>
  <c r="AE229" i="4"/>
  <c r="AS116" i="4"/>
  <c r="BG88" i="4"/>
  <c r="BG220" i="4"/>
  <c r="BG227" i="4"/>
  <c r="AE20" i="4"/>
  <c r="Q275" i="4"/>
  <c r="BG111" i="4"/>
  <c r="BG92" i="4"/>
  <c r="BG224" i="4"/>
  <c r="AS138" i="4"/>
  <c r="BG187" i="4"/>
  <c r="AE167" i="4"/>
  <c r="AE267" i="4"/>
  <c r="AE70" i="4"/>
  <c r="BG96" i="4"/>
  <c r="BG236" i="4"/>
  <c r="AE64" i="4"/>
  <c r="AS96" i="4"/>
  <c r="AS149" i="4"/>
  <c r="AS181" i="4"/>
  <c r="AE81" i="4"/>
  <c r="AE82" i="4"/>
  <c r="AS137" i="4"/>
  <c r="BG104" i="4"/>
  <c r="BG244" i="4"/>
  <c r="BG67" i="4"/>
  <c r="BG250" i="4"/>
  <c r="AE93" i="4"/>
  <c r="AS254" i="4"/>
  <c r="BG85" i="4"/>
  <c r="AE197" i="4"/>
  <c r="AS57" i="4"/>
  <c r="BG8" i="4"/>
  <c r="BG127" i="4"/>
  <c r="BG121" i="4"/>
  <c r="Q109" i="4"/>
  <c r="AS129" i="4"/>
  <c r="BG113" i="4"/>
  <c r="BG120" i="4"/>
  <c r="BG256" i="4"/>
  <c r="BG87" i="4"/>
  <c r="BG89" i="4"/>
  <c r="C235" i="4"/>
  <c r="AE215" i="4"/>
  <c r="Q135" i="4"/>
  <c r="AE236" i="4"/>
  <c r="AS76" i="4"/>
  <c r="BG36" i="4"/>
  <c r="AS124" i="4"/>
  <c r="BG47" i="4"/>
  <c r="BG27" i="4"/>
  <c r="BG90" i="4"/>
  <c r="BG49" i="4"/>
  <c r="BG102" i="4"/>
  <c r="C207" i="4"/>
  <c r="AS12" i="4"/>
  <c r="BG137" i="4"/>
  <c r="AS166" i="4"/>
  <c r="BG276" i="4"/>
  <c r="BG243" i="4"/>
  <c r="AE218" i="4"/>
  <c r="BG177" i="4"/>
  <c r="BG140" i="4"/>
  <c r="BG284" i="4"/>
  <c r="AS86" i="4"/>
  <c r="AS200" i="4"/>
  <c r="BG59" i="4"/>
  <c r="AE249" i="4"/>
  <c r="AS46" i="4"/>
  <c r="AE86" i="4"/>
  <c r="Q253" i="4"/>
  <c r="AE21" i="4"/>
  <c r="AE202" i="4"/>
  <c r="AS92" i="4"/>
  <c r="BG30" i="4"/>
  <c r="BG156" i="4"/>
  <c r="Q89" i="4"/>
  <c r="BG238" i="4"/>
  <c r="BG94" i="4"/>
  <c r="AE148" i="4"/>
  <c r="AE56" i="4"/>
  <c r="AE182" i="4"/>
  <c r="AE201" i="4"/>
  <c r="AS56" i="4"/>
  <c r="AS82" i="4"/>
  <c r="BG158" i="4"/>
  <c r="BG58" i="4"/>
  <c r="Q96" i="4"/>
  <c r="AE245" i="4"/>
  <c r="AE46" i="4"/>
  <c r="BG274" i="4"/>
  <c r="AS175" i="4"/>
  <c r="BG115" i="4"/>
  <c r="AS95" i="4"/>
  <c r="AE141" i="4"/>
  <c r="Q185" i="4"/>
  <c r="BG6" i="4"/>
  <c r="BG78" i="4"/>
  <c r="AS233" i="4"/>
  <c r="BG75" i="4"/>
  <c r="BG149" i="4"/>
  <c r="Q225" i="4"/>
  <c r="AS214" i="4"/>
  <c r="BG272" i="4"/>
  <c r="AE97" i="4"/>
  <c r="Q169" i="4"/>
  <c r="AS194" i="4"/>
  <c r="AE281" i="4"/>
  <c r="BG56" i="4"/>
  <c r="BG184" i="4"/>
  <c r="BG192" i="4"/>
  <c r="Q209" i="4"/>
  <c r="AE92" i="4"/>
  <c r="AE108" i="4"/>
  <c r="BG160" i="4"/>
  <c r="Q70" i="4"/>
  <c r="Q263" i="4"/>
  <c r="AE173" i="4"/>
  <c r="AE117" i="4"/>
  <c r="AS213" i="4"/>
  <c r="AS74" i="4"/>
  <c r="AS282" i="4"/>
  <c r="BG164" i="4"/>
  <c r="BG147" i="4"/>
  <c r="BG168" i="4"/>
  <c r="BG107" i="4"/>
  <c r="AE49" i="4"/>
  <c r="AE142" i="4"/>
  <c r="AS85" i="4"/>
  <c r="AS133" i="4"/>
  <c r="AS161" i="4"/>
  <c r="Q252" i="4"/>
  <c r="C94" i="4"/>
  <c r="Q73" i="4"/>
  <c r="C151" i="4"/>
  <c r="C74" i="4"/>
  <c r="Q110" i="4"/>
  <c r="Q264" i="4"/>
  <c r="Q160" i="4"/>
  <c r="AE139" i="4"/>
  <c r="AE160" i="4"/>
  <c r="AS105" i="4"/>
  <c r="AS6" i="4"/>
  <c r="BG34" i="4"/>
  <c r="BG48" i="4"/>
  <c r="BG176" i="4"/>
  <c r="AS224" i="4"/>
  <c r="AE177" i="4"/>
  <c r="AE147" i="4"/>
  <c r="AE78" i="4"/>
  <c r="Q265" i="4"/>
  <c r="AS113" i="4"/>
  <c r="AS34" i="4"/>
  <c r="BG52" i="4"/>
  <c r="BG180" i="4"/>
  <c r="BG38" i="4"/>
  <c r="Q122" i="4"/>
  <c r="Q202" i="4"/>
  <c r="BG278" i="4"/>
  <c r="AS205" i="4"/>
  <c r="C275" i="4"/>
  <c r="AE80" i="4"/>
  <c r="C64" i="4"/>
  <c r="AE277" i="4"/>
  <c r="Q179" i="4"/>
  <c r="AS83" i="4"/>
  <c r="Q219" i="4"/>
  <c r="BG7" i="4"/>
  <c r="BG35" i="4"/>
  <c r="AS121" i="4"/>
  <c r="AS156" i="4"/>
  <c r="BG68" i="4"/>
  <c r="BG204" i="4"/>
  <c r="BG32" i="4"/>
  <c r="AS114" i="4"/>
  <c r="BG10" i="4"/>
  <c r="AS69" i="4"/>
  <c r="BG76" i="4"/>
  <c r="BG208" i="4"/>
  <c r="C180" i="4"/>
  <c r="AE154" i="4"/>
  <c r="AE42" i="4"/>
  <c r="AE199" i="4"/>
  <c r="AE45" i="4"/>
  <c r="Q183" i="4"/>
  <c r="Q58" i="4"/>
  <c r="C6" i="4"/>
  <c r="Q46" i="4"/>
  <c r="Q242" i="4"/>
  <c r="AS193" i="4"/>
  <c r="AS128" i="4"/>
  <c r="AS64" i="4"/>
  <c r="BG80" i="4"/>
  <c r="BG212" i="4"/>
  <c r="Q53" i="4"/>
  <c r="Q128" i="4"/>
  <c r="AE187" i="4"/>
  <c r="C189" i="4"/>
  <c r="Q178" i="4"/>
  <c r="Q168" i="4"/>
  <c r="C32" i="4"/>
  <c r="Q182" i="4"/>
  <c r="AE237" i="4"/>
  <c r="AE246" i="4"/>
  <c r="AS216" i="4"/>
  <c r="AS271" i="4"/>
  <c r="AS176" i="4"/>
  <c r="BG71" i="4"/>
  <c r="BG84" i="4"/>
  <c r="BG216" i="4"/>
  <c r="Q190" i="4"/>
  <c r="AE227" i="4"/>
  <c r="AS65" i="4"/>
  <c r="BG99" i="4"/>
  <c r="AS242" i="4"/>
  <c r="BG210" i="4"/>
  <c r="Q153" i="4"/>
  <c r="AE27" i="4"/>
  <c r="BG139" i="4"/>
  <c r="Q39" i="4"/>
  <c r="AS44" i="4"/>
  <c r="BG130" i="4"/>
  <c r="AE62" i="4"/>
  <c r="BG5" i="4"/>
  <c r="BG108" i="4"/>
  <c r="BG248" i="4"/>
  <c r="BG50" i="4"/>
  <c r="Q268" i="4"/>
  <c r="AE65" i="4"/>
  <c r="Q49" i="4"/>
  <c r="AS42" i="4"/>
  <c r="AE121" i="4"/>
  <c r="BG219" i="4"/>
  <c r="BG116" i="4"/>
  <c r="BG252" i="4"/>
  <c r="AS253" i="4"/>
  <c r="AS162" i="4"/>
  <c r="Q267" i="4"/>
  <c r="BG33" i="4"/>
  <c r="BG259" i="4"/>
  <c r="BG112" i="4"/>
  <c r="AE238" i="4"/>
  <c r="C57" i="4"/>
  <c r="AS28" i="4"/>
  <c r="BG124" i="4"/>
  <c r="BG260" i="4"/>
  <c r="BG72" i="4"/>
  <c r="C17" i="4"/>
  <c r="Q164" i="4"/>
  <c r="Q54" i="4"/>
  <c r="Q139" i="4"/>
  <c r="AE105" i="4"/>
  <c r="AS269" i="4"/>
  <c r="AS122" i="4"/>
  <c r="BG128" i="4"/>
  <c r="BG264" i="4"/>
  <c r="BG275" i="4"/>
  <c r="BG247" i="4"/>
  <c r="BG235" i="4"/>
  <c r="AS93" i="4"/>
  <c r="BG207" i="4"/>
  <c r="BG195" i="4"/>
  <c r="AE71" i="4"/>
  <c r="AE66" i="4"/>
  <c r="AS177" i="4"/>
  <c r="BG167" i="4"/>
  <c r="BG155" i="4"/>
  <c r="AS209" i="4"/>
  <c r="AS172" i="4"/>
  <c r="U151" i="8"/>
  <c r="AE260" i="8" s="1"/>
  <c r="C35" i="4"/>
  <c r="AS15" i="4"/>
  <c r="AS16" i="4"/>
  <c r="V146" i="8"/>
  <c r="AE231" i="8" s="1"/>
  <c r="Z153" i="8"/>
  <c r="X213" i="8"/>
  <c r="AE539" i="8" s="1"/>
  <c r="C30" i="4"/>
  <c r="AE283" i="4"/>
  <c r="C127" i="4"/>
  <c r="C269" i="4"/>
  <c r="Q60" i="4"/>
  <c r="Q240" i="4"/>
  <c r="Q192" i="4"/>
  <c r="C7" i="4"/>
  <c r="C34" i="4"/>
  <c r="Q114" i="4"/>
  <c r="Q200" i="4"/>
  <c r="Q133" i="4"/>
  <c r="AE109" i="4"/>
  <c r="AE203" i="4"/>
  <c r="AE174" i="4"/>
  <c r="Q149" i="4"/>
  <c r="AS40" i="4"/>
  <c r="AS49" i="4"/>
  <c r="AS97" i="4"/>
  <c r="AS173" i="4"/>
  <c r="Y146" i="8"/>
  <c r="AE234" i="8" s="1"/>
  <c r="W186" i="8"/>
  <c r="AE412" i="8" s="1"/>
  <c r="W214" i="8"/>
  <c r="AE544" i="8" s="1"/>
  <c r="U125" i="8"/>
  <c r="AE140" i="8" s="1"/>
  <c r="AS212" i="4"/>
  <c r="V186" i="8"/>
  <c r="AE411" i="8" s="1"/>
  <c r="Y203" i="8"/>
  <c r="AE492" i="8" s="1"/>
  <c r="Q162" i="4"/>
  <c r="AE214" i="4"/>
  <c r="AE23" i="4"/>
  <c r="AS22" i="4"/>
  <c r="AE230" i="4"/>
  <c r="AS13" i="4"/>
  <c r="W140" i="8"/>
  <c r="AE208" i="8" s="1"/>
  <c r="Y170" i="8"/>
  <c r="AE342" i="8" s="1"/>
  <c r="V153" i="8"/>
  <c r="Y200" i="8"/>
  <c r="Q167" i="4"/>
  <c r="U153" i="8"/>
  <c r="Q93" i="4"/>
  <c r="AE39" i="4"/>
  <c r="X189" i="8"/>
  <c r="AE431" i="8" s="1"/>
  <c r="W190" i="8"/>
  <c r="AE436" i="8" s="1"/>
  <c r="AE26" i="4"/>
  <c r="Q213" i="4"/>
  <c r="V184" i="8"/>
  <c r="AS78" i="4"/>
  <c r="Q256" i="4"/>
  <c r="X223" i="8"/>
  <c r="AE587" i="8" s="1"/>
  <c r="Y197" i="8"/>
  <c r="AE468" i="8" s="1"/>
  <c r="Q87" i="4"/>
  <c r="C37" i="4"/>
  <c r="AE14" i="4"/>
  <c r="W139" i="8"/>
  <c r="AE202" i="8" s="1"/>
  <c r="U223" i="8"/>
  <c r="AE584" i="8" s="1"/>
  <c r="V157" i="8"/>
  <c r="AE285" i="8" s="1"/>
  <c r="AS136" i="4"/>
  <c r="W223" i="8"/>
  <c r="AE586" i="8" s="1"/>
  <c r="AS252" i="4"/>
  <c r="Q216" i="4"/>
  <c r="AE128" i="4"/>
  <c r="AE196" i="4"/>
  <c r="AS53" i="4"/>
  <c r="AS155" i="4"/>
  <c r="U157" i="8"/>
  <c r="AE284" i="8" s="1"/>
  <c r="Z187" i="8"/>
  <c r="AE421" i="8" s="1"/>
  <c r="V176" i="8"/>
  <c r="Z163" i="8"/>
  <c r="AE313" i="8" s="1"/>
  <c r="AS265" i="4"/>
  <c r="V223" i="8"/>
  <c r="AE585" i="8" s="1"/>
  <c r="Q7" i="4"/>
  <c r="Q220" i="4"/>
  <c r="AS115" i="4"/>
  <c r="AS258" i="4"/>
  <c r="Y163" i="8"/>
  <c r="AE312" i="8" s="1"/>
  <c r="AS29" i="4"/>
  <c r="X197" i="8"/>
  <c r="AE467" i="8" s="1"/>
  <c r="AS199" i="4"/>
  <c r="AE282" i="4"/>
  <c r="AS75" i="4"/>
  <c r="AS211" i="4"/>
  <c r="Z206" i="8"/>
  <c r="AE511" i="8" s="1"/>
  <c r="W207" i="8"/>
  <c r="AE514" i="8" s="1"/>
  <c r="AS202" i="4"/>
  <c r="Q272" i="4"/>
  <c r="AE162" i="4"/>
  <c r="AS201" i="4"/>
  <c r="AS171" i="4"/>
  <c r="U143" i="8"/>
  <c r="AE224" i="8" s="1"/>
  <c r="Y206" i="8"/>
  <c r="AE510" i="8" s="1"/>
  <c r="W163" i="8"/>
  <c r="AE310" i="8" s="1"/>
  <c r="U197" i="8"/>
  <c r="AE464" i="8" s="1"/>
  <c r="C86" i="4"/>
  <c r="C263" i="4"/>
  <c r="Q8" i="4"/>
  <c r="Q234" i="4"/>
  <c r="AE76" i="4"/>
  <c r="C29" i="4"/>
  <c r="AE279" i="4"/>
  <c r="AE254" i="4"/>
  <c r="AS5" i="4"/>
  <c r="AS197" i="4"/>
  <c r="AE61" i="4"/>
  <c r="C104" i="4"/>
  <c r="AS259" i="4"/>
  <c r="Z189" i="8"/>
  <c r="AE433" i="8" s="1"/>
  <c r="Y134" i="8"/>
  <c r="AE186" i="8" s="1"/>
  <c r="W154" i="8"/>
  <c r="AE268" i="8" s="1"/>
  <c r="AS189" i="4"/>
  <c r="X206" i="8"/>
  <c r="AE509" i="8" s="1"/>
  <c r="V163" i="8"/>
  <c r="AE309" i="8" s="1"/>
  <c r="V217" i="8"/>
  <c r="AS256" i="4"/>
  <c r="AS14" i="4"/>
  <c r="W206" i="8"/>
  <c r="AE508" i="8" s="1"/>
  <c r="Y207" i="8"/>
  <c r="AE516" i="8" s="1"/>
  <c r="Q229" i="4"/>
  <c r="AS207" i="4"/>
  <c r="AS81" i="4"/>
  <c r="Z196" i="8"/>
  <c r="AE463" i="8" s="1"/>
  <c r="V164" i="8"/>
  <c r="AE315" i="8" s="1"/>
  <c r="AE256" i="4"/>
  <c r="AE158" i="4"/>
  <c r="AE192" i="4"/>
  <c r="AE212" i="4"/>
  <c r="U126" i="8"/>
  <c r="AE146" i="8" s="1"/>
  <c r="AS120" i="4"/>
  <c r="W217" i="8"/>
  <c r="Q244" i="4"/>
  <c r="AS17" i="4"/>
  <c r="AS36" i="4"/>
  <c r="Q74" i="4"/>
  <c r="AE188" i="4"/>
  <c r="AE186" i="4"/>
  <c r="Z204" i="8"/>
  <c r="AE499" i="8" s="1"/>
  <c r="X207" i="8"/>
  <c r="AE515" i="8" s="1"/>
  <c r="Z207" i="8"/>
  <c r="AE517" i="8" s="1"/>
  <c r="Y224" i="8"/>
  <c r="AE72" i="4"/>
  <c r="Q269" i="4"/>
  <c r="X136" i="8"/>
  <c r="AS264" i="4"/>
  <c r="X217" i="8"/>
  <c r="X224" i="8"/>
  <c r="AS35" i="4"/>
  <c r="X174" i="8"/>
  <c r="AE365" i="8" s="1"/>
  <c r="Y149" i="8"/>
  <c r="AE252" i="8" s="1"/>
  <c r="W224" i="8"/>
  <c r="AS132" i="4"/>
  <c r="AE94" i="4"/>
  <c r="AS23" i="4"/>
  <c r="AS118" i="4"/>
  <c r="Y189" i="8"/>
  <c r="AE432" i="8" s="1"/>
  <c r="W149" i="8"/>
  <c r="AE250" i="8" s="1"/>
  <c r="AS21" i="4"/>
  <c r="AS184" i="4"/>
  <c r="Y217" i="8"/>
  <c r="U203" i="8"/>
  <c r="AE488" i="8" s="1"/>
  <c r="V224" i="8"/>
  <c r="C114" i="4"/>
  <c r="C121" i="4"/>
  <c r="Q30" i="4"/>
  <c r="Q16" i="4"/>
  <c r="AE205" i="4"/>
  <c r="C220" i="4"/>
  <c r="Q69" i="4"/>
  <c r="Q214" i="4"/>
  <c r="Y196" i="8"/>
  <c r="AE462" i="8" s="1"/>
  <c r="Y142" i="8"/>
  <c r="AE222" i="8" s="1"/>
  <c r="V134" i="8"/>
  <c r="AE183" i="8" s="1"/>
  <c r="V135" i="8"/>
  <c r="AE189" i="8" s="1"/>
  <c r="V149" i="8"/>
  <c r="AE249" i="8" s="1"/>
  <c r="U201" i="8"/>
  <c r="U224" i="8"/>
  <c r="AS9" i="4"/>
  <c r="AS39" i="4"/>
  <c r="C192" i="4"/>
  <c r="Q172" i="4"/>
  <c r="C137" i="4"/>
  <c r="C73" i="4"/>
  <c r="AE16" i="4"/>
  <c r="Q166" i="4"/>
  <c r="AE111" i="4"/>
  <c r="Q245" i="4"/>
  <c r="Q259" i="4"/>
  <c r="Q277" i="4"/>
  <c r="Q208" i="4"/>
  <c r="Q59" i="4"/>
  <c r="Q271" i="4"/>
  <c r="Q284" i="4"/>
  <c r="AE52" i="4"/>
  <c r="AS192" i="4"/>
  <c r="AS127" i="4"/>
  <c r="AS139" i="4"/>
  <c r="Q262" i="4"/>
  <c r="AS112" i="4"/>
  <c r="AS87" i="4"/>
  <c r="AS99" i="4"/>
  <c r="AS131" i="4"/>
  <c r="Q47" i="4"/>
  <c r="C140" i="4"/>
  <c r="Q273" i="4"/>
  <c r="AS32" i="4"/>
  <c r="AS70" i="4"/>
  <c r="AS47" i="4"/>
  <c r="AS59" i="4"/>
  <c r="AS91" i="4"/>
  <c r="AS168" i="4"/>
  <c r="AS51" i="4"/>
  <c r="AS41" i="4"/>
  <c r="C100" i="4"/>
  <c r="AE120" i="4"/>
  <c r="AS8" i="4"/>
  <c r="AS11" i="4"/>
  <c r="AE69" i="4"/>
  <c r="AS48" i="4"/>
  <c r="Q75" i="4"/>
  <c r="Q250" i="4"/>
  <c r="C85" i="4"/>
  <c r="Q246" i="4"/>
  <c r="Q258" i="4"/>
  <c r="Q62" i="4"/>
  <c r="AE153" i="4"/>
  <c r="C231" i="4"/>
  <c r="AE219" i="4"/>
  <c r="AE125" i="4"/>
  <c r="AS30" i="4"/>
  <c r="Q50" i="4"/>
  <c r="Q63" i="4"/>
  <c r="AE168" i="4"/>
  <c r="AE189" i="4"/>
  <c r="AE157" i="4"/>
  <c r="Q251" i="4"/>
  <c r="AS37" i="4"/>
  <c r="AS231" i="4"/>
  <c r="AS183" i="4"/>
  <c r="AS191" i="4"/>
  <c r="Q138" i="4"/>
  <c r="AE99" i="4"/>
  <c r="C195" i="4"/>
  <c r="C191" i="4"/>
  <c r="C61" i="4"/>
  <c r="Q155" i="4"/>
  <c r="Q20" i="4"/>
  <c r="Q204" i="4"/>
  <c r="Q196" i="4"/>
  <c r="Q77" i="4"/>
  <c r="AE260" i="4"/>
  <c r="AE132" i="4"/>
  <c r="AS143" i="4"/>
  <c r="AS151" i="4"/>
  <c r="AS238" i="4"/>
  <c r="AS198" i="4"/>
  <c r="AE118" i="4"/>
  <c r="AE116" i="4"/>
  <c r="AS89" i="4"/>
  <c r="AS103" i="4"/>
  <c r="AS111" i="4"/>
  <c r="C11" i="4"/>
  <c r="AE102" i="4"/>
  <c r="AS117" i="4"/>
  <c r="AS63" i="4"/>
  <c r="AS71" i="4"/>
  <c r="Q151" i="4"/>
  <c r="AE59" i="4"/>
  <c r="AE171" i="4"/>
  <c r="AE200" i="4"/>
  <c r="AS77" i="4"/>
  <c r="AS31" i="4"/>
  <c r="AS279" i="4"/>
  <c r="AE137" i="4"/>
  <c r="AS147" i="4"/>
  <c r="AS239" i="4"/>
  <c r="AS10" i="4"/>
  <c r="C155" i="4"/>
  <c r="C70" i="4"/>
  <c r="C98" i="4"/>
  <c r="C115" i="4"/>
  <c r="Q211" i="4"/>
  <c r="C54" i="4"/>
  <c r="C134" i="4"/>
  <c r="Q86" i="4"/>
  <c r="C87" i="4"/>
  <c r="Q98" i="4"/>
  <c r="Q113" i="4"/>
  <c r="AE275" i="4"/>
  <c r="Q175" i="4"/>
  <c r="AE50" i="4"/>
  <c r="C13" i="4"/>
  <c r="AE226" i="4"/>
  <c r="Q261" i="4"/>
  <c r="Q15" i="4"/>
  <c r="AE25" i="4"/>
  <c r="AE266" i="4"/>
  <c r="AS33" i="4"/>
  <c r="AS25" i="4"/>
  <c r="AS107" i="4"/>
  <c r="AS158" i="4"/>
  <c r="AE19" i="4"/>
  <c r="AE164" i="4"/>
  <c r="AE73" i="4"/>
  <c r="Q25" i="4"/>
  <c r="AS67" i="4"/>
  <c r="AS159" i="4"/>
  <c r="AS275" i="4"/>
  <c r="AS230" i="4"/>
  <c r="AS38" i="4"/>
  <c r="Q68" i="4"/>
  <c r="AE67" i="4"/>
  <c r="Q127" i="4"/>
  <c r="AE57" i="4"/>
  <c r="AS119" i="4"/>
  <c r="AS7" i="4"/>
  <c r="AS19" i="4"/>
  <c r="AS235" i="4"/>
  <c r="AS110" i="4"/>
  <c r="AE155" i="4"/>
  <c r="Q207" i="4"/>
  <c r="Q235" i="4"/>
  <c r="AS27" i="4"/>
  <c r="AS79" i="4"/>
  <c r="AS195" i="4"/>
  <c r="AE43" i="4"/>
  <c r="C102" i="4"/>
  <c r="AE6" i="4"/>
  <c r="AE29" i="4"/>
  <c r="C177" i="4"/>
  <c r="Q36" i="4"/>
  <c r="AE9" i="4"/>
  <c r="C43" i="4"/>
  <c r="C75" i="4"/>
  <c r="Q254" i="4"/>
  <c r="AE268" i="4"/>
  <c r="AE74" i="4"/>
  <c r="Q223" i="4"/>
  <c r="Q232" i="4"/>
  <c r="AE204" i="4"/>
  <c r="AE269" i="4"/>
  <c r="AE17" i="4"/>
  <c r="Q117" i="4"/>
  <c r="AE124" i="4"/>
  <c r="Q150" i="4"/>
  <c r="Q278" i="4"/>
  <c r="Q121" i="4"/>
  <c r="C79" i="4"/>
  <c r="C119" i="4"/>
  <c r="C113" i="4"/>
  <c r="Q140" i="4"/>
  <c r="Q212" i="4"/>
  <c r="AE84" i="4"/>
  <c r="AE33" i="4"/>
  <c r="Q131" i="4"/>
  <c r="Q279" i="4"/>
  <c r="Q188" i="4"/>
  <c r="AE91" i="4"/>
  <c r="AE231" i="4"/>
  <c r="AE251" i="4"/>
  <c r="Q158" i="4"/>
  <c r="AE79" i="4"/>
  <c r="AE32" i="4"/>
  <c r="Q239" i="4"/>
  <c r="Q176" i="4"/>
  <c r="AE175" i="4"/>
  <c r="Q221" i="4"/>
  <c r="C196" i="4"/>
  <c r="Q13" i="4"/>
  <c r="AE135" i="4"/>
  <c r="Q94" i="4"/>
  <c r="Q148" i="4"/>
  <c r="AE51" i="4"/>
  <c r="Q206" i="4"/>
  <c r="AE107" i="4"/>
  <c r="AE22" i="4"/>
  <c r="Q199" i="4"/>
  <c r="C56" i="4"/>
  <c r="Q91" i="4"/>
  <c r="AE180" i="4"/>
  <c r="Q218" i="4"/>
  <c r="C232" i="4"/>
  <c r="C103" i="4"/>
  <c r="C45" i="4"/>
  <c r="Q230" i="4"/>
  <c r="Q35" i="4"/>
  <c r="Q55" i="4"/>
  <c r="AE112" i="4"/>
  <c r="AE85" i="4"/>
  <c r="Q11" i="4"/>
  <c r="C44" i="4"/>
  <c r="C176" i="4"/>
  <c r="AE240" i="4"/>
  <c r="Q165" i="4"/>
  <c r="C184" i="4"/>
  <c r="AE11" i="4"/>
  <c r="Q157" i="4"/>
  <c r="Q141" i="4"/>
  <c r="C149" i="4"/>
  <c r="Q126" i="4"/>
  <c r="C274" i="4"/>
  <c r="C284" i="4"/>
  <c r="C150" i="4"/>
  <c r="Q270" i="4"/>
  <c r="AE8" i="4"/>
  <c r="Q101" i="4"/>
  <c r="Q274" i="4"/>
  <c r="AE7" i="4"/>
  <c r="AE206" i="4"/>
  <c r="AE131" i="4"/>
  <c r="C110" i="4"/>
  <c r="Q18" i="4"/>
  <c r="C167" i="4"/>
  <c r="C186" i="4"/>
  <c r="Q106" i="4"/>
  <c r="AE271" i="4"/>
  <c r="Q103" i="4"/>
  <c r="AE30" i="4"/>
  <c r="AE113" i="4"/>
  <c r="AE194" i="4"/>
  <c r="AE211" i="4"/>
  <c r="C46" i="4"/>
  <c r="Q65" i="4"/>
  <c r="AE280" i="4"/>
  <c r="AE234" i="4"/>
  <c r="Q224" i="4"/>
  <c r="Q125" i="4"/>
  <c r="AE149" i="4"/>
  <c r="Q193" i="4"/>
  <c r="Q203" i="4"/>
  <c r="C60" i="4"/>
  <c r="C229" i="4"/>
  <c r="Q184" i="4"/>
  <c r="C71" i="4"/>
  <c r="C20" i="4"/>
  <c r="Q123" i="4"/>
  <c r="C157" i="4"/>
  <c r="Q32" i="4"/>
  <c r="C117" i="4"/>
  <c r="C280" i="4"/>
  <c r="C153" i="4"/>
  <c r="C129" i="4"/>
  <c r="Q38" i="4"/>
  <c r="AE37" i="4"/>
  <c r="AE24" i="4"/>
  <c r="AE35" i="4"/>
  <c r="AE15" i="4"/>
  <c r="Q174" i="4"/>
  <c r="Q45" i="4"/>
  <c r="Q283" i="4"/>
  <c r="Q145" i="4"/>
  <c r="Q238" i="4"/>
  <c r="C77" i="4"/>
  <c r="Q198" i="4"/>
  <c r="Q5" i="4"/>
  <c r="C69" i="4"/>
  <c r="C83" i="4"/>
  <c r="C142" i="4"/>
  <c r="Q37" i="4"/>
  <c r="Q72" i="4"/>
  <c r="AE34" i="4"/>
  <c r="AE284" i="4"/>
  <c r="AE156" i="4"/>
  <c r="Q233" i="4"/>
  <c r="Q163" i="4"/>
  <c r="Q79" i="4"/>
  <c r="Q105" i="4"/>
  <c r="Q92" i="4"/>
  <c r="C27" i="4"/>
  <c r="AE243" i="4"/>
  <c r="Q171" i="4"/>
  <c r="C25" i="4"/>
  <c r="AE163" i="4"/>
  <c r="Q119" i="4"/>
  <c r="AE123" i="4"/>
  <c r="C174" i="4"/>
  <c r="Q19" i="4"/>
  <c r="AE195" i="4"/>
  <c r="AE36" i="4"/>
  <c r="AE83" i="4"/>
  <c r="Q159" i="4"/>
  <c r="Q14" i="4"/>
  <c r="C221" i="4"/>
  <c r="C261" i="4"/>
  <c r="C126" i="4"/>
  <c r="C246" i="4"/>
  <c r="C159" i="4"/>
  <c r="Q266" i="4"/>
  <c r="AE95" i="4"/>
  <c r="AE44" i="4"/>
  <c r="AE115" i="4"/>
  <c r="C143" i="4"/>
  <c r="Q170" i="4"/>
  <c r="Q23" i="4"/>
  <c r="AE55" i="4"/>
  <c r="AE75" i="4"/>
  <c r="C270" i="4"/>
  <c r="C107" i="4"/>
  <c r="Q81" i="4"/>
  <c r="C247" i="4"/>
  <c r="AE119" i="4"/>
  <c r="Q61" i="4"/>
  <c r="C96" i="4"/>
  <c r="C236" i="4"/>
  <c r="Q146" i="4"/>
  <c r="Q6" i="4"/>
  <c r="Q201" i="4"/>
  <c r="AE48" i="4"/>
  <c r="Q95" i="4"/>
  <c r="Q21" i="4"/>
  <c r="Q248" i="4"/>
  <c r="AE232" i="4"/>
  <c r="Q134" i="4"/>
  <c r="Q181" i="4"/>
  <c r="AE10" i="4"/>
  <c r="C89" i="4"/>
  <c r="C215" i="4"/>
  <c r="C111" i="4"/>
  <c r="Q236" i="4"/>
  <c r="Q67" i="4"/>
  <c r="AE5" i="4"/>
  <c r="AE152" i="4"/>
  <c r="Q43" i="4"/>
  <c r="Q156" i="4"/>
  <c r="Q27" i="4"/>
  <c r="AE247" i="4"/>
  <c r="C41" i="4"/>
  <c r="C91" i="4"/>
  <c r="Q48" i="4"/>
  <c r="Q144" i="4"/>
  <c r="Q124" i="4"/>
  <c r="C271" i="4"/>
  <c r="AE264" i="4"/>
  <c r="Q83" i="4"/>
  <c r="AE38" i="4"/>
  <c r="C264" i="4"/>
  <c r="C225" i="4"/>
  <c r="C242" i="4"/>
  <c r="C152" i="4"/>
  <c r="Q44" i="4"/>
  <c r="Q111" i="4"/>
  <c r="Q227" i="4"/>
  <c r="AE127" i="4"/>
  <c r="AE184" i="4"/>
  <c r="Q71" i="4"/>
  <c r="AE87" i="4"/>
  <c r="AE144" i="4"/>
  <c r="Q108" i="4"/>
  <c r="AE47" i="4"/>
  <c r="AE193" i="4"/>
  <c r="AE104" i="4"/>
  <c r="C156" i="4"/>
  <c r="C255" i="4"/>
  <c r="C62" i="4"/>
  <c r="Q34" i="4"/>
  <c r="Q26" i="4"/>
  <c r="Q147" i="4"/>
  <c r="C217" i="4"/>
  <c r="C82" i="4"/>
  <c r="C124" i="4"/>
  <c r="C258" i="4"/>
  <c r="C58" i="4"/>
  <c r="Q66" i="4"/>
  <c r="C166" i="4"/>
  <c r="C59" i="4"/>
  <c r="C185" i="4"/>
  <c r="C21" i="4"/>
  <c r="Q33" i="4"/>
  <c r="C260" i="4"/>
  <c r="C265" i="4"/>
  <c r="C90" i="4"/>
  <c r="C139" i="4"/>
  <c r="C224" i="4"/>
  <c r="C190" i="4"/>
  <c r="C132" i="4"/>
  <c r="Q56" i="4"/>
  <c r="Q104" i="4"/>
  <c r="Q84" i="4"/>
  <c r="Q116" i="4"/>
  <c r="Q64" i="4"/>
  <c r="Q76" i="4"/>
  <c r="C209" i="4"/>
  <c r="C168" i="4"/>
  <c r="C154" i="4"/>
  <c r="C109" i="4"/>
  <c r="C112" i="4"/>
  <c r="C193" i="4"/>
  <c r="Q88" i="4"/>
  <c r="Q24" i="4"/>
  <c r="Q12" i="4"/>
  <c r="Q17" i="4"/>
  <c r="Q107" i="4"/>
  <c r="C40" i="4"/>
  <c r="C47" i="4"/>
  <c r="Q31" i="4"/>
  <c r="Q137" i="4"/>
  <c r="Q41" i="4"/>
  <c r="C238" i="4"/>
  <c r="C18" i="4"/>
  <c r="C233" i="4"/>
  <c r="C240" i="4"/>
  <c r="C23" i="4"/>
  <c r="C38" i="4"/>
  <c r="Q136" i="4"/>
  <c r="C183" i="4"/>
  <c r="Q120" i="4"/>
  <c r="Q152" i="4"/>
  <c r="C163" i="4"/>
  <c r="Q118" i="4"/>
  <c r="C19" i="4"/>
  <c r="C170" i="4"/>
  <c r="C222" i="4"/>
  <c r="C165" i="4"/>
  <c r="Q78" i="4"/>
  <c r="Q80" i="4"/>
  <c r="Q132" i="4"/>
  <c r="Q112" i="4"/>
  <c r="C14" i="4"/>
  <c r="Q40" i="4"/>
  <c r="Q52" i="4"/>
  <c r="Q205" i="4"/>
  <c r="C181" i="4"/>
  <c r="Q10" i="4"/>
  <c r="Q57" i="4"/>
  <c r="Q161" i="4"/>
  <c r="C9" i="4"/>
  <c r="Q85" i="4"/>
  <c r="Q22" i="4"/>
  <c r="C31" i="4"/>
  <c r="C187" i="4"/>
  <c r="C230" i="4"/>
  <c r="C136" i="4"/>
  <c r="C78" i="4"/>
  <c r="C206" i="4"/>
  <c r="C141" i="4"/>
  <c r="C133" i="4"/>
  <c r="C131" i="4"/>
  <c r="Q210" i="4"/>
  <c r="Q222" i="4"/>
  <c r="C171" i="4"/>
  <c r="Q130" i="4"/>
  <c r="Q226" i="4"/>
  <c r="Q142" i="4"/>
  <c r="Q97" i="4"/>
  <c r="C95" i="4"/>
  <c r="C36" i="4"/>
  <c r="Q90" i="4"/>
  <c r="Q177" i="4"/>
  <c r="Q186" i="4"/>
  <c r="Q102" i="4"/>
  <c r="C42" i="4"/>
  <c r="C116" i="4"/>
  <c r="C208" i="4"/>
  <c r="C68" i="4"/>
  <c r="C203" i="4"/>
  <c r="C158" i="4"/>
  <c r="C179" i="4"/>
  <c r="C162" i="4"/>
  <c r="C172" i="4"/>
  <c r="C92" i="4"/>
  <c r="C81" i="4"/>
  <c r="C277" i="4"/>
  <c r="C244" i="4"/>
  <c r="C252" i="4"/>
  <c r="C28" i="4"/>
  <c r="C243" i="4"/>
  <c r="C39" i="4"/>
  <c r="C198" i="4"/>
  <c r="C219" i="4"/>
  <c r="C202" i="4"/>
  <c r="C22" i="4"/>
  <c r="C272" i="4"/>
  <c r="C93" i="4"/>
  <c r="C276" i="4"/>
  <c r="C257" i="4"/>
  <c r="C188" i="4"/>
  <c r="C283" i="4"/>
  <c r="C259" i="4"/>
  <c r="C237" i="4"/>
  <c r="C278" i="4"/>
  <c r="C282" i="4"/>
  <c r="C197" i="4"/>
  <c r="C80" i="4"/>
  <c r="C135" i="4"/>
  <c r="C50" i="4"/>
  <c r="C223" i="4"/>
  <c r="C234" i="4"/>
  <c r="C273" i="4"/>
  <c r="C10" i="4"/>
  <c r="C194" i="4"/>
  <c r="C268" i="4"/>
  <c r="C228" i="4"/>
  <c r="C108" i="4"/>
  <c r="C26" i="4"/>
  <c r="C256" i="4"/>
  <c r="C249" i="4"/>
  <c r="C148" i="4"/>
  <c r="C84" i="4"/>
  <c r="C120" i="4"/>
  <c r="C182" i="4"/>
  <c r="C200" i="4"/>
  <c r="C169" i="4"/>
  <c r="C12" i="4"/>
  <c r="C160" i="4"/>
  <c r="C49" i="4"/>
  <c r="C8" i="4"/>
  <c r="C227" i="4"/>
  <c r="C210" i="4"/>
  <c r="C262" i="4"/>
  <c r="C205" i="4"/>
  <c r="C122" i="4"/>
  <c r="C63" i="4"/>
  <c r="C267" i="4"/>
  <c r="C147" i="4"/>
  <c r="C250" i="4"/>
  <c r="C245" i="4"/>
  <c r="C15" i="4"/>
  <c r="C101" i="4"/>
  <c r="C175" i="4"/>
  <c r="C125" i="4"/>
  <c r="C213" i="4"/>
  <c r="C204" i="4"/>
  <c r="C253" i="4"/>
  <c r="C123" i="4"/>
  <c r="C52" i="4"/>
  <c r="C55" i="4"/>
  <c r="C72" i="4"/>
  <c r="C173" i="4"/>
  <c r="C214" i="4"/>
  <c r="C241" i="4"/>
  <c r="C145" i="4"/>
  <c r="C211" i="4"/>
  <c r="C164" i="4"/>
  <c r="C118" i="4"/>
  <c r="C33" i="4"/>
  <c r="C254" i="4"/>
  <c r="C281" i="4"/>
  <c r="C251" i="4"/>
  <c r="C66" i="4"/>
  <c r="C48" i="4"/>
  <c r="C106" i="4"/>
  <c r="C146" i="4"/>
  <c r="C76" i="4"/>
  <c r="C161" i="4"/>
  <c r="C201" i="4"/>
  <c r="C248" i="4"/>
  <c r="C88" i="4"/>
  <c r="C226" i="4"/>
  <c r="C138" i="4"/>
  <c r="C130" i="4"/>
  <c r="C51" i="4"/>
  <c r="C128" i="4"/>
  <c r="C16" i="4"/>
  <c r="C239" i="4"/>
  <c r="C216" i="4"/>
  <c r="C266" i="4"/>
  <c r="C178" i="4"/>
  <c r="C105" i="4"/>
  <c r="C212" i="4"/>
  <c r="C199" i="4"/>
  <c r="C67" i="4"/>
  <c r="C279" i="4"/>
  <c r="C5" i="4"/>
  <c r="C218" i="4"/>
  <c r="C99" i="4"/>
  <c r="F26" i="30" l="1"/>
  <c r="G35" i="29" s="1"/>
  <c r="F17" i="30"/>
  <c r="G26" i="29" s="1"/>
  <c r="E17" i="30"/>
  <c r="F26" i="29" s="1"/>
  <c r="F8" i="30"/>
  <c r="G8" i="29" s="1"/>
  <c r="E8" i="30"/>
  <c r="F17" i="29" s="1"/>
  <c r="E26" i="30"/>
  <c r="F35" i="29" s="1"/>
  <c r="E19" i="30"/>
  <c r="F28" i="29" s="1"/>
  <c r="E27" i="30"/>
  <c r="F36" i="29" s="1"/>
  <c r="E18" i="30"/>
  <c r="F27" i="29" s="1"/>
  <c r="F29" i="30"/>
  <c r="G38" i="29" s="1"/>
  <c r="E20" i="30"/>
  <c r="F29" i="29" s="1"/>
  <c r="G28" i="29"/>
  <c r="F9" i="30"/>
  <c r="G18" i="29" s="1"/>
  <c r="F11" i="30"/>
  <c r="G11" i="29" s="1"/>
  <c r="F20" i="30"/>
  <c r="G29" i="29" s="1"/>
  <c r="E11" i="30"/>
  <c r="F20" i="29" s="1"/>
  <c r="F28" i="30"/>
  <c r="G37" i="29"/>
  <c r="E28" i="30"/>
  <c r="F37" i="29" s="1"/>
  <c r="K37" i="29" s="1"/>
  <c r="F27" i="30"/>
  <c r="G36" i="29" s="1"/>
  <c r="E29" i="30"/>
  <c r="F38" i="29" s="1"/>
  <c r="F18" i="30"/>
  <c r="G27" i="29" s="1"/>
  <c r="F10" i="30"/>
  <c r="G19" i="29" s="1"/>
  <c r="E10" i="30"/>
  <c r="F10" i="29" s="1"/>
  <c r="E9" i="30"/>
  <c r="F18" i="29" s="1"/>
  <c r="K27" i="29" l="1"/>
  <c r="G10" i="29"/>
  <c r="F19" i="29"/>
  <c r="K29" i="29"/>
  <c r="K36" i="29"/>
  <c r="K19" i="29"/>
  <c r="G9" i="29"/>
  <c r="K10" i="29"/>
  <c r="F11" i="29"/>
  <c r="F9" i="29"/>
  <c r="K9" i="29" s="1"/>
  <c r="G17" i="29"/>
  <c r="K17" i="29" s="1"/>
  <c r="K28" i="29"/>
  <c r="K11" i="29"/>
  <c r="K18" i="29"/>
  <c r="K38" i="29"/>
  <c r="F8" i="29"/>
  <c r="G20" i="29"/>
  <c r="K20" i="29" s="1"/>
  <c r="K26" i="29"/>
  <c r="K35" i="29"/>
  <c r="K8" i="29" l="1"/>
  <c r="E156" i="30"/>
  <c r="F132" i="29" s="1"/>
  <c r="F155" i="30"/>
  <c r="G131" i="29" s="1"/>
  <c r="E158" i="30"/>
  <c r="F179" i="29" s="1"/>
  <c r="F158" i="30"/>
  <c r="G134" i="29" s="1"/>
  <c r="E155" i="30"/>
  <c r="F176" i="29" s="1"/>
  <c r="F131" i="29"/>
  <c r="R9" i="29" s="1"/>
  <c r="F156" i="30"/>
  <c r="G177" i="29" s="1"/>
  <c r="G186" i="29"/>
  <c r="F157" i="30"/>
  <c r="G133" i="29" s="1"/>
  <c r="E157" i="30"/>
  <c r="F151" i="29" s="1"/>
  <c r="F169" i="29"/>
  <c r="G132" i="29" l="1"/>
  <c r="G152" i="29"/>
  <c r="F133" i="29"/>
  <c r="R10" i="29" s="1"/>
  <c r="F160" i="29"/>
  <c r="G149" i="29"/>
  <c r="F187" i="29"/>
  <c r="F134" i="29"/>
  <c r="F168" i="29"/>
  <c r="F185" i="29"/>
  <c r="F159" i="29"/>
  <c r="F142" i="29"/>
  <c r="W10" i="29" s="1"/>
  <c r="K132" i="29"/>
  <c r="F177" i="29"/>
  <c r="K177" i="29" s="1"/>
  <c r="G176" i="29"/>
  <c r="S17" i="29" s="1"/>
  <c r="F178" i="29"/>
  <c r="R18" i="29" s="1"/>
  <c r="F158" i="29"/>
  <c r="W17" i="29" s="1"/>
  <c r="F167" i="29"/>
  <c r="F150" i="29"/>
  <c r="F141" i="29"/>
  <c r="K134" i="29"/>
  <c r="G167" i="29"/>
  <c r="K167" i="29" s="1"/>
  <c r="F149" i="29"/>
  <c r="K149" i="29" s="1"/>
  <c r="R17" i="29"/>
  <c r="T17" i="29" s="1"/>
  <c r="S10" i="29"/>
  <c r="T10" i="29" s="1"/>
  <c r="K133" i="29"/>
  <c r="S9" i="29"/>
  <c r="T9" i="29" s="1"/>
  <c r="K131" i="29"/>
  <c r="K160" i="29"/>
  <c r="G140" i="29"/>
  <c r="G150" i="29"/>
  <c r="G168" i="29"/>
  <c r="F188" i="29"/>
  <c r="F143" i="29"/>
  <c r="G187" i="29"/>
  <c r="K187" i="29" s="1"/>
  <c r="G142" i="29"/>
  <c r="G141" i="29"/>
  <c r="G159" i="29"/>
  <c r="G158" i="29"/>
  <c r="G151" i="29"/>
  <c r="G178" i="29"/>
  <c r="F170" i="29"/>
  <c r="G179" i="29"/>
  <c r="K179" i="29" s="1"/>
  <c r="F186" i="29"/>
  <c r="K186" i="29" s="1"/>
  <c r="G169" i="29"/>
  <c r="K169" i="29" s="1"/>
  <c r="G185" i="29"/>
  <c r="K185" i="29" s="1"/>
  <c r="G160" i="29"/>
  <c r="F140" i="29"/>
  <c r="G161" i="29"/>
  <c r="F152" i="29"/>
  <c r="K152" i="29" s="1"/>
  <c r="G143" i="29"/>
  <c r="G188" i="29"/>
  <c r="G170" i="29"/>
  <c r="F161" i="29"/>
  <c r="K161" i="29" s="1"/>
  <c r="W18" i="29" l="1"/>
  <c r="K178" i="29"/>
  <c r="K159" i="29"/>
  <c r="K168" i="29"/>
  <c r="K150" i="29"/>
  <c r="X9" i="29"/>
  <c r="K141" i="29"/>
  <c r="K176" i="29"/>
  <c r="K143" i="29"/>
  <c r="K188" i="29"/>
  <c r="S18" i="29"/>
  <c r="T18" i="29" s="1"/>
  <c r="K140" i="29"/>
  <c r="W9" i="29"/>
  <c r="Y9" i="29" s="1"/>
  <c r="X10" i="29"/>
  <c r="Y10" i="29" s="1"/>
  <c r="K142" i="29"/>
  <c r="X18" i="29"/>
  <c r="Y18" i="29" s="1"/>
  <c r="K158" i="29"/>
  <c r="X17" i="29"/>
  <c r="Y17" i="29" s="1"/>
  <c r="K151" i="29"/>
  <c r="K170" i="29"/>
  <c r="F101" i="33"/>
  <c r="G55" i="32" s="1"/>
  <c r="F119" i="33"/>
  <c r="G65" i="32" s="1"/>
  <c r="X16" i="32" s="1"/>
  <c r="E146" i="33"/>
  <c r="F91" i="32" s="1"/>
  <c r="E119" i="33"/>
  <c r="F65" i="32" s="1"/>
  <c r="E128" i="33"/>
  <c r="F73" i="32" s="1"/>
  <c r="F146" i="33"/>
  <c r="G91" i="32" s="1"/>
  <c r="F128" i="33"/>
  <c r="G79" i="32" s="1"/>
  <c r="E101" i="33"/>
  <c r="F55" i="32" s="1"/>
  <c r="F110" i="33"/>
  <c r="E110" i="33"/>
  <c r="E137" i="33"/>
  <c r="F137" i="33"/>
  <c r="G73" i="32" l="1"/>
  <c r="S9" i="32" s="1"/>
  <c r="R9" i="32"/>
  <c r="K65" i="32"/>
  <c r="W16" i="32"/>
  <c r="Y16" i="32" s="1"/>
  <c r="X9" i="32"/>
  <c r="K91" i="32"/>
  <c r="K55" i="32"/>
  <c r="F79" i="32"/>
  <c r="K79" i="32" s="1"/>
  <c r="T9" i="32" l="1"/>
  <c r="K73" i="32"/>
  <c r="W9" i="32"/>
  <c r="Y9" i="32" s="1"/>
  <c r="F111" i="33"/>
  <c r="G60" i="32" s="1"/>
  <c r="S17" i="32" s="1"/>
  <c r="F121" i="33"/>
  <c r="G67" i="32" s="1"/>
  <c r="X18" i="32" s="1"/>
  <c r="F112" i="33"/>
  <c r="G61" i="32" s="1"/>
  <c r="E138" i="33"/>
  <c r="F85" i="32" s="1"/>
  <c r="F139" i="33"/>
  <c r="G86" i="32" s="1"/>
  <c r="E148" i="33"/>
  <c r="F92" i="32" s="1"/>
  <c r="E130" i="33"/>
  <c r="F80" i="32" s="1"/>
  <c r="F138" i="33"/>
  <c r="G85" i="32" s="1"/>
  <c r="E112" i="33"/>
  <c r="F61" i="32" s="1"/>
  <c r="E113" i="33"/>
  <c r="F62" i="32" s="1"/>
  <c r="F120" i="33"/>
  <c r="G66" i="32" s="1"/>
  <c r="X17" i="32" s="1"/>
  <c r="F103" i="33"/>
  <c r="G56" i="32" s="1"/>
  <c r="F130" i="33"/>
  <c r="G80" i="32" s="1"/>
  <c r="E121" i="33"/>
  <c r="F67" i="32" s="1"/>
  <c r="E111" i="33"/>
  <c r="F60" i="32" s="1"/>
  <c r="E147" i="33"/>
  <c r="F129" i="33"/>
  <c r="F147" i="33"/>
  <c r="E129" i="33"/>
  <c r="E102" i="33"/>
  <c r="F102" i="33"/>
  <c r="F122" i="33"/>
  <c r="G68" i="32" s="1"/>
  <c r="F113" i="33"/>
  <c r="G62" i="32" s="1"/>
  <c r="S19" i="32" s="1"/>
  <c r="E122" i="33"/>
  <c r="F68" i="32" s="1"/>
  <c r="F131" i="33"/>
  <c r="F149" i="33"/>
  <c r="F140" i="33"/>
  <c r="E149" i="33"/>
  <c r="E140" i="33"/>
  <c r="E104" i="33"/>
  <c r="E131" i="33"/>
  <c r="F104" i="33"/>
  <c r="E103" i="33"/>
  <c r="F56" i="32" s="1"/>
  <c r="E120" i="33"/>
  <c r="F66" i="32" s="1"/>
  <c r="E139" i="33"/>
  <c r="F86" i="32" s="1"/>
  <c r="F148" i="33"/>
  <c r="G92" i="32" s="1"/>
  <c r="K86" i="32" l="1"/>
  <c r="X19" i="32"/>
  <c r="R18" i="32"/>
  <c r="X10" i="32"/>
  <c r="F74" i="32"/>
  <c r="R10" i="32" s="1"/>
  <c r="W19" i="32"/>
  <c r="Y19" i="32" s="1"/>
  <c r="K68" i="32"/>
  <c r="K60" i="32"/>
  <c r="R17" i="32"/>
  <c r="T17" i="32" s="1"/>
  <c r="K66" i="32"/>
  <c r="W17" i="32"/>
  <c r="Y17" i="32" s="1"/>
  <c r="K85" i="32"/>
  <c r="K62" i="32"/>
  <c r="R19" i="32"/>
  <c r="T19" i="32" s="1"/>
  <c r="S18" i="32"/>
  <c r="T18" i="32" s="1"/>
  <c r="K61" i="32"/>
  <c r="K67" i="32"/>
  <c r="W18" i="32"/>
  <c r="Y18" i="32" s="1"/>
  <c r="K80" i="32"/>
  <c r="W10" i="32"/>
  <c r="Y10" i="32" s="1"/>
  <c r="K56" i="32"/>
  <c r="K92" i="32"/>
  <c r="G74" i="32"/>
  <c r="K74" i="32" l="1"/>
  <c r="S10" i="32"/>
  <c r="T10" i="3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3" authorId="0" shapeId="0" xr:uid="{9D0B1A28-A79E-4A34-BCE0-AC46E840C3E8}">
      <text>
        <r>
          <rPr>
            <b/>
            <sz val="8"/>
            <color indexed="81"/>
            <rFont val="Tahoma"/>
            <family val="2"/>
          </rPr>
          <t>Insert Table</t>
        </r>
      </text>
    </comment>
    <comment ref="Q3" authorId="0" shapeId="0" xr:uid="{00000000-0006-0000-0A00-000001000000}">
      <text>
        <r>
          <rPr>
            <b/>
            <sz val="8"/>
            <color indexed="81"/>
            <rFont val="Tahoma"/>
            <family val="2"/>
          </rPr>
          <t>Insert Table</t>
        </r>
      </text>
    </comment>
    <comment ref="AE3" authorId="0" shapeId="0" xr:uid="{00000000-0006-0000-0800-000001000000}">
      <text>
        <r>
          <rPr>
            <b/>
            <sz val="8"/>
            <color indexed="81"/>
            <rFont val="Tahoma"/>
            <family val="2"/>
          </rPr>
          <t>Insert Table</t>
        </r>
      </text>
    </comment>
    <comment ref="AS3" authorId="0" shapeId="0" xr:uid="{00000000-0006-0000-0700-000001000000}">
      <text>
        <r>
          <rPr>
            <b/>
            <sz val="8"/>
            <color indexed="81"/>
            <rFont val="Tahoma"/>
            <family val="2"/>
          </rPr>
          <t>Insert Table</t>
        </r>
      </text>
    </comment>
    <comment ref="BG3" authorId="0" shapeId="0" xr:uid="{00000000-0006-0000-1000-000001000000}">
      <text>
        <r>
          <rPr>
            <b/>
            <sz val="8"/>
            <color indexed="81"/>
            <rFont val="Tahoma"/>
            <family val="2"/>
          </rPr>
          <t>Insert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600-000001000000}">
      <text>
        <r>
          <rPr>
            <b/>
            <sz val="8"/>
            <color indexed="81"/>
            <rFont val="Tahoma"/>
            <family val="2"/>
          </rPr>
          <t>Insert Table</t>
        </r>
      </text>
    </comment>
    <comment ref="N3" authorId="0" shapeId="0" xr:uid="{00000000-0006-0000-0700-000001000000}">
      <text>
        <r>
          <rPr>
            <b/>
            <sz val="8"/>
            <color indexed="81"/>
            <rFont val="Tahoma"/>
            <family val="2"/>
          </rPr>
          <t>Insert Table</t>
        </r>
      </text>
    </comment>
    <comment ref="Z3" authorId="0" shapeId="0" xr:uid="{00000000-0006-0000-0900-000001000000}">
      <text>
        <r>
          <rPr>
            <b/>
            <sz val="8"/>
            <color indexed="81"/>
            <rFont val="Tahoma"/>
            <family val="2"/>
          </rPr>
          <t>Insert Table</t>
        </r>
      </text>
    </comment>
    <comment ref="AL3" authorId="0" shapeId="0" xr:uid="{00000000-0006-0000-0A00-000001000000}">
      <text>
        <r>
          <rPr>
            <b/>
            <sz val="8"/>
            <color indexed="81"/>
            <rFont val="Tahoma"/>
            <family val="2"/>
          </rPr>
          <t>Insert Table</t>
        </r>
      </text>
    </comment>
    <comment ref="AX3" authorId="0" shapeId="0" xr:uid="{00000000-0006-0000-0F00-000001000000}">
      <text>
        <r>
          <rPr>
            <b/>
            <sz val="8"/>
            <color indexed="81"/>
            <rFont val="Tahoma"/>
            <family val="2"/>
          </rPr>
          <t>Insert Table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952C29D9-67C8-4C4D-913D-C03D5ADC9697}">
      <text>
        <r>
          <rPr>
            <b/>
            <sz val="8"/>
            <color indexed="81"/>
            <rFont val="Tahoma"/>
            <family val="2"/>
          </rPr>
          <t>Insert Table</t>
        </r>
      </text>
    </comment>
    <comment ref="M3" authorId="0" shapeId="0" xr:uid="{D1027158-F49A-4FD6-8079-901F3EDE8CFA}">
      <text>
        <r>
          <rPr>
            <b/>
            <sz val="8"/>
            <color indexed="81"/>
            <rFont val="Tahoma"/>
            <family val="2"/>
          </rPr>
          <t>Insert Table</t>
        </r>
      </text>
    </comment>
    <comment ref="X3" authorId="0" shapeId="0" xr:uid="{A2234FE8-7E1D-49AF-BF11-A9C40335AC30}">
      <text>
        <r>
          <rPr>
            <b/>
            <sz val="8"/>
            <color indexed="81"/>
            <rFont val="Tahoma"/>
            <family val="2"/>
          </rPr>
          <t>Insert Table</t>
        </r>
      </text>
    </comment>
    <comment ref="AI3" authorId="0" shapeId="0" xr:uid="{52547096-AE8D-404D-A578-02EDD8B5A1F9}">
      <text>
        <r>
          <rPr>
            <b/>
            <sz val="8"/>
            <color indexed="81"/>
            <rFont val="Tahoma"/>
            <family val="2"/>
          </rPr>
          <t>Insert Table</t>
        </r>
      </text>
    </comment>
    <comment ref="AT3" authorId="0" shapeId="0" xr:uid="{F5572A7D-F385-495F-B1C1-0D4B861EBA0F}">
      <text>
        <r>
          <rPr>
            <b/>
            <sz val="8"/>
            <color indexed="81"/>
            <rFont val="Tahoma"/>
            <family val="2"/>
          </rPr>
          <t>Insert Table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800-000001000000}">
      <text>
        <r>
          <rPr>
            <b/>
            <sz val="8"/>
            <color indexed="81"/>
            <rFont val="Tahoma"/>
            <family val="2"/>
          </rPr>
          <t>Insert Table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E0100C84-3619-4207-BED4-0A597CBCACF1}">
      <text>
        <r>
          <rPr>
            <b/>
            <sz val="8"/>
            <color indexed="81"/>
            <rFont val="Tahoma"/>
            <family val="2"/>
          </rPr>
          <t>Insert Table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2" authorId="0" shapeId="0" xr:uid="{18A4BFCE-E7D5-49C9-90C0-3C62531239F6}">
      <text>
        <r>
          <rPr>
            <b/>
            <sz val="8"/>
            <color indexed="81"/>
            <rFont val="Tahoma"/>
            <family val="2"/>
          </rPr>
          <t>Insert Table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2" authorId="0" shapeId="0" xr:uid="{C013684D-8DF3-4774-BDAE-CFD606B9AEC4}">
      <text>
        <r>
          <rPr>
            <b/>
            <sz val="8"/>
            <color indexed="81"/>
            <rFont val="Tahoma"/>
            <family val="2"/>
          </rPr>
          <t>Insert Table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2" authorId="0" shapeId="0" xr:uid="{C01149E2-C559-4E9D-8F2B-BBC512F8B34C}">
      <text>
        <r>
          <rPr>
            <b/>
            <sz val="8"/>
            <color indexed="81"/>
            <rFont val="Tahoma"/>
            <family val="2"/>
          </rPr>
          <t>Insert Table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Jacopo Tattini</author>
  </authors>
  <commentList>
    <comment ref="Z26" authorId="0" shapeId="0" xr:uid="{50BC2FDC-B977-45D4-BABA-055D4A4DDD48}">
      <text>
        <r>
          <rPr>
            <b/>
            <sz val="9"/>
            <color indexed="81"/>
            <rFont val="Tahoma"/>
            <family val="2"/>
          </rPr>
          <t>Jacopo Tattini:</t>
        </r>
        <r>
          <rPr>
            <sz val="9"/>
            <color indexed="81"/>
            <rFont val="Tahoma"/>
            <family val="2"/>
          </rPr>
          <t xml:space="preserve">
Data after 2030 are extrapolated, because LTM also forecasts the travel demand until 2030</t>
        </r>
      </text>
    </comment>
    <comment ref="Z36" authorId="0" shapeId="0" xr:uid="{4CA7BC97-518D-4BDC-9270-F5D64F8A0283}">
      <text>
        <r>
          <rPr>
            <b/>
            <sz val="9"/>
            <color indexed="81"/>
            <rFont val="Tahoma"/>
            <family val="2"/>
          </rPr>
          <t>Jacopo Tattini:</t>
        </r>
        <r>
          <rPr>
            <sz val="9"/>
            <color indexed="81"/>
            <rFont val="Tahoma"/>
            <family val="2"/>
          </rPr>
          <t xml:space="preserve">
</t>
        </r>
      </text>
    </comment>
    <comment ref="Z42" authorId="0" shapeId="0" xr:uid="{55CCF925-3575-4371-9C76-2541DCE51D29}">
      <text>
        <r>
          <rPr>
            <b/>
            <sz val="9"/>
            <color indexed="81"/>
            <rFont val="Tahoma"/>
            <family val="2"/>
          </rPr>
          <t>Jacopo Tattini:</t>
        </r>
        <r>
          <rPr>
            <sz val="9"/>
            <color indexed="81"/>
            <rFont val="Tahoma"/>
            <family val="2"/>
          </rPr>
          <t xml:space="preserve">
From DK statistiks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Jacopo Tattini</author>
  </authors>
  <commentList>
    <comment ref="K11" authorId="0" shapeId="0" xr:uid="{93F05E9E-53AE-4CDF-B562-B6A424F7C606}">
      <text>
        <r>
          <rPr>
            <b/>
            <sz val="9"/>
            <color indexed="81"/>
            <rFont val="Tahoma"/>
            <family val="2"/>
          </rPr>
          <t>Jacopo Tattini:</t>
        </r>
        <r>
          <rPr>
            <sz val="9"/>
            <color indexed="81"/>
            <rFont val="Tahoma"/>
            <family val="2"/>
          </rPr>
          <t xml:space="preserve">
Data after 2030 are extrapolated, because LTM also forecasts the travel demand until 2030</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<sst xmlns="http://schemas.openxmlformats.org/spreadsheetml/2006/main" count="12726" uniqueCount="547">
  <si>
    <t>~TFM_INS</t>
  </si>
  <si>
    <t>TimeSlice</t>
  </si>
  <si>
    <t>LimType</t>
  </si>
  <si>
    <t>Attribute</t>
  </si>
  <si>
    <t>Year</t>
  </si>
  <si>
    <t>DKE</t>
  </si>
  <si>
    <t>DKW</t>
  </si>
  <si>
    <t>Pset_PN</t>
  </si>
  <si>
    <t>~TFM_DINS</t>
  </si>
  <si>
    <t>*</t>
  </si>
  <si>
    <t>NO1</t>
  </si>
  <si>
    <t>NO2</t>
  </si>
  <si>
    <t>Norway</t>
  </si>
  <si>
    <t>SE1</t>
  </si>
  <si>
    <t>SE2</t>
  </si>
  <si>
    <t>SE3</t>
  </si>
  <si>
    <t>SE4</t>
  </si>
  <si>
    <t>Sweden</t>
  </si>
  <si>
    <t>Sheet name</t>
  </si>
  <si>
    <t>Description</t>
  </si>
  <si>
    <t>Export-transmission</t>
  </si>
  <si>
    <t>Inter-transmission</t>
  </si>
  <si>
    <t>Exogen defined transmission capacity for nordic countries</t>
  </si>
  <si>
    <t>Endogen transmission capacities between nordic Regions</t>
  </si>
  <si>
    <t>Cset_Set</t>
  </si>
  <si>
    <t>Cset_CN</t>
  </si>
  <si>
    <t>COM_PROJ</t>
  </si>
  <si>
    <t>DEM</t>
  </si>
  <si>
    <t>IR</t>
  </si>
  <si>
    <t>IS</t>
  </si>
  <si>
    <t>TFTRS</t>
  </si>
  <si>
    <t>TFTRN</t>
  </si>
  <si>
    <t>TFTRI</t>
  </si>
  <si>
    <t>Cset_SET</t>
  </si>
  <si>
    <t>Drivers</t>
  </si>
  <si>
    <t>Demand</t>
  </si>
  <si>
    <t>Iron and steel</t>
  </si>
  <si>
    <t>Pulp and Paper</t>
  </si>
  <si>
    <t>Aluminium</t>
  </si>
  <si>
    <t>Mining</t>
  </si>
  <si>
    <t>Wood products</t>
  </si>
  <si>
    <t>Construction</t>
  </si>
  <si>
    <t>Service</t>
  </si>
  <si>
    <t>Machinery</t>
  </si>
  <si>
    <t>Paper &amp; Pulp</t>
  </si>
  <si>
    <t>Other comm</t>
  </si>
  <si>
    <t>Glass&amp;Concrete</t>
  </si>
  <si>
    <t>Chemical</t>
  </si>
  <si>
    <t>Food</t>
  </si>
  <si>
    <t>Agriculture</t>
  </si>
  <si>
    <t>COPY TO SCEN FILE</t>
  </si>
  <si>
    <t>TJ</t>
  </si>
  <si>
    <t>ESTIMATED POTENTIAL FOR ENERGY EFFICIENCY MEASURES</t>
  </si>
  <si>
    <t>II</t>
  </si>
  <si>
    <t>BASE</t>
  </si>
  <si>
    <t>A</t>
  </si>
  <si>
    <t>IW</t>
  </si>
  <si>
    <t>IN</t>
  </si>
  <si>
    <t>IU</t>
  </si>
  <si>
    <t>IM</t>
  </si>
  <si>
    <t>13 Other utilities</t>
  </si>
  <si>
    <t>Other utilities</t>
  </si>
  <si>
    <t>INDL</t>
  </si>
  <si>
    <t>IOU</t>
  </si>
  <si>
    <t>IL</t>
  </si>
  <si>
    <t>12 Construction industries</t>
  </si>
  <si>
    <t>INDN</t>
  </si>
  <si>
    <t>ICO</t>
  </si>
  <si>
    <t>11 Public service industries</t>
  </si>
  <si>
    <t>Public service</t>
  </si>
  <si>
    <t>INDU</t>
  </si>
  <si>
    <t>IPU</t>
  </si>
  <si>
    <t>10 Private service industries (incl support for transportation and postal activities)</t>
  </si>
  <si>
    <t>Private service</t>
  </si>
  <si>
    <t>INDP</t>
  </si>
  <si>
    <t>IPR</t>
  </si>
  <si>
    <t>IP</t>
  </si>
  <si>
    <t>09 Wholesale and retail trade</t>
  </si>
  <si>
    <t>Wholesale and retail</t>
  </si>
  <si>
    <t>INDT</t>
  </si>
  <si>
    <t>ITR</t>
  </si>
  <si>
    <t>IT</t>
  </si>
  <si>
    <t>08 Motor vehicles - purchase and repair</t>
  </si>
  <si>
    <t>Motor vehicles</t>
  </si>
  <si>
    <t>INDV</t>
  </si>
  <si>
    <t>IMV</t>
  </si>
  <si>
    <t>IV</t>
  </si>
  <si>
    <t>06 Metals, machinery and transport equipment industry</t>
  </si>
  <si>
    <t>Metal industry</t>
  </si>
  <si>
    <t>INDM</t>
  </si>
  <si>
    <t>IME</t>
  </si>
  <si>
    <t>05 Concrete and bricks, glass and ceramics</t>
  </si>
  <si>
    <t>Glass &amp; Concrete industry</t>
  </si>
  <si>
    <t>INDG</t>
  </si>
  <si>
    <t>IGL</t>
  </si>
  <si>
    <t>IG</t>
  </si>
  <si>
    <t>04 Chemical industry (excl manufacture of basic metals)</t>
  </si>
  <si>
    <t>Chemical industry</t>
  </si>
  <si>
    <t>INDC</t>
  </si>
  <si>
    <t>ICH</t>
  </si>
  <si>
    <t>IC</t>
  </si>
  <si>
    <t>02 Food, beverages, tobacco industry</t>
  </si>
  <si>
    <t>Food industry</t>
  </si>
  <si>
    <t>INDF</t>
  </si>
  <si>
    <t>IFD</t>
  </si>
  <si>
    <t>IF</t>
  </si>
  <si>
    <t>01 Agriculture, forestry, fishing, gravel &amp; stone</t>
  </si>
  <si>
    <t>INDA</t>
  </si>
  <si>
    <t>IAG</t>
  </si>
  <si>
    <t>IA</t>
  </si>
  <si>
    <t>Text</t>
  </si>
  <si>
    <t>Sector</t>
  </si>
  <si>
    <t>Code</t>
  </si>
  <si>
    <t>Index</t>
  </si>
  <si>
    <t>IO</t>
  </si>
  <si>
    <t>03 Oil refinery &amp; manufacture of basic chemicals</t>
  </si>
  <si>
    <t>Not this =&gt;</t>
  </si>
  <si>
    <t>13 Wood products</t>
  </si>
  <si>
    <t>Wood products industry</t>
  </si>
  <si>
    <t>INDW</t>
  </si>
  <si>
    <t>IWP</t>
  </si>
  <si>
    <t>IX</t>
  </si>
  <si>
    <t>09 Steel and metals</t>
  </si>
  <si>
    <t>Steel and metals</t>
  </si>
  <si>
    <t>INDS</t>
  </si>
  <si>
    <t>ISM</t>
  </si>
  <si>
    <t>08 Pulp and paper</t>
  </si>
  <si>
    <t>Pulp and paper industry</t>
  </si>
  <si>
    <t>INDR</t>
  </si>
  <si>
    <t>07 Other commodity production</t>
  </si>
  <si>
    <t>INDO</t>
  </si>
  <si>
    <t>IOT</t>
  </si>
  <si>
    <t>BLÅ KOLUMN FRÅN VT_FIL</t>
  </si>
  <si>
    <t>TIMES code</t>
  </si>
  <si>
    <t>Sector/Years</t>
  </si>
  <si>
    <t>Demand Drivers Growth in Fraction</t>
  </si>
  <si>
    <t>Scenario Name</t>
  </si>
  <si>
    <t>Operation_Sum_Avg_Count</t>
  </si>
  <si>
    <t>Glass and concrete</t>
  </si>
  <si>
    <t>Low</t>
  </si>
  <si>
    <t>High</t>
  </si>
  <si>
    <t>ORIGINAL FROM VT_DK:</t>
  </si>
  <si>
    <t xml:space="preserve">Aluminium </t>
  </si>
  <si>
    <t>Pulp and paper</t>
  </si>
  <si>
    <t>IGDFL</t>
  </si>
  <si>
    <t>IGDTF</t>
  </si>
  <si>
    <t>IGDEM</t>
  </si>
  <si>
    <t>IGDLA</t>
  </si>
  <si>
    <t>IGDRH</t>
  </si>
  <si>
    <t>IGDHT</t>
  </si>
  <si>
    <t>IGDMT</t>
  </si>
  <si>
    <t>ILDFL</t>
  </si>
  <si>
    <t>ILDTF</t>
  </si>
  <si>
    <t>ILDEM</t>
  </si>
  <si>
    <t>ILDLA</t>
  </si>
  <si>
    <t>ILDRH</t>
  </si>
  <si>
    <t>ILDHT</t>
  </si>
  <si>
    <t>ILDMT</t>
  </si>
  <si>
    <t>Other Utilities</t>
  </si>
  <si>
    <t>INDFL</t>
  </si>
  <si>
    <t>INDTF</t>
  </si>
  <si>
    <t>INDEM</t>
  </si>
  <si>
    <t>INDLA</t>
  </si>
  <si>
    <t>INDRH</t>
  </si>
  <si>
    <t>INDHT</t>
  </si>
  <si>
    <t>INDMT</t>
  </si>
  <si>
    <t>IUDFL</t>
  </si>
  <si>
    <t>IUDTF</t>
  </si>
  <si>
    <t>IUDEM</t>
  </si>
  <si>
    <t>IUDLA</t>
  </si>
  <si>
    <t>IUDRH</t>
  </si>
  <si>
    <t>IUDHT</t>
  </si>
  <si>
    <t>IUDMT</t>
  </si>
  <si>
    <t>PublicService</t>
  </si>
  <si>
    <t>IPDFL</t>
  </si>
  <si>
    <t>IPDTF</t>
  </si>
  <si>
    <t>IPDEM</t>
  </si>
  <si>
    <t>IPDLA</t>
  </si>
  <si>
    <t>IPDRH</t>
  </si>
  <si>
    <t>IPDHT</t>
  </si>
  <si>
    <t>IPDMT</t>
  </si>
  <si>
    <t>PrivateService</t>
  </si>
  <si>
    <t>ITDFL</t>
  </si>
  <si>
    <t>ITDTF</t>
  </si>
  <si>
    <t>ITDEM</t>
  </si>
  <si>
    <t>ITDLA</t>
  </si>
  <si>
    <t>ITDRH</t>
  </si>
  <si>
    <t>ITDHT</t>
  </si>
  <si>
    <t>ITDMT</t>
  </si>
  <si>
    <t>Sales</t>
  </si>
  <si>
    <t>IVDFL</t>
  </si>
  <si>
    <t>IVDTF</t>
  </si>
  <si>
    <t>IVDEM</t>
  </si>
  <si>
    <t>IVDLA</t>
  </si>
  <si>
    <t>IVDRH</t>
  </si>
  <si>
    <t>IVDHT</t>
  </si>
  <si>
    <t>IVDMT</t>
  </si>
  <si>
    <t>IODFL</t>
  </si>
  <si>
    <t>IODTF</t>
  </si>
  <si>
    <t>IODEM</t>
  </si>
  <si>
    <t>IODLA</t>
  </si>
  <si>
    <t>IODRH</t>
  </si>
  <si>
    <t>IODHT</t>
  </si>
  <si>
    <t>IODMT</t>
  </si>
  <si>
    <t>Other</t>
  </si>
  <si>
    <t>IMDFL</t>
  </si>
  <si>
    <t>IMDTF</t>
  </si>
  <si>
    <t>IMDEM</t>
  </si>
  <si>
    <t>IMDLA</t>
  </si>
  <si>
    <t>IMDRH</t>
  </si>
  <si>
    <t>IMDHT</t>
  </si>
  <si>
    <t>IMDMT</t>
  </si>
  <si>
    <t>Metal</t>
  </si>
  <si>
    <t>ICDFL</t>
  </si>
  <si>
    <t>ICDTF</t>
  </si>
  <si>
    <t>ICDEM</t>
  </si>
  <si>
    <t>ICDLA</t>
  </si>
  <si>
    <t>ICDRH</t>
  </si>
  <si>
    <t>ICDHT</t>
  </si>
  <si>
    <t>ICDMT</t>
  </si>
  <si>
    <t>IFDFL</t>
  </si>
  <si>
    <t>IFDTF</t>
  </si>
  <si>
    <t>IFDEM</t>
  </si>
  <si>
    <t>IFDLA</t>
  </si>
  <si>
    <t>IFDRH</t>
  </si>
  <si>
    <t>IFDHT</t>
  </si>
  <si>
    <t>IFDMT</t>
  </si>
  <si>
    <t>IADFL</t>
  </si>
  <si>
    <t>IADTF</t>
  </si>
  <si>
    <t>IADEM</t>
  </si>
  <si>
    <t>IADLA</t>
  </si>
  <si>
    <t>IADRH</t>
  </si>
  <si>
    <t>IADHT</t>
  </si>
  <si>
    <t>IADMT</t>
  </si>
  <si>
    <t>Min</t>
  </si>
  <si>
    <t>Max</t>
  </si>
  <si>
    <t>Demand Drivers Growth in Fraction 2010 start year</t>
  </si>
  <si>
    <t>TFM_UPD</t>
  </si>
  <si>
    <t>*0.95</t>
  </si>
  <si>
    <t>IND_SE</t>
  </si>
  <si>
    <t>IND_NO</t>
  </si>
  <si>
    <t>IND_DK</t>
  </si>
  <si>
    <t>TRA</t>
  </si>
  <si>
    <t>Freight Transport Demand projections</t>
  </si>
  <si>
    <t>Heavy Industrial Demand projection Denmark</t>
  </si>
  <si>
    <t>Heavy Industrial Demand projection Sweden</t>
  </si>
  <si>
    <t>Heavy Industrial Demand projection Norway</t>
  </si>
  <si>
    <t>Effect</t>
  </si>
  <si>
    <t>According to Balmorel runs</t>
  </si>
  <si>
    <t>10% decrease in 2050, linear from 2030</t>
  </si>
  <si>
    <t>Freight 5% decrease in 2050, linear from 2030</t>
  </si>
  <si>
    <t>Aviation 50% of the growth from 2025 and forward</t>
  </si>
  <si>
    <t>TPANV</t>
  </si>
  <si>
    <t>TPAIS</t>
  </si>
  <si>
    <t>TPAIL</t>
  </si>
  <si>
    <t>Demand Description</t>
  </si>
  <si>
    <t>Transport Passengers Cars Short Distance (&lt;25 km)</t>
  </si>
  <si>
    <t>Transport Passengers Cars Medium Distance (25-50 km)</t>
  </si>
  <si>
    <t>Transport Passengers Cars Long Distance (&gt;50 km)</t>
  </si>
  <si>
    <t>TPBIS</t>
  </si>
  <si>
    <t>Transport Passengers bicycles Short Distance (&lt;25 km)</t>
  </si>
  <si>
    <t xml:space="preserve">Transport Passengers Walk Short Distance </t>
  </si>
  <si>
    <t>TPMTS</t>
  </si>
  <si>
    <t>TPMTM</t>
  </si>
  <si>
    <t>TPMPS</t>
  </si>
  <si>
    <t>TPMPM</t>
  </si>
  <si>
    <t>TPMPL</t>
  </si>
  <si>
    <t>Transport Passengers Sea National</t>
  </si>
  <si>
    <t>Transport Passengers Sea International</t>
  </si>
  <si>
    <t>Transport Passengers Air National</t>
  </si>
  <si>
    <t>Transport Passengers Air International Short distance</t>
  </si>
  <si>
    <t>Transport Passengers Air International Long distance</t>
  </si>
  <si>
    <t>Transport Freight Sea National</t>
  </si>
  <si>
    <t>Transport Freight Sea International</t>
  </si>
  <si>
    <t>Transport Freight Air International</t>
  </si>
  <si>
    <t>Transport Freight Vans Short Distance (&lt;50 km)</t>
  </si>
  <si>
    <t>Transport Freight Truck Short Distance (&lt;50 km)</t>
  </si>
  <si>
    <t>Transport Freight Truck Long Distance National (&gt;50 km)</t>
  </si>
  <si>
    <t>Transport Freight Truck Long Distance International (&gt;50 km)</t>
  </si>
  <si>
    <t>Transport Freight Rail All</t>
  </si>
  <si>
    <t>Trans - Insert</t>
  </si>
  <si>
    <t>Check</t>
  </si>
  <si>
    <t>Note: These drivers are to be updated when final data from Landstrafikmodellen becomes available (ksa@ens.dk)</t>
  </si>
  <si>
    <t>Period</t>
  </si>
  <si>
    <t>Name</t>
  </si>
  <si>
    <t>TPCS</t>
  </si>
  <si>
    <t>Travel demand from LTM</t>
  </si>
  <si>
    <t>Bike</t>
  </si>
  <si>
    <t>Walk</t>
  </si>
  <si>
    <t>Transport drivers from LTM</t>
  </si>
  <si>
    <t>TPCM</t>
  </si>
  <si>
    <t>Source: Transport Simplified NETP data</t>
  </si>
  <si>
    <t>Nordic Energy Technology Perspectives 2016</t>
  </si>
  <si>
    <t>Carbon Neutral Scenario for Denmark</t>
  </si>
  <si>
    <t>TPCL</t>
  </si>
  <si>
    <t>Transport activity by mode (billion pkm, billion tkm)</t>
  </si>
  <si>
    <t>Passenger transport</t>
  </si>
  <si>
    <t>2 Wheelers</t>
  </si>
  <si>
    <t>3 wheelers</t>
  </si>
  <si>
    <t>Cars</t>
  </si>
  <si>
    <t>TPPSN</t>
  </si>
  <si>
    <t>LTs</t>
  </si>
  <si>
    <t>Minibuses</t>
  </si>
  <si>
    <t>Buses</t>
  </si>
  <si>
    <t>Rail</t>
  </si>
  <si>
    <t>Air</t>
  </si>
  <si>
    <t>Freight transport</t>
  </si>
  <si>
    <t>TPPSI</t>
  </si>
  <si>
    <t>3Ws</t>
  </si>
  <si>
    <t>Light Commercials</t>
  </si>
  <si>
    <t>Medium Trucks</t>
  </si>
  <si>
    <t>Heavy Trucks</t>
  </si>
  <si>
    <t>Water</t>
  </si>
  <si>
    <t>TPPAN</t>
  </si>
  <si>
    <t>Growht in procentage with 2010 as baseline, updated to match historical development from Eurostats</t>
  </si>
  <si>
    <t>2010</t>
  </si>
  <si>
    <t>2011</t>
  </si>
  <si>
    <t>2012</t>
  </si>
  <si>
    <t>2013</t>
  </si>
  <si>
    <t>2014</t>
  </si>
  <si>
    <t>2015</t>
  </si>
  <si>
    <t>2016</t>
  </si>
  <si>
    <t>2017</t>
  </si>
  <si>
    <t>2018</t>
  </si>
  <si>
    <t>2019</t>
  </si>
  <si>
    <t>Passenger cars</t>
  </si>
  <si>
    <t>Transport Passengers Air International</t>
  </si>
  <si>
    <t>TPPAI</t>
  </si>
  <si>
    <t xml:space="preserve">Air national </t>
  </si>
  <si>
    <t>Air international</t>
  </si>
  <si>
    <t>TFFSN</t>
  </si>
  <si>
    <t>Rail feight</t>
  </si>
  <si>
    <t>Sea</t>
  </si>
  <si>
    <t>Air national feight</t>
  </si>
  <si>
    <t>Air international freight</t>
  </si>
  <si>
    <t>TFFSI</t>
  </si>
  <si>
    <t>TFFAI</t>
  </si>
  <si>
    <t>TPWS</t>
  </si>
  <si>
    <t xml:space="preserve">Transport Passengers Bus Short, Medium, Long Distance </t>
  </si>
  <si>
    <t>TPPBS, TPPBM, TPPBL</t>
  </si>
  <si>
    <t>Transport Passengers Rail Short Distance</t>
  </si>
  <si>
    <t>TPRS, TPRM, TPRL</t>
  </si>
  <si>
    <t>TFVS</t>
  </si>
  <si>
    <t>Transport Freight Vans Long distance (&gt;50 km)</t>
  </si>
  <si>
    <t>TFVL</t>
  </si>
  <si>
    <t>TFTS</t>
  </si>
  <si>
    <t>TFTN</t>
  </si>
  <si>
    <t>TFTI</t>
  </si>
  <si>
    <t>TFRA</t>
  </si>
  <si>
    <t>Demands defined in the VT_NO_TRA</t>
  </si>
  <si>
    <t>TPAIV</t>
  </si>
  <si>
    <t>Busses</t>
  </si>
  <si>
    <t>Pass Air Nat</t>
  </si>
  <si>
    <t>Pass Air Short Int</t>
  </si>
  <si>
    <t>Pass Air long Int</t>
  </si>
  <si>
    <t>Vans</t>
  </si>
  <si>
    <t>From TIMES-DK</t>
  </si>
  <si>
    <t>Yearly growth rate</t>
  </si>
  <si>
    <t>2010-2020</t>
  </si>
  <si>
    <t>2020-2030</t>
  </si>
  <si>
    <t>2030-2040</t>
  </si>
  <si>
    <t>2040-2050</t>
  </si>
  <si>
    <t>Transport driver for road transport (Index 100=2010)</t>
  </si>
  <si>
    <t>Personbiler</t>
  </si>
  <si>
    <t>Varebiler</t>
  </si>
  <si>
    <t>Lastbiler</t>
  </si>
  <si>
    <t>Busser</t>
  </si>
  <si>
    <t>Calculations from MoMo</t>
  </si>
  <si>
    <t>Passenger</t>
  </si>
  <si>
    <t>Minibusses</t>
  </si>
  <si>
    <t>Rail Pass</t>
  </si>
  <si>
    <t>2 wheelers</t>
  </si>
  <si>
    <t>Air Pass</t>
  </si>
  <si>
    <t>Freight</t>
  </si>
  <si>
    <t>*Average</t>
  </si>
  <si>
    <t>DATA from NETP 2016 extracted from MoMo (IEA) - Markus Files</t>
  </si>
  <si>
    <t>Motorcycle</t>
  </si>
  <si>
    <t>y = 5.752ln(x) + 465.29</t>
  </si>
  <si>
    <t>Carbon Neutral Scenario</t>
  </si>
  <si>
    <t>Moped</t>
  </si>
  <si>
    <t>y = -7.945ln(x) + 78.607</t>
  </si>
  <si>
    <t>Transport demand interpolated from historical data</t>
  </si>
  <si>
    <t>Transport drivers from historical data</t>
  </si>
  <si>
    <t>From Eurostats</t>
  </si>
  <si>
    <t xml:space="preserve">Transport Passengers Tram </t>
  </si>
  <si>
    <t>TPRSX, TPRSS, TPRSM</t>
  </si>
  <si>
    <t>Historical development from Eurostats</t>
  </si>
  <si>
    <t>Transport driver for transport (Index 100=2010)</t>
  </si>
  <si>
    <t>Sea National</t>
  </si>
  <si>
    <t>Sea International</t>
  </si>
  <si>
    <t>Air National</t>
  </si>
  <si>
    <t>Air International</t>
  </si>
  <si>
    <t>Motor bike</t>
  </si>
  <si>
    <t>Bus</t>
  </si>
  <si>
    <t>Truck</t>
  </si>
  <si>
    <t xml:space="preserve">Freight </t>
  </si>
  <si>
    <t>NETP 2016</t>
  </si>
  <si>
    <t>SWE</t>
  </si>
  <si>
    <t>Population (000s)</t>
  </si>
  <si>
    <t>TRA_PROJ_DK</t>
  </si>
  <si>
    <t>TRA_PROJ_NO</t>
  </si>
  <si>
    <t>TRA_PROJ_SE</t>
  </si>
  <si>
    <t>Aviation Transport Demand projections Denmark</t>
  </si>
  <si>
    <t>Aviation Transport Demand projections Norway</t>
  </si>
  <si>
    <t>Aviation Transport Demand projections Sweden</t>
  </si>
  <si>
    <t>MaaS</t>
  </si>
  <si>
    <t>MaaS implementation</t>
  </si>
  <si>
    <t>Year </t>
  </si>
  <si>
    <t>MaaS factors for new vehicles in following years</t>
  </si>
  <si>
    <t>TPCADSBL_N</t>
  </si>
  <si>
    <t>TPCAGSBL_N</t>
  </si>
  <si>
    <t>TPCANGBL_N</t>
  </si>
  <si>
    <t>TPCAELCX1N</t>
  </si>
  <si>
    <t>TPCAELCH2N</t>
  </si>
  <si>
    <t>TPCAELCH3N</t>
  </si>
  <si>
    <t>TPCAELCH4N</t>
  </si>
  <si>
    <t>TPCAGSBL5N</t>
  </si>
  <si>
    <t>TPCAH2GX1N</t>
  </si>
  <si>
    <t>YEAR</t>
  </si>
  <si>
    <t>Other_Indexes</t>
  </si>
  <si>
    <t>NCAP_TLIFE</t>
  </si>
  <si>
    <t>NCAP_AFA</t>
  </si>
  <si>
    <t>LIFE</t>
  </si>
  <si>
    <t>_AFA</t>
  </si>
  <si>
    <t>MaaS introduction on cars e.g. Adjustments to AFA and Lifetime of cars</t>
  </si>
  <si>
    <t>Activity constraints in</t>
  </si>
  <si>
    <t>Unit [MW]</t>
  </si>
  <si>
    <t>~UC_Sets: R_E: AllRegions</t>
  </si>
  <si>
    <t>~UC_T: UC_RHSRT~UP</t>
  </si>
  <si>
    <t>UC_N</t>
  </si>
  <si>
    <t>Pset_CI</t>
  </si>
  <si>
    <t>Pset_PD</t>
  </si>
  <si>
    <t>UC_CAP</t>
  </si>
  <si>
    <t>UC_RHSRT~UP~0</t>
  </si>
  <si>
    <t>FIN</t>
  </si>
  <si>
    <t>FIM</t>
  </si>
  <si>
    <t>\I: explanation should be incerted</t>
  </si>
  <si>
    <t xml:space="preserve">\I: Unit </t>
  </si>
  <si>
    <t>MW</t>
  </si>
  <si>
    <t>Maximum Wind On-shore Capacity</t>
  </si>
  <si>
    <t>AU_ELC_WONCAP_Nordic</t>
  </si>
  <si>
    <t>ELCWIN</t>
  </si>
  <si>
    <t>*onshore*</t>
  </si>
  <si>
    <t>Reference values</t>
  </si>
  <si>
    <t>AFA</t>
  </si>
  <si>
    <t>Life</t>
  </si>
  <si>
    <t>Share of MaaS cars</t>
  </si>
  <si>
    <t>From the shift project: https://shift.tokni.com/scenarios</t>
  </si>
  <si>
    <t>MPKM</t>
  </si>
  <si>
    <t>Mbiler</t>
  </si>
  <si>
    <t>Vkm</t>
  </si>
  <si>
    <t>MaaS cars have a 6.5 higher AFA factor and 1/3 of lifetime adn can cover 25 % of Travel demand by car</t>
  </si>
  <si>
    <t>ACTFLO</t>
  </si>
  <si>
    <t>TPCA*</t>
  </si>
  <si>
    <t>DEMO</t>
  </si>
  <si>
    <t/>
  </si>
  <si>
    <t>TPCAX</t>
  </si>
  <si>
    <t>Transport Passengers Cars Short Distance (&lt;5 km)</t>
  </si>
  <si>
    <t>TPCAS</t>
  </si>
  <si>
    <t>TPCAM</t>
  </si>
  <si>
    <t>TPCAL</t>
  </si>
  <si>
    <t>TPBIX</t>
  </si>
  <si>
    <t>Transport Passengers bicycles Extra Short Distance (&lt;5 km)</t>
  </si>
  <si>
    <t>TPWAX</t>
  </si>
  <si>
    <t xml:space="preserve">Transport Passengers Walk Extra Short Distance </t>
  </si>
  <si>
    <t>TPWAS</t>
  </si>
  <si>
    <t>Transport Passengers Motorbike Short Distance</t>
  </si>
  <si>
    <t>Transport Passengers Motorbike Medium Distance</t>
  </si>
  <si>
    <t>TPMTL</t>
  </si>
  <si>
    <t>Transport Passengers Motorbike Long Distance</t>
  </si>
  <si>
    <t>TPMPX</t>
  </si>
  <si>
    <t>Transport Passengers Moped 45 Extra Short Distance</t>
  </si>
  <si>
    <t>Transport Passengers Moped 45 Short Distance</t>
  </si>
  <si>
    <t>Transport Passengers Moped 45 Medium Distance</t>
  </si>
  <si>
    <t>Transport Passengers Moped 45 Long Distance</t>
  </si>
  <si>
    <t>TPBUX</t>
  </si>
  <si>
    <t>Transport Passengers Public Bus Extra Short Distance (&lt;50 km)</t>
  </si>
  <si>
    <t>TPBUS</t>
  </si>
  <si>
    <t>Transport Passengers Public Bus Short Distance (&lt;50 km)</t>
  </si>
  <si>
    <t>TPBUM</t>
  </si>
  <si>
    <t>Transport Passengers Public Bus Medium Distance (25-50 km)</t>
  </si>
  <si>
    <t>TPBUL</t>
  </si>
  <si>
    <t>Transport Passengers Public Bus Long distance (&gt;50 km)</t>
  </si>
  <si>
    <t>TPCOS</t>
  </si>
  <si>
    <t>Transport Passengers Coach Short Distance (&lt;50 km)</t>
  </si>
  <si>
    <t>TPCOM</t>
  </si>
  <si>
    <t>Transport Passengers Coach Medium Distance (25-50 km)</t>
  </si>
  <si>
    <t>TPCOL</t>
  </si>
  <si>
    <t>Transport Passengers Coach Long distance (&gt;50 km)</t>
  </si>
  <si>
    <t>TPRMX</t>
  </si>
  <si>
    <t>Transport Passengers Metro Extra Short Distance</t>
  </si>
  <si>
    <t>TPRMS</t>
  </si>
  <si>
    <t>Transport Passengers Metro Short Distance</t>
  </si>
  <si>
    <t>TPRSX</t>
  </si>
  <si>
    <t>Transport Passengers S-Train Extra Short Distance</t>
  </si>
  <si>
    <t>TPRSS</t>
  </si>
  <si>
    <t>Transport Passengers S-Train Short Distance</t>
  </si>
  <si>
    <t>TPRSM</t>
  </si>
  <si>
    <t>Transport Passengers S-Train Medium Distance</t>
  </si>
  <si>
    <t>TPROS</t>
  </si>
  <si>
    <t>Transport Passengers Train Short Distance</t>
  </si>
  <si>
    <t>TPROM</t>
  </si>
  <si>
    <t>Transport Passengers Train Medium Distance</t>
  </si>
  <si>
    <t>TPROL</t>
  </si>
  <si>
    <t>Transport Passengers Train Long Distance</t>
  </si>
  <si>
    <t>TPSNH</t>
  </si>
  <si>
    <t>TPSIH</t>
  </si>
  <si>
    <t>TFSNH</t>
  </si>
  <si>
    <t>TFSIH</t>
  </si>
  <si>
    <t>TFAIV</t>
  </si>
  <si>
    <t>TFVAS</t>
  </si>
  <si>
    <t>TFVAL</t>
  </si>
  <si>
    <t>Transport Freight Vans Long Distance (&gt;50 km)</t>
  </si>
  <si>
    <t>TFRN</t>
  </si>
  <si>
    <t>Transport Freight Rail National</t>
  </si>
  <si>
    <t>TFRI</t>
  </si>
  <si>
    <t>Transport Freight Rail International</t>
  </si>
  <si>
    <t>TFRLA</t>
  </si>
  <si>
    <t>Extra short</t>
  </si>
  <si>
    <t>Short</t>
  </si>
  <si>
    <t>Medium</t>
  </si>
  <si>
    <t>Long</t>
  </si>
  <si>
    <t>All aviation transport have been delayed and reduced in 2020 and forward due to the COVID outbreak</t>
  </si>
  <si>
    <t>Demand drivers updated for NCES project february 3rd 2021. See sheet "Projection New"</t>
  </si>
  <si>
    <t xml:space="preserve">This is not in use anymore. See sheet Projection New </t>
  </si>
  <si>
    <t>Transport Passengers Tram Extra Short Distance</t>
  </si>
  <si>
    <t>Transport Passengers Tram Short Distance</t>
  </si>
  <si>
    <t>Transport Passengers Tram Medium Distance</t>
  </si>
  <si>
    <t xml:space="preserve">Transport Freight Rail </t>
  </si>
  <si>
    <t>Bikes</t>
  </si>
  <si>
    <t>Motorbikes</t>
  </si>
  <si>
    <t>Mopeds</t>
  </si>
  <si>
    <t>Coaches</t>
  </si>
  <si>
    <t>Metro</t>
  </si>
  <si>
    <t>Tram</t>
  </si>
  <si>
    <t>Train Pass</t>
  </si>
  <si>
    <t>Pass Sea Nat</t>
  </si>
  <si>
    <t>Pass Sea Int</t>
  </si>
  <si>
    <t>Freight Sea Nat</t>
  </si>
  <si>
    <t>Freight Sea Int</t>
  </si>
  <si>
    <t>Freight Air Int</t>
  </si>
  <si>
    <t>Trucks</t>
  </si>
  <si>
    <t>Freight Trains</t>
  </si>
  <si>
    <t>east</t>
  </si>
  <si>
    <t>west</t>
  </si>
  <si>
    <t>TFM_FILL</t>
  </si>
  <si>
    <t>ISL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</si>
</sst>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
    <numFmt numFmtId="166" formatCode="0.0000"/>
    <numFmt numFmtId="167" formatCode="_-* #,##0.00\ _k_r_-;\-* #,##0.00\ _k_r_-;_-* &quot;-&quot;??\ _k_r_-;_-@_-"/>
    <numFmt numFmtId="168" formatCode="\Te\x\t"/>
    <numFmt numFmtId="169" formatCode="0.0000000"/>
    <numFmt numFmtId="170" formatCode="_ * #,##0.00_ ;_ * \-#,##0.00_ ;_ * &quot;-&quot;??_ ;_ @_ "/>
    <numFmt numFmtId="171" formatCode="_ * #,##0_ ;_ * \-#,##0_ ;_ * &quot;-&quot;??_ ;_ @_ "/>
  </numFmts>
  <fonts count="54"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0"/>
      <color indexed="12"/>
      <name val="Arial"/>
      <family val="2"/>
    </font>
    <font>
      <b/>
      <sz val="10"/>
      <name val="Arial"/>
      <family val="2"/>
    </font>
    <font>
      <sz val="10"/>
      <name val="Arial"/>
      <family val="2"/>
    </font>
    <font>
      <sz val="11"/>
      <color rgb="FF000000"/>
      <name val="Calibri"/>
      <family val="2"/>
    </font>
    <font>
      <sz val="11"/>
      <color rgb="FFFF0000"/>
      <name val="Calibri"/>
      <family val="2"/>
    </font>
    <font>
      <b/>
      <sz val="9"/>
      <color indexed="81"/>
      <name val="Tahoma"/>
      <family val="2"/>
    </font>
    <font>
      <sz val="9"/>
      <color indexed="81"/>
      <name val="Tahoma"/>
      <family val="2"/>
    </font>
    <font>
      <b/>
      <sz val="8"/>
      <color indexed="81"/>
      <name val="Tahoma"/>
      <family val="2"/>
    </font>
    <font>
      <sz val="11"/>
      <name val="Calibri"/>
      <family val="2"/>
      <scheme val="minor"/>
    </font>
    <font>
      <b/>
      <sz val="9"/>
      <name val="Arial"/>
      <family val="2"/>
    </font>
    <font>
      <sz val="8"/>
      <name val="Calibri"/>
      <family val="2"/>
      <scheme val="minor"/>
    </font>
    <font>
      <sz val="10"/>
      <name val="Calibri"/>
      <family val="2"/>
      <scheme val="minor"/>
    </font>
    <font>
      <sz val="10"/>
      <color rgb="FFFF0000"/>
      <name val="Calibri"/>
      <family val="2"/>
      <scheme val="minor"/>
    </font>
    <font>
      <b/>
      <sz val="11"/>
      <name val="Calibri"/>
      <family val="2"/>
      <scheme val="minor"/>
    </font>
    <font>
      <b/>
      <sz val="10"/>
      <color indexed="10"/>
      <name val="Arial"/>
      <family val="2"/>
    </font>
    <font>
      <b/>
      <sz val="10"/>
      <color rgb="FFFF0000"/>
      <name val="Calibri"/>
      <family val="2"/>
      <scheme val="minor"/>
    </font>
    <font>
      <sz val="11"/>
      <color theme="1"/>
      <name val="Calibri"/>
      <family val="2"/>
    </font>
    <font>
      <b/>
      <sz val="11"/>
      <color rgb="FF000000"/>
      <name val="Calibri"/>
      <family val="2"/>
    </font>
    <font>
      <b/>
      <sz val="11"/>
      <color rgb="FF3264FF"/>
      <name val="Calibri"/>
      <family val="2"/>
      <scheme val="minor"/>
    </font>
    <font>
      <sz val="11"/>
      <color rgb="FF3F3F76"/>
      <name val="Calibri"/>
      <family val="2"/>
      <scheme val="minor"/>
    </font>
    <font>
      <sz val="11"/>
      <color rgb="FF9C6500"/>
      <name val="Calibri"/>
      <family val="2"/>
      <scheme val="minor"/>
    </font>
    <font>
      <b/>
      <sz val="18"/>
      <color theme="1"/>
      <name val="Calibri"/>
      <family val="2"/>
      <scheme val="minor"/>
    </font>
    <font>
      <b/>
      <sz val="14"/>
      <color indexed="8"/>
      <name val="Calibri"/>
      <family val="2"/>
      <scheme val="minor"/>
    </font>
    <font>
      <b/>
      <sz val="11"/>
      <color indexed="8"/>
      <name val="Calibri"/>
      <family val="2"/>
      <scheme val="minor"/>
    </font>
    <font>
      <sz val="11"/>
      <color indexed="8"/>
      <name val="Calibri"/>
      <family val="2"/>
      <scheme val="minor"/>
    </font>
    <font>
      <sz val="10"/>
      <name val="Arial"/>
      <family val="2"/>
      <charset val="204"/>
    </font>
    <font>
      <b/>
      <sz val="15"/>
      <name val="Arial"/>
      <family val="2"/>
    </font>
    <font>
      <sz val="10"/>
      <name val="Times New Roman"/>
      <family val="1"/>
    </font>
    <font>
      <sz val="10"/>
      <color rgb="FF000000"/>
      <name val="Times New Roman"/>
      <family val="1"/>
    </font>
    <font>
      <b/>
      <sz val="20"/>
      <color theme="1"/>
      <name val="Calibri"/>
      <family val="2"/>
      <scheme val="minor"/>
    </font>
    <font>
      <b/>
      <sz val="12"/>
      <color theme="1"/>
      <name val="Calibri"/>
      <family val="2"/>
      <scheme val="minor"/>
    </font>
    <font>
      <b/>
      <sz val="11"/>
      <color rgb="FF3F3F76"/>
      <name val="Calibri"/>
      <family val="2"/>
      <scheme val="minor"/>
    </font>
    <font>
      <b/>
      <sz val="12"/>
      <name val="Calibri"/>
      <family val="2"/>
      <scheme val="minor"/>
    </font>
    <font>
      <b/>
      <sz val="15"/>
      <color theme="1"/>
      <name val="Calibri"/>
      <family val="2"/>
      <scheme val="minor"/>
    </font>
    <font>
      <b/>
      <sz val="18"/>
      <color rgb="FF000000"/>
      <name val="Calibri"/>
      <family val="2"/>
    </font>
    <font>
      <b/>
      <sz val="14"/>
      <color rgb="FF000000"/>
      <name val="Calibri"/>
      <family val="2"/>
    </font>
    <font>
      <b/>
      <sz val="12"/>
      <color theme="1"/>
      <name val="Calibri"/>
      <family val="2"/>
    </font>
    <font>
      <b/>
      <sz val="11"/>
      <color theme="1"/>
      <name val="Calibri"/>
      <family val="2"/>
    </font>
    <font>
      <b/>
      <sz val="11"/>
      <name val="Calibri"/>
      <family val="2"/>
      <charset val="204"/>
    </font>
    <font>
      <sz val="11"/>
      <color indexed="8"/>
      <name val="Calibri"/>
      <family val="2"/>
    </font>
    <font>
      <b/>
      <sz val="11"/>
      <color rgb="FFFF0000"/>
      <name val="Calibri"/>
      <family val="2"/>
    </font>
    <font>
      <b/>
      <sz val="11"/>
      <color indexed="8"/>
      <name val="Calibri"/>
      <family val="2"/>
    </font>
    <font>
      <b/>
      <sz val="11"/>
      <name val="Calibri"/>
      <family val="2"/>
    </font>
    <font>
      <sz val="11"/>
      <color indexed="62"/>
      <name val="Calibri"/>
      <family val="2"/>
    </font>
    <font>
      <b/>
      <u/>
      <sz val="11"/>
      <name val="Calibri"/>
      <family val="2"/>
    </font>
    <font>
      <sz val="11"/>
      <color indexed="60"/>
      <name val="Calibri"/>
      <family val="2"/>
    </font>
    <font>
      <sz val="11"/>
      <color rgb="FF000000"/>
      <name val="Calibri"/>
      <family val="2"/>
      <charset val="1"/>
    </font>
    <font>
      <sz val="8"/>
      <name val="Calibri"/>
      <family val="2"/>
    </font>
    <font>
      <sz val="8"/>
      <color rgb="FFFF0000"/>
      <name val="Calibri"/>
      <family val="2"/>
    </font>
    <font>
      <sz val="11"/>
      <name val="Calibri"/>
      <family val="2"/>
    </font>
  </fonts>
  <fills count="33">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rgb="FFFFFF00"/>
        <bgColor indexed="64"/>
      </patternFill>
    </fill>
    <fill>
      <patternFill patternType="solid">
        <fgColor rgb="FF64C8FF"/>
        <bgColor indexed="64"/>
      </patternFill>
    </fill>
    <fill>
      <patternFill patternType="solid">
        <fgColor rgb="FF00B0F0"/>
        <bgColor indexed="64"/>
      </patternFill>
    </fill>
    <fill>
      <patternFill patternType="solid">
        <fgColor rgb="FFFF0000"/>
        <bgColor indexed="64"/>
      </patternFill>
    </fill>
    <fill>
      <patternFill patternType="solid">
        <fgColor theme="6" tint="0.79998168889431442"/>
        <bgColor theme="6" tint="0.79998168889431442"/>
      </patternFill>
    </fill>
    <fill>
      <patternFill patternType="solid">
        <fgColor rgb="FFFF0000"/>
        <bgColor theme="6" tint="0.79998168889431442"/>
      </patternFill>
    </fill>
    <fill>
      <patternFill patternType="solid">
        <fgColor theme="6"/>
        <bgColor theme="6"/>
      </patternFill>
    </fill>
    <fill>
      <patternFill patternType="solid">
        <fgColor indexed="51"/>
        <bgColor indexed="64"/>
      </patternFill>
    </fill>
    <fill>
      <patternFill patternType="solid">
        <fgColor indexed="13"/>
        <bgColor indexed="64"/>
      </patternFill>
    </fill>
    <fill>
      <patternFill patternType="solid">
        <fgColor theme="6" tint="0.59999389629810485"/>
        <bgColor indexed="64"/>
      </patternFill>
    </fill>
    <fill>
      <patternFill patternType="solid">
        <fgColor rgb="FFFDE9D9"/>
        <bgColor rgb="FF000000"/>
      </patternFill>
    </fill>
    <fill>
      <patternFill patternType="solid">
        <fgColor rgb="FFFFFF00"/>
        <bgColor rgb="FF000000"/>
      </patternFill>
    </fill>
    <fill>
      <patternFill patternType="solid">
        <fgColor rgb="FFFFEB9C"/>
      </patternFill>
    </fill>
    <fill>
      <patternFill patternType="solid">
        <fgColor rgb="FFFFCC99"/>
      </patternFill>
    </fill>
    <fill>
      <patternFill patternType="solid">
        <fgColor theme="0" tint="-0.14999847407452621"/>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rgb="FFDCE6F1"/>
      </patternFill>
    </fill>
    <fill>
      <patternFill patternType="solid">
        <fgColor rgb="FFFCD5B4"/>
        <bgColor rgb="FF000000"/>
      </patternFill>
    </fill>
    <fill>
      <patternFill patternType="solid">
        <fgColor theme="1"/>
        <bgColor indexed="64"/>
      </patternFill>
    </fill>
    <fill>
      <patternFill patternType="solid">
        <fgColor rgb="FFD9D9D9"/>
        <bgColor rgb="FF000000"/>
      </patternFill>
    </fill>
    <fill>
      <patternFill patternType="solid">
        <fgColor theme="5" tint="0.39997558519241921"/>
        <bgColor indexed="64"/>
      </patternFill>
    </fill>
    <fill>
      <patternFill patternType="solid">
        <fgColor theme="9" tint="0.59999389629810485"/>
        <bgColor indexed="64"/>
      </patternFill>
    </fill>
    <fill>
      <patternFill patternType="solid">
        <fgColor rgb="FF99FF99"/>
        <bgColor indexed="64"/>
      </patternFill>
    </fill>
  </fills>
  <borders count="28">
    <border>
      <left/>
      <right/>
      <top/>
      <bottom/>
      <diagonal/>
    </border>
    <border>
      <left/>
      <right/>
      <top style="thin">
        <color indexed="64"/>
      </top>
      <bottom style="medium">
        <color indexed="64"/>
      </bottom>
      <diagonal/>
    </border>
    <border>
      <left/>
      <right/>
      <top style="thin">
        <color indexed="64"/>
      </top>
      <bottom/>
      <diagonal/>
    </border>
    <border>
      <left/>
      <right/>
      <top/>
      <bottom style="thin">
        <color indexed="64"/>
      </bottom>
      <diagonal/>
    </border>
    <border>
      <left/>
      <right/>
      <top style="medium">
        <color indexed="64"/>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theme="6" tint="0.39997558519241921"/>
      </top>
      <bottom style="thin">
        <color theme="6" tint="0.39997558519241921"/>
      </bottom>
      <diagonal/>
    </border>
    <border>
      <left/>
      <right/>
      <top style="thin">
        <color theme="6" tint="0.39997558519241921"/>
      </top>
      <bottom/>
      <diagonal/>
    </border>
    <border>
      <left style="thin">
        <color rgb="FF7F7F7F"/>
      </left>
      <right style="thin">
        <color rgb="FF7F7F7F"/>
      </right>
      <top style="thin">
        <color rgb="FF7F7F7F"/>
      </top>
      <bottom style="thin">
        <color rgb="FF7F7F7F"/>
      </bottom>
      <diagonal/>
    </border>
    <border>
      <left/>
      <right/>
      <top style="thin">
        <color rgb="FF7F7F7F"/>
      </top>
      <bottom/>
      <diagonal/>
    </border>
    <border>
      <left style="thin">
        <color rgb="FFB0B0B0"/>
      </left>
      <right style="thin">
        <color rgb="FFB0B0B0"/>
      </right>
      <top style="thin">
        <color rgb="FFB0B0B0"/>
      </top>
      <bottom style="thin">
        <color rgb="FFB0B0B0"/>
      </bottom>
      <diagonal/>
    </border>
    <border>
      <left style="medium">
        <color indexed="64"/>
      </left>
      <right style="thin">
        <color rgb="FF7F7F7F"/>
      </right>
      <top style="thin">
        <color rgb="FF7F7F7F"/>
      </top>
      <bottom style="thin">
        <color rgb="FF7F7F7F"/>
      </bottom>
      <diagonal/>
    </border>
    <border>
      <left style="thin">
        <color rgb="FF7F7F7F"/>
      </left>
      <right style="medium">
        <color indexed="64"/>
      </right>
      <top style="thin">
        <color rgb="FF7F7F7F"/>
      </top>
      <bottom style="thin">
        <color rgb="FF7F7F7F"/>
      </bottom>
      <diagonal/>
    </border>
    <border>
      <left style="medium">
        <color indexed="64"/>
      </left>
      <right/>
      <top style="thin">
        <color rgb="FF7F7F7F"/>
      </top>
      <bottom style="medium">
        <color indexed="64"/>
      </bottom>
      <diagonal/>
    </border>
    <border>
      <left/>
      <right/>
      <top style="thin">
        <color rgb="FF7F7F7F"/>
      </top>
      <bottom style="medium">
        <color indexed="64"/>
      </bottom>
      <diagonal/>
    </border>
    <border>
      <left/>
      <right style="medium">
        <color indexed="64"/>
      </right>
      <top style="thin">
        <color rgb="FF7F7F7F"/>
      </top>
      <bottom style="medium">
        <color indexed="64"/>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s>
  <cellStyleXfs count="16">
    <xf numFmtId="0" fontId="0" fillId="0" borderId="0"/>
    <xf numFmtId="9" fontId="1" fillId="0" borderId="0" applyFont="0" applyFill="0" applyBorder="0" applyAlignment="0" applyProtection="0"/>
    <xf numFmtId="0" fontId="1" fillId="0" borderId="0"/>
    <xf numFmtId="0" fontId="6" fillId="0" borderId="0"/>
    <xf numFmtId="0" fontId="1" fillId="0" borderId="0"/>
    <xf numFmtId="0" fontId="1" fillId="0" borderId="0"/>
    <xf numFmtId="0" fontId="6" fillId="0" borderId="0"/>
    <xf numFmtId="0" fontId="6" fillId="0" borderId="0"/>
    <xf numFmtId="167" fontId="1" fillId="0" borderId="0" applyFont="0" applyFill="0" applyBorder="0" applyAlignment="0" applyProtection="0"/>
    <xf numFmtId="0" fontId="23" fillId="22" borderId="14" applyNumberFormat="0" applyAlignment="0" applyProtection="0"/>
    <xf numFmtId="0" fontId="6" fillId="0" borderId="0"/>
    <xf numFmtId="0" fontId="24" fillId="21" borderId="0" applyNumberFormat="0" applyBorder="0" applyAlignment="0" applyProtection="0"/>
    <xf numFmtId="0" fontId="28" fillId="0" borderId="0"/>
    <xf numFmtId="0" fontId="43" fillId="0" borderId="0"/>
    <xf numFmtId="0" fontId="50" fillId="0" borderId="0"/>
    <xf numFmtId="170" fontId="50" fillId="0" borderId="0" applyFont="0" applyFill="0" applyBorder="0" applyAlignment="0" applyProtection="0"/>
  </cellStyleXfs>
  <cellXfs count="242">
    <xf numFmtId="0" fontId="0" fillId="0" borderId="0" xfId="0"/>
    <xf numFmtId="0" fontId="1" fillId="0" borderId="0" xfId="2"/>
    <xf numFmtId="0" fontId="0" fillId="0" borderId="3" xfId="0" applyBorder="1"/>
    <xf numFmtId="1" fontId="0" fillId="0" borderId="0" xfId="0" applyNumberFormat="1"/>
    <xf numFmtId="1" fontId="0" fillId="0" borderId="3" xfId="0" applyNumberFormat="1" applyBorder="1"/>
    <xf numFmtId="0" fontId="0" fillId="0" borderId="2" xfId="0" applyBorder="1"/>
    <xf numFmtId="0" fontId="4" fillId="0" borderId="0" xfId="0" applyFont="1"/>
    <xf numFmtId="0" fontId="5" fillId="0" borderId="0" xfId="0" applyFont="1" applyAlignment="1">
      <alignment horizontal="center"/>
    </xf>
    <xf numFmtId="0" fontId="5" fillId="2" borderId="1" xfId="0" applyFont="1" applyFill="1" applyBorder="1"/>
    <xf numFmtId="0" fontId="5" fillId="3" borderId="1" xfId="0" applyFont="1" applyFill="1" applyBorder="1"/>
    <xf numFmtId="0" fontId="6" fillId="2" borderId="1" xfId="0" applyFont="1" applyFill="1" applyBorder="1"/>
    <xf numFmtId="0" fontId="12" fillId="0" borderId="0" xfId="0" applyFont="1"/>
    <xf numFmtId="0" fontId="2" fillId="0" borderId="0" xfId="0" applyFont="1"/>
    <xf numFmtId="2" fontId="0" fillId="0" borderId="0" xfId="0" applyNumberFormat="1"/>
    <xf numFmtId="0" fontId="3" fillId="0" borderId="0" xfId="0" applyFont="1"/>
    <xf numFmtId="3" fontId="0" fillId="0" borderId="0" xfId="0" applyNumberFormat="1"/>
    <xf numFmtId="0" fontId="0" fillId="0" borderId="0" xfId="0" applyAlignment="1">
      <alignment horizontal="left" wrapText="1"/>
    </xf>
    <xf numFmtId="0" fontId="5" fillId="6" borderId="1" xfId="0" applyFont="1" applyFill="1" applyBorder="1"/>
    <xf numFmtId="0" fontId="0" fillId="7" borderId="0" xfId="0" applyFill="1"/>
    <xf numFmtId="2" fontId="0" fillId="0" borderId="3" xfId="0" applyNumberFormat="1" applyBorder="1"/>
    <xf numFmtId="0" fontId="0" fillId="0" borderId="4" xfId="0" applyBorder="1"/>
    <xf numFmtId="0" fontId="0" fillId="0" borderId="5" xfId="0" applyBorder="1"/>
    <xf numFmtId="1" fontId="0" fillId="8" borderId="6" xfId="0" applyNumberFormat="1" applyFill="1" applyBorder="1"/>
    <xf numFmtId="0" fontId="6" fillId="0" borderId="6" xfId="6" applyBorder="1"/>
    <xf numFmtId="0" fontId="0" fillId="0" borderId="7" xfId="0" applyBorder="1"/>
    <xf numFmtId="0" fontId="0" fillId="0" borderId="8" xfId="0" applyBorder="1"/>
    <xf numFmtId="1" fontId="0" fillId="8" borderId="0" xfId="0" applyNumberFormat="1" applyFill="1"/>
    <xf numFmtId="0" fontId="6" fillId="0" borderId="0" xfId="6"/>
    <xf numFmtId="0" fontId="0" fillId="0" borderId="9" xfId="0" applyBorder="1"/>
    <xf numFmtId="0" fontId="6" fillId="0" borderId="3" xfId="6" applyBorder="1"/>
    <xf numFmtId="0" fontId="3" fillId="0" borderId="8" xfId="0" applyFont="1" applyBorder="1"/>
    <xf numFmtId="0" fontId="6" fillId="0" borderId="0" xfId="7" quotePrefix="1" applyAlignment="1">
      <alignment horizontal="left" wrapText="1"/>
    </xf>
    <xf numFmtId="1" fontId="0" fillId="6" borderId="3" xfId="0" applyNumberFormat="1" applyFill="1" applyBorder="1"/>
    <xf numFmtId="164" fontId="0" fillId="0" borderId="3" xfId="0" applyNumberFormat="1" applyBorder="1"/>
    <xf numFmtId="0" fontId="6" fillId="0" borderId="3" xfId="7" quotePrefix="1" applyBorder="1" applyAlignment="1">
      <alignment horizontal="left" wrapText="1"/>
    </xf>
    <xf numFmtId="1" fontId="0" fillId="6" borderId="0" xfId="0" applyNumberFormat="1" applyFill="1"/>
    <xf numFmtId="164" fontId="0" fillId="0" borderId="0" xfId="0" applyNumberFormat="1"/>
    <xf numFmtId="0" fontId="0" fillId="9" borderId="0" xfId="0" applyFill="1"/>
    <xf numFmtId="0" fontId="0" fillId="0" borderId="10" xfId="0" applyBorder="1"/>
    <xf numFmtId="1" fontId="0" fillId="8" borderId="4" xfId="0" applyNumberFormat="1" applyFill="1" applyBorder="1"/>
    <xf numFmtId="0" fontId="6" fillId="0" borderId="4" xfId="6" applyBorder="1"/>
    <xf numFmtId="0" fontId="0" fillId="0" borderId="11" xfId="0" applyBorder="1"/>
    <xf numFmtId="0" fontId="3" fillId="6" borderId="0" xfId="0" applyFont="1" applyFill="1"/>
    <xf numFmtId="0" fontId="3" fillId="9" borderId="0" xfId="0" applyFont="1" applyFill="1"/>
    <xf numFmtId="0" fontId="5" fillId="0" borderId="0" xfId="7" applyFont="1"/>
    <xf numFmtId="2" fontId="3" fillId="10" borderId="0" xfId="0" applyNumberFormat="1" applyFont="1" applyFill="1"/>
    <xf numFmtId="0" fontId="0" fillId="0" borderId="0" xfId="0" quotePrefix="1"/>
    <xf numFmtId="0" fontId="12" fillId="9" borderId="0" xfId="7" quotePrefix="1" applyFont="1" applyFill="1" applyAlignment="1">
      <alignment horizontal="left" wrapText="1"/>
    </xf>
    <xf numFmtId="165" fontId="0" fillId="0" borderId="0" xfId="0" applyNumberFormat="1" applyAlignment="1">
      <alignment horizontal="left"/>
    </xf>
    <xf numFmtId="166" fontId="0" fillId="0" borderId="0" xfId="0" applyNumberFormat="1"/>
    <xf numFmtId="0" fontId="0" fillId="0" borderId="2" xfId="0" quotePrefix="1" applyBorder="1"/>
    <xf numFmtId="0" fontId="3" fillId="0" borderId="2" xfId="0" applyFont="1" applyBorder="1"/>
    <xf numFmtId="0" fontId="15" fillId="6" borderId="0" xfId="0" applyFont="1" applyFill="1"/>
    <xf numFmtId="0" fontId="15" fillId="6" borderId="0" xfId="0" applyFont="1" applyFill="1" applyAlignment="1">
      <alignment horizontal="center"/>
    </xf>
    <xf numFmtId="0" fontId="15" fillId="6" borderId="0" xfId="0" applyFont="1" applyFill="1" applyAlignment="1">
      <alignment vertical="center"/>
    </xf>
    <xf numFmtId="0" fontId="15" fillId="6" borderId="0" xfId="0" applyFont="1" applyFill="1" applyAlignment="1">
      <alignment horizontal="center" vertical="center"/>
    </xf>
    <xf numFmtId="0" fontId="15" fillId="0" borderId="0" xfId="0" applyFont="1"/>
    <xf numFmtId="167" fontId="16" fillId="0" borderId="0" xfId="8" applyFont="1" applyFill="1" applyBorder="1" applyAlignment="1">
      <alignment horizontal="right"/>
    </xf>
    <xf numFmtId="167" fontId="16" fillId="0" borderId="0" xfId="8" applyFont="1" applyFill="1" applyBorder="1" applyAlignment="1">
      <alignment horizontal="center"/>
    </xf>
    <xf numFmtId="0" fontId="15" fillId="9" borderId="0" xfId="0" applyFont="1" applyFill="1"/>
    <xf numFmtId="0" fontId="15" fillId="9" borderId="0" xfId="0" applyFont="1" applyFill="1" applyAlignment="1">
      <alignment horizontal="center"/>
    </xf>
    <xf numFmtId="0" fontId="15" fillId="5" borderId="0" xfId="0" applyFont="1" applyFill="1" applyAlignment="1">
      <alignment horizontal="center"/>
    </xf>
    <xf numFmtId="0" fontId="15" fillId="5" borderId="0" xfId="0" applyFont="1" applyFill="1"/>
    <xf numFmtId="0" fontId="15" fillId="4" borderId="0" xfId="0" applyFont="1" applyFill="1" applyAlignment="1">
      <alignment vertical="center"/>
    </xf>
    <xf numFmtId="0" fontId="15" fillId="4" borderId="0" xfId="0" applyFont="1" applyFill="1" applyAlignment="1">
      <alignment horizontal="center" vertical="center"/>
    </xf>
    <xf numFmtId="0" fontId="0" fillId="11" borderId="0" xfId="0" applyFill="1"/>
    <xf numFmtId="2" fontId="0" fillId="0" borderId="12" xfId="0" applyNumberFormat="1" applyBorder="1"/>
    <xf numFmtId="0" fontId="6" fillId="9" borderId="0" xfId="7" quotePrefix="1" applyFill="1" applyAlignment="1">
      <alignment horizontal="left" wrapText="1"/>
    </xf>
    <xf numFmtId="2" fontId="0" fillId="12" borderId="12" xfId="0" applyNumberFormat="1" applyFill="1" applyBorder="1"/>
    <xf numFmtId="0" fontId="0" fillId="13" borderId="13" xfId="0" applyFill="1" applyBorder="1"/>
    <xf numFmtId="2" fontId="0" fillId="13" borderId="13" xfId="0" applyNumberFormat="1" applyFill="1" applyBorder="1"/>
    <xf numFmtId="2" fontId="0" fillId="14" borderId="13" xfId="0" applyNumberFormat="1" applyFill="1" applyBorder="1"/>
    <xf numFmtId="2" fontId="0" fillId="0" borderId="13" xfId="0" applyNumberFormat="1" applyBorder="1"/>
    <xf numFmtId="2" fontId="0" fillId="12" borderId="13" xfId="0" applyNumberFormat="1" applyFill="1" applyBorder="1"/>
    <xf numFmtId="0" fontId="17" fillId="15" borderId="13" xfId="0" applyFont="1" applyFill="1" applyBorder="1"/>
    <xf numFmtId="0" fontId="5" fillId="16" borderId="0" xfId="7" applyFont="1" applyFill="1"/>
    <xf numFmtId="0" fontId="5" fillId="17" borderId="0" xfId="7" applyFont="1" applyFill="1"/>
    <xf numFmtId="0" fontId="18" fillId="17" borderId="0" xfId="7" applyFont="1" applyFill="1"/>
    <xf numFmtId="0" fontId="6" fillId="0" borderId="0" xfId="7"/>
    <xf numFmtId="0" fontId="19" fillId="0" borderId="0" xfId="0" applyFont="1"/>
    <xf numFmtId="164" fontId="0" fillId="0" borderId="12" xfId="0" applyNumberFormat="1" applyBorder="1"/>
    <xf numFmtId="164" fontId="0" fillId="13" borderId="13" xfId="0" applyNumberFormat="1" applyFill="1" applyBorder="1"/>
    <xf numFmtId="164" fontId="0" fillId="0" borderId="13" xfId="0" applyNumberFormat="1" applyBorder="1"/>
    <xf numFmtId="2" fontId="0" fillId="18" borderId="0" xfId="0" applyNumberFormat="1" applyFill="1"/>
    <xf numFmtId="0" fontId="20" fillId="0" borderId="0" xfId="0" applyFont="1"/>
    <xf numFmtId="1" fontId="20" fillId="19" borderId="3" xfId="0" applyNumberFormat="1" applyFont="1" applyFill="1" applyBorder="1"/>
    <xf numFmtId="0" fontId="20" fillId="0" borderId="3" xfId="0" applyFont="1" applyBorder="1"/>
    <xf numFmtId="164" fontId="20" fillId="0" borderId="3" xfId="0" applyNumberFormat="1" applyFont="1" applyBorder="1"/>
    <xf numFmtId="2" fontId="20" fillId="0" borderId="3" xfId="0" applyNumberFormat="1" applyFont="1" applyBorder="1"/>
    <xf numFmtId="0" fontId="1" fillId="0" borderId="3" xfId="0" applyFont="1" applyBorder="1"/>
    <xf numFmtId="1" fontId="20" fillId="19" borderId="0" xfId="0" applyNumberFormat="1" applyFont="1" applyFill="1"/>
    <xf numFmtId="164" fontId="20" fillId="0" borderId="0" xfId="0" applyNumberFormat="1" applyFont="1"/>
    <xf numFmtId="2" fontId="20" fillId="0" borderId="0" xfId="0" applyNumberFormat="1" applyFont="1"/>
    <xf numFmtId="0" fontId="1" fillId="0" borderId="0" xfId="0" applyFont="1"/>
    <xf numFmtId="0" fontId="15" fillId="0" borderId="0" xfId="7" quotePrefix="1" applyFont="1" applyAlignment="1">
      <alignment horizontal="left" wrapText="1"/>
    </xf>
    <xf numFmtId="0" fontId="20" fillId="20" borderId="0" xfId="0" applyFont="1" applyFill="1"/>
    <xf numFmtId="0" fontId="5" fillId="0" borderId="0" xfId="6" applyFont="1"/>
    <xf numFmtId="0" fontId="21" fillId="0" borderId="0" xfId="0" applyFont="1"/>
    <xf numFmtId="0" fontId="21" fillId="19" borderId="0" xfId="0" applyFont="1" applyFill="1"/>
    <xf numFmtId="0" fontId="21" fillId="20" borderId="0" xfId="0" applyFont="1" applyFill="1"/>
    <xf numFmtId="0" fontId="0" fillId="13" borderId="0" xfId="0" applyFill="1"/>
    <xf numFmtId="0" fontId="0" fillId="0" borderId="12" xfId="0" applyBorder="1"/>
    <xf numFmtId="0" fontId="0" fillId="0" borderId="13" xfId="0" applyBorder="1"/>
    <xf numFmtId="0" fontId="22" fillId="0" borderId="0" xfId="0" applyFont="1"/>
    <xf numFmtId="2" fontId="0" fillId="0" borderId="0" xfId="0" applyNumberFormat="1" applyAlignment="1">
      <alignment horizontal="right" wrapText="1"/>
    </xf>
    <xf numFmtId="2" fontId="0" fillId="0" borderId="3" xfId="0" applyNumberFormat="1" applyBorder="1" applyAlignment="1">
      <alignment horizontal="right" wrapText="1"/>
    </xf>
    <xf numFmtId="168" fontId="6" fillId="0" borderId="0" xfId="0" applyNumberFormat="1" applyFont="1"/>
    <xf numFmtId="2" fontId="0" fillId="0" borderId="2" xfId="0" applyNumberFormat="1" applyBorder="1"/>
    <xf numFmtId="0" fontId="3" fillId="0" borderId="3" xfId="0" applyFont="1" applyBorder="1"/>
    <xf numFmtId="165" fontId="0" fillId="0" borderId="0" xfId="0" applyNumberFormat="1"/>
    <xf numFmtId="0" fontId="23" fillId="22" borderId="14" xfId="9"/>
    <xf numFmtId="0" fontId="23" fillId="22" borderId="0" xfId="9" applyBorder="1"/>
    <xf numFmtId="165" fontId="25" fillId="0" borderId="0" xfId="0" applyNumberFormat="1" applyFont="1"/>
    <xf numFmtId="165" fontId="26" fillId="0" borderId="0" xfId="0" applyNumberFormat="1" applyFont="1"/>
    <xf numFmtId="165" fontId="27" fillId="0" borderId="0" xfId="0" applyNumberFormat="1" applyFont="1"/>
    <xf numFmtId="165" fontId="0" fillId="23" borderId="0" xfId="0" applyNumberFormat="1" applyFill="1"/>
    <xf numFmtId="165" fontId="0" fillId="24" borderId="0" xfId="0" applyNumberFormat="1" applyFill="1"/>
    <xf numFmtId="165" fontId="0" fillId="25" borderId="0" xfId="0" applyNumberFormat="1" applyFill="1"/>
    <xf numFmtId="2" fontId="2" fillId="0" borderId="0" xfId="0" applyNumberFormat="1" applyFont="1"/>
    <xf numFmtId="168" fontId="6" fillId="0" borderId="3" xfId="0" applyNumberFormat="1" applyFont="1" applyBorder="1"/>
    <xf numFmtId="0" fontId="0" fillId="0" borderId="3" xfId="0" applyBorder="1" applyAlignment="1">
      <alignment horizontal="left" wrapText="1"/>
    </xf>
    <xf numFmtId="2" fontId="2" fillId="0" borderId="3" xfId="0" applyNumberFormat="1" applyFont="1" applyBorder="1"/>
    <xf numFmtId="2" fontId="12" fillId="0" borderId="0" xfId="0" applyNumberFormat="1" applyFont="1"/>
    <xf numFmtId="165" fontId="3" fillId="0" borderId="0" xfId="0" applyNumberFormat="1" applyFont="1"/>
    <xf numFmtId="2" fontId="0" fillId="25" borderId="0" xfId="0" applyNumberFormat="1" applyFill="1"/>
    <xf numFmtId="2" fontId="0" fillId="24" borderId="0" xfId="0" applyNumberFormat="1" applyFill="1"/>
    <xf numFmtId="0" fontId="13" fillId="26" borderId="16" xfId="12" applyFont="1" applyFill="1" applyBorder="1" applyAlignment="1">
      <alignment horizontal="left" vertical="center"/>
    </xf>
    <xf numFmtId="2" fontId="12" fillId="0" borderId="3" xfId="0" applyNumberFormat="1" applyFont="1" applyBorder="1"/>
    <xf numFmtId="168" fontId="29" fillId="0" borderId="0" xfId="0" applyNumberFormat="1" applyFont="1"/>
    <xf numFmtId="168" fontId="29" fillId="0" borderId="3" xfId="0" applyNumberFormat="1" applyFont="1" applyBorder="1"/>
    <xf numFmtId="0" fontId="0" fillId="0" borderId="0" xfId="0" applyAlignment="1">
      <alignment horizontal="left"/>
    </xf>
    <xf numFmtId="0" fontId="0" fillId="0" borderId="3" xfId="0" applyBorder="1" applyAlignment="1">
      <alignment horizontal="left"/>
    </xf>
    <xf numFmtId="165" fontId="0" fillId="0" borderId="3" xfId="0" applyNumberFormat="1" applyBorder="1"/>
    <xf numFmtId="0" fontId="30" fillId="0" borderId="0" xfId="0" applyFont="1"/>
    <xf numFmtId="0" fontId="6" fillId="0" borderId="0" xfId="0" applyFont="1"/>
    <xf numFmtId="0" fontId="6" fillId="0" borderId="0" xfId="0" applyFont="1" applyAlignment="1">
      <alignment wrapText="1"/>
    </xf>
    <xf numFmtId="169" fontId="31" fillId="0" borderId="0" xfId="0" applyNumberFormat="1" applyFont="1" applyAlignment="1">
      <alignment horizontal="left"/>
    </xf>
    <xf numFmtId="2" fontId="32" fillId="27" borderId="0" xfId="0" applyNumberFormat="1" applyFont="1" applyFill="1"/>
    <xf numFmtId="2" fontId="31" fillId="27" borderId="0" xfId="0" applyNumberFormat="1" applyFont="1" applyFill="1"/>
    <xf numFmtId="0" fontId="0" fillId="28" borderId="0" xfId="0" applyFill="1"/>
    <xf numFmtId="0" fontId="33" fillId="0" borderId="0" xfId="0" applyFont="1"/>
    <xf numFmtId="0" fontId="34" fillId="0" borderId="11" xfId="0" applyFont="1" applyBorder="1"/>
    <xf numFmtId="3" fontId="0" fillId="0" borderId="4" xfId="0" applyNumberFormat="1" applyBorder="1" applyAlignment="1">
      <alignment horizontal="center"/>
    </xf>
    <xf numFmtId="3" fontId="0" fillId="0" borderId="0" xfId="0" applyNumberFormat="1" applyAlignment="1">
      <alignment horizontal="center"/>
    </xf>
    <xf numFmtId="0" fontId="3" fillId="0" borderId="9" xfId="0" applyFont="1" applyBorder="1"/>
    <xf numFmtId="10" fontId="1" fillId="0" borderId="0" xfId="1" applyNumberFormat="1" applyFont="1"/>
    <xf numFmtId="0" fontId="23" fillId="22" borderId="17" xfId="9" applyBorder="1"/>
    <xf numFmtId="0" fontId="35" fillId="22" borderId="14" xfId="9" applyFont="1"/>
    <xf numFmtId="0" fontId="35" fillId="22" borderId="18" xfId="9" applyFont="1" applyBorder="1"/>
    <xf numFmtId="165" fontId="23" fillId="22" borderId="14" xfId="9" applyNumberFormat="1"/>
    <xf numFmtId="165" fontId="23" fillId="22" borderId="18" xfId="9" applyNumberFormat="1" applyBorder="1"/>
    <xf numFmtId="0" fontId="24" fillId="21" borderId="19" xfId="11" applyBorder="1" applyAlignment="1">
      <alignment horizontal="left"/>
    </xf>
    <xf numFmtId="0" fontId="24" fillId="21" borderId="20" xfId="11" applyBorder="1" applyAlignment="1">
      <alignment horizontal="left"/>
    </xf>
    <xf numFmtId="0" fontId="24" fillId="21" borderId="21" xfId="11" applyBorder="1" applyAlignment="1">
      <alignment horizontal="left"/>
    </xf>
    <xf numFmtId="0" fontId="36" fillId="0" borderId="0" xfId="9" applyFont="1" applyFill="1" applyBorder="1"/>
    <xf numFmtId="0" fontId="37" fillId="0" borderId="0" xfId="0" applyFont="1"/>
    <xf numFmtId="165" fontId="38" fillId="0" borderId="0" xfId="0" applyNumberFormat="1" applyFont="1"/>
    <xf numFmtId="165" fontId="20" fillId="0" borderId="0" xfId="0" applyNumberFormat="1" applyFont="1"/>
    <xf numFmtId="165" fontId="39" fillId="0" borderId="0" xfId="0" applyNumberFormat="1" applyFont="1"/>
    <xf numFmtId="1" fontId="40" fillId="0" borderId="0" xfId="0" applyNumberFormat="1" applyFont="1"/>
    <xf numFmtId="165" fontId="21" fillId="0" borderId="0" xfId="0" applyNumberFormat="1" applyFont="1"/>
    <xf numFmtId="169" fontId="31" fillId="0" borderId="2" xfId="0" applyNumberFormat="1" applyFont="1" applyBorder="1" applyAlignment="1">
      <alignment horizontal="left"/>
    </xf>
    <xf numFmtId="0" fontId="6" fillId="0" borderId="2" xfId="0" applyFont="1" applyBorder="1"/>
    <xf numFmtId="165" fontId="12" fillId="6" borderId="14" xfId="9" applyNumberFormat="1" applyFont="1" applyFill="1"/>
    <xf numFmtId="165" fontId="38" fillId="0" borderId="9" xfId="0" applyNumberFormat="1" applyFont="1" applyBorder="1"/>
    <xf numFmtId="1" fontId="20" fillId="0" borderId="0" xfId="0" applyNumberFormat="1" applyFont="1"/>
    <xf numFmtId="165" fontId="20" fillId="29" borderId="0" xfId="0" applyNumberFormat="1" applyFont="1" applyFill="1"/>
    <xf numFmtId="1" fontId="41" fillId="0" borderId="0" xfId="0" applyNumberFormat="1" applyFont="1"/>
    <xf numFmtId="165" fontId="20" fillId="6" borderId="0" xfId="0" applyNumberFormat="1" applyFont="1" applyFill="1"/>
    <xf numFmtId="0" fontId="0" fillId="0" borderId="6" xfId="0" applyBorder="1"/>
    <xf numFmtId="0" fontId="3" fillId="24" borderId="0" xfId="0" applyFont="1" applyFill="1"/>
    <xf numFmtId="0" fontId="27" fillId="24" borderId="0" xfId="0" applyFont="1" applyFill="1"/>
    <xf numFmtId="0" fontId="3" fillId="30" borderId="0" xfId="0" applyFont="1" applyFill="1"/>
    <xf numFmtId="0" fontId="28" fillId="0" borderId="0" xfId="0" applyFont="1" applyAlignment="1">
      <alignment horizontal="left" indent="1"/>
    </xf>
    <xf numFmtId="10" fontId="1" fillId="0" borderId="0" xfId="1" applyNumberFormat="1" applyFont="1" applyFill="1" applyBorder="1"/>
    <xf numFmtId="0" fontId="23" fillId="0" borderId="0" xfId="9" applyFill="1" applyBorder="1"/>
    <xf numFmtId="165" fontId="23" fillId="0" borderId="0" xfId="9" applyNumberFormat="1" applyFill="1" applyBorder="1"/>
    <xf numFmtId="0" fontId="7" fillId="0" borderId="22" xfId="0" applyFont="1" applyBorder="1" applyAlignment="1">
      <alignment horizontal="left" vertical="center" wrapText="1"/>
    </xf>
    <xf numFmtId="0" fontId="7" fillId="0" borderId="24" xfId="0" applyFont="1" applyBorder="1" applyAlignment="1">
      <alignment horizontal="left" vertical="center" wrapText="1"/>
    </xf>
    <xf numFmtId="0" fontId="4" fillId="0" borderId="0" xfId="7" applyFont="1"/>
    <xf numFmtId="0" fontId="42" fillId="2" borderId="1" xfId="7" applyFont="1" applyFill="1" applyBorder="1"/>
    <xf numFmtId="0" fontId="42" fillId="16" borderId="1" xfId="7" applyFont="1" applyFill="1" applyBorder="1"/>
    <xf numFmtId="0" fontId="44" fillId="0" borderId="0" xfId="13" applyFont="1" applyAlignment="1">
      <alignment horizontal="left"/>
    </xf>
    <xf numFmtId="0" fontId="43" fillId="0" borderId="0" xfId="13" applyAlignment="1">
      <alignment horizontal="left"/>
    </xf>
    <xf numFmtId="0" fontId="45" fillId="0" borderId="0" xfId="13" applyFont="1" applyAlignment="1">
      <alignment horizontal="left"/>
    </xf>
    <xf numFmtId="0" fontId="46" fillId="9" borderId="0" xfId="13" applyFont="1" applyFill="1" applyAlignment="1">
      <alignment horizontal="left"/>
    </xf>
    <xf numFmtId="0" fontId="45" fillId="9" borderId="0" xfId="13" applyFont="1" applyFill="1" applyAlignment="1">
      <alignment horizontal="left"/>
    </xf>
    <xf numFmtId="2" fontId="47" fillId="0" borderId="0" xfId="9" applyNumberFormat="1" applyFont="1" applyFill="1" applyBorder="1" applyAlignment="1">
      <alignment horizontal="left"/>
    </xf>
    <xf numFmtId="0" fontId="48" fillId="0" borderId="0" xfId="13" applyFont="1" applyAlignment="1">
      <alignment horizontal="left"/>
    </xf>
    <xf numFmtId="165" fontId="43" fillId="0" borderId="0" xfId="13" applyNumberFormat="1" applyAlignment="1">
      <alignment horizontal="left"/>
    </xf>
    <xf numFmtId="0" fontId="46" fillId="0" borderId="0" xfId="13" applyFont="1" applyAlignment="1">
      <alignment horizontal="left"/>
    </xf>
    <xf numFmtId="0" fontId="49" fillId="21" borderId="0" xfId="11" applyFont="1" applyAlignment="1">
      <alignment horizontal="left"/>
    </xf>
    <xf numFmtId="165" fontId="49" fillId="21" borderId="0" xfId="11" applyNumberFormat="1" applyFont="1" applyAlignment="1">
      <alignment horizontal="left"/>
    </xf>
    <xf numFmtId="0" fontId="8" fillId="21" borderId="0" xfId="11" applyFont="1" applyAlignment="1">
      <alignment wrapText="1"/>
    </xf>
    <xf numFmtId="0" fontId="12" fillId="31" borderId="2" xfId="14" applyFont="1" applyFill="1" applyBorder="1" applyAlignment="1">
      <alignment vertical="top" wrapText="1"/>
    </xf>
    <xf numFmtId="0" fontId="2" fillId="31" borderId="2" xfId="14" applyFont="1" applyFill="1" applyBorder="1" applyAlignment="1">
      <alignment vertical="top" wrapText="1"/>
    </xf>
    <xf numFmtId="0" fontId="51" fillId="32" borderId="1" xfId="14" applyFont="1" applyFill="1" applyBorder="1" applyAlignment="1">
      <alignment horizontal="left" vertical="top" wrapText="1"/>
    </xf>
    <xf numFmtId="0" fontId="52" fillId="32" borderId="1" xfId="14" applyFont="1" applyFill="1" applyBorder="1" applyAlignment="1">
      <alignment horizontal="left" vertical="top" wrapText="1"/>
    </xf>
    <xf numFmtId="0" fontId="53" fillId="0" borderId="0" xfId="13" applyFont="1" applyAlignment="1">
      <alignment horizontal="left"/>
    </xf>
    <xf numFmtId="0" fontId="46" fillId="0" borderId="0" xfId="2" applyFont="1" applyAlignment="1">
      <alignment horizontal="left"/>
    </xf>
    <xf numFmtId="165" fontId="53" fillId="0" borderId="0" xfId="13" applyNumberFormat="1" applyFont="1" applyAlignment="1">
      <alignment horizontal="left"/>
    </xf>
    <xf numFmtId="165" fontId="2" fillId="0" borderId="0" xfId="2" applyNumberFormat="1" applyFont="1"/>
    <xf numFmtId="0" fontId="2" fillId="0" borderId="0" xfId="2" applyFont="1"/>
    <xf numFmtId="1" fontId="53" fillId="0" borderId="0" xfId="13" applyNumberFormat="1" applyFont="1" applyAlignment="1">
      <alignment horizontal="left"/>
    </xf>
    <xf numFmtId="171" fontId="53" fillId="0" borderId="0" xfId="15" applyNumberFormat="1" applyFont="1" applyAlignment="1">
      <alignment horizontal="left"/>
    </xf>
    <xf numFmtId="0" fontId="53" fillId="0" borderId="0" xfId="15" applyNumberFormat="1" applyFont="1" applyAlignment="1">
      <alignment horizontal="left"/>
    </xf>
    <xf numFmtId="0" fontId="7" fillId="0" borderId="0" xfId="0" applyFont="1" applyFill="1" applyBorder="1" applyAlignment="1">
      <alignment horizontal="left" vertical="center" wrapText="1"/>
    </xf>
    <xf numFmtId="9" fontId="0" fillId="0" borderId="0" xfId="0" applyNumberFormat="1"/>
    <xf numFmtId="0" fontId="21" fillId="0" borderId="23" xfId="0" applyFont="1" applyBorder="1" applyAlignment="1">
      <alignment horizontal="left" vertical="center" wrapText="1"/>
    </xf>
    <xf numFmtId="0" fontId="21" fillId="0" borderId="25" xfId="0" applyFont="1" applyBorder="1" applyAlignment="1">
      <alignment horizontal="left" vertical="center" wrapText="1"/>
    </xf>
    <xf numFmtId="1" fontId="3" fillId="0" borderId="0" xfId="0" applyNumberFormat="1" applyFont="1"/>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3" fillId="0" borderId="0" xfId="0" applyFont="1"/>
    <xf numFmtId="168" fontId="6" fillId="0" borderId="0" xfId="10" applyNumberFormat="1"/>
    <xf numFmtId="168" fontId="12" fillId="0" borderId="0" xfId="10" applyNumberFormat="1" applyFont="1"/>
    <xf numFmtId="0" fontId="12" fillId="0" borderId="0" xfId="10" applyFont="1"/>
    <xf numFmtId="0" fontId="12" fillId="0" borderId="0" xfId="0" quotePrefix="1" applyFont="1"/>
    <xf numFmtId="0" fontId="12" fillId="0" borderId="0" xfId="0" applyFont="1" applyAlignment="1">
      <alignment horizontal="left" wrapText="1"/>
    </xf>
    <xf numFmtId="165" fontId="6" fillId="0" borderId="0" xfId="0" applyNumberFormat="1" applyFont="1"/>
    <xf numFmtId="0" fontId="12" fillId="0" borderId="2" xfId="0" applyFont="1" applyBorder="1"/>
    <xf numFmtId="0" fontId="12" fillId="0" borderId="2" xfId="0" applyFont="1" applyBorder="1" applyAlignment="1">
      <alignment horizontal="left" wrapText="1"/>
    </xf>
    <xf numFmtId="1" fontId="12" fillId="0" borderId="0" xfId="0" applyNumberFormat="1" applyFont="1"/>
    <xf numFmtId="168" fontId="12" fillId="0" borderId="2" xfId="10" applyNumberFormat="1" applyFont="1" applyBorder="1"/>
    <xf numFmtId="169" fontId="31" fillId="0" borderId="0" xfId="0" applyNumberFormat="1" applyFont="1" applyAlignment="1">
      <alignment horizontal="right"/>
    </xf>
    <xf numFmtId="1" fontId="32" fillId="0" borderId="0" xfId="0" applyNumberFormat="1" applyFont="1"/>
    <xf numFmtId="1" fontId="6" fillId="0" borderId="0" xfId="0" applyNumberFormat="1" applyFont="1"/>
    <xf numFmtId="2" fontId="3" fillId="0" borderId="0" xfId="0" applyNumberFormat="1" applyFont="1"/>
    <xf numFmtId="0" fontId="0" fillId="0" borderId="2" xfId="0" applyBorder="1" applyAlignment="1">
      <alignment horizontal="left" wrapText="1"/>
    </xf>
    <xf numFmtId="2" fontId="2" fillId="0" borderId="2" xfId="0" applyNumberFormat="1" applyFont="1" applyBorder="1"/>
    <xf numFmtId="0" fontId="12" fillId="0" borderId="2" xfId="10" applyFont="1" applyBorder="1"/>
    <xf numFmtId="2" fontId="0" fillId="0" borderId="2" xfId="0" applyNumberFormat="1" applyBorder="1" applyAlignment="1">
      <alignment horizontal="right" wrapText="1"/>
    </xf>
    <xf numFmtId="2" fontId="2" fillId="0" borderId="2" xfId="0" applyNumberFormat="1" applyFont="1" applyBorder="1" applyAlignment="1">
      <alignment horizontal="right" wrapText="1"/>
    </xf>
    <xf numFmtId="2" fontId="2" fillId="0" borderId="0" xfId="0" applyNumberFormat="1" applyFont="1" applyAlignment="1">
      <alignment horizontal="right" wrapText="1"/>
    </xf>
    <xf numFmtId="2" fontId="2" fillId="25" borderId="0" xfId="0" applyNumberFormat="1" applyFont="1" applyFill="1"/>
    <xf numFmtId="2" fontId="12" fillId="6" borderId="14" xfId="9" applyNumberFormat="1" applyFont="1" applyFill="1"/>
    <xf numFmtId="0" fontId="3" fillId="0" borderId="0" xfId="0" applyFont="1"/>
    <xf numFmtId="0" fontId="0" fillId="0" borderId="0" xfId="0" applyAlignment="1">
      <alignment horizontal="center"/>
    </xf>
    <xf numFmtId="0" fontId="3" fillId="0" borderId="0" xfId="0" applyFont="1"/>
    <xf numFmtId="0" fontId="24" fillId="0" borderId="0" xfId="11" applyFill="1" applyBorder="1" applyAlignment="1">
      <alignment horizontal="left"/>
    </xf>
    <xf numFmtId="0" fontId="24" fillId="21" borderId="15" xfId="11" applyBorder="1" applyAlignment="1">
      <alignment horizontal="left"/>
    </xf>
    <xf numFmtId="0" fontId="20" fillId="0" borderId="0" xfId="0" applyFont="1" applyAlignment="1">
      <alignment horizontal="center"/>
    </xf>
  </cellXfs>
  <cellStyles count="16">
    <cellStyle name="Comma 15" xfId="15" xr:uid="{3DDF4A6D-E713-49A0-84B3-D238CD93FA17}"/>
    <cellStyle name="Comma 2" xfId="8" xr:uid="{F38CDC72-41D8-4FD5-8294-A840F6AF1FCE}"/>
    <cellStyle name="Input" xfId="9" builtinId="20"/>
    <cellStyle name="Neutral 2" xfId="11" xr:uid="{7A38F767-4BFA-4FBE-A64B-892AA1913431}"/>
    <cellStyle name="Normal" xfId="0" builtinId="0"/>
    <cellStyle name="Normal 10" xfId="6" xr:uid="{E462E4AB-429D-480F-89ED-7076FAA96511}"/>
    <cellStyle name="Normal 2 10" xfId="12" xr:uid="{9BD6A18C-5A28-4D07-92C7-3D28C522ED76}"/>
    <cellStyle name="Normal 2 3" xfId="7" xr:uid="{9A9D3B0D-4350-4913-B83B-5C867763621E}"/>
    <cellStyle name="Normal 2 6" xfId="3" xr:uid="{04646CDD-9AF4-494A-BF06-87E1B5862965}"/>
    <cellStyle name="Normal 28" xfId="10" xr:uid="{AF4DE54C-3272-4CE3-9139-E91F46EFFBEF}"/>
    <cellStyle name="Normal 3 2" xfId="2" xr:uid="{9D4F1118-2401-41D1-BC44-64ED81B2C0BC}"/>
    <cellStyle name="Normal 3 2 3" xfId="4" xr:uid="{74B5CFF4-CF25-4A5D-A006-85D6F4016F8C}"/>
    <cellStyle name="Normal 36" xfId="14" xr:uid="{91EC96E3-8253-4BA7-AA85-5E3C5F4B9A46}"/>
    <cellStyle name="Normal 44" xfId="5" xr:uid="{F702AC5D-A281-43ED-8F1F-61BC78094B35}"/>
    <cellStyle name="Normale_Scen_UC_IND-StrucConst" xfId="13" xr:uid="{9C953221-EDD5-4C3B-9066-012C57356EB3}"/>
    <cellStyle name="Percent" xfId="1" builtinId="5"/>
  </cellStyles>
  <dxfs count="30">
    <dxf>
      <fill>
        <patternFill>
          <bgColor rgb="FFC00000"/>
        </patternFill>
      </fill>
    </dxf>
    <dxf>
      <fill>
        <patternFill>
          <bgColor theme="9"/>
        </patternFill>
      </fill>
    </dxf>
    <dxf>
      <fill>
        <patternFill>
          <bgColor theme="9"/>
        </patternFill>
      </fill>
    </dxf>
    <dxf>
      <fill>
        <patternFill>
          <bgColor rgb="FF92D050"/>
        </patternFill>
      </fill>
    </dxf>
    <dxf>
      <fill>
        <patternFill>
          <bgColor rgb="FF00B050"/>
        </patternFill>
      </fill>
    </dxf>
    <dxf>
      <fill>
        <patternFill>
          <bgColor rgb="FFC00000"/>
        </patternFill>
      </fill>
    </dxf>
    <dxf>
      <fill>
        <patternFill>
          <bgColor theme="9"/>
        </patternFill>
      </fill>
    </dxf>
    <dxf>
      <fill>
        <patternFill>
          <bgColor theme="9"/>
        </patternFill>
      </fill>
    </dxf>
    <dxf>
      <fill>
        <patternFill>
          <bgColor rgb="FF92D050"/>
        </patternFill>
      </fill>
    </dxf>
    <dxf>
      <fill>
        <patternFill>
          <bgColor rgb="FF00B050"/>
        </patternFill>
      </fill>
    </dxf>
    <dxf>
      <fill>
        <patternFill>
          <bgColor rgb="FFC00000"/>
        </patternFill>
      </fill>
    </dxf>
    <dxf>
      <fill>
        <patternFill>
          <bgColor theme="9"/>
        </patternFill>
      </fill>
    </dxf>
    <dxf>
      <fill>
        <patternFill>
          <bgColor theme="9"/>
        </patternFill>
      </fill>
    </dxf>
    <dxf>
      <fill>
        <patternFill>
          <bgColor rgb="FF92D050"/>
        </patternFill>
      </fill>
    </dxf>
    <dxf>
      <fill>
        <patternFill>
          <bgColor rgb="FF00B050"/>
        </patternFill>
      </fill>
    </dxf>
    <dxf>
      <fill>
        <patternFill>
          <bgColor rgb="FFC00000"/>
        </patternFill>
      </fill>
    </dxf>
    <dxf>
      <fill>
        <patternFill>
          <bgColor theme="9"/>
        </patternFill>
      </fill>
    </dxf>
    <dxf>
      <fill>
        <patternFill>
          <bgColor theme="9"/>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3.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externalLink" Target="externalLinks/externalLink16.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externalLink" Target="externalLinks/externalLink1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s>
</file>

<file path=xl/drawings/drawing1.xml><?xml version="1.0" encoding="utf-8"?>
<xdr:wsDr xmlns:xdr="http://schemas.openxmlformats.org/drawingml/2006/spreadsheetDrawing" xmlns:a="http://schemas.openxmlformats.org/drawingml/2006/main">
  <xdr:twoCellAnchor>
    <xdr:from>
      <xdr:col>21</xdr:col>
      <xdr:colOff>435429</xdr:colOff>
      <xdr:row>1</xdr:row>
      <xdr:rowOff>146958</xdr:rowOff>
    </xdr:from>
    <xdr:to>
      <xdr:col>30</xdr:col>
      <xdr:colOff>587829</xdr:colOff>
      <xdr:row>22</xdr:row>
      <xdr:rowOff>114300</xdr:rowOff>
    </xdr:to>
    <xdr:sp macro="" textlink="">
      <xdr:nvSpPr>
        <xdr:cNvPr id="2" name="TextBox 1">
          <a:extLst>
            <a:ext uri="{FF2B5EF4-FFF2-40B4-BE49-F238E27FC236}">
              <a16:creationId xmlns:a16="http://schemas.microsoft.com/office/drawing/2014/main" id="{7D2C66A5-9CD6-4735-BD17-C532335B1E0F}"/>
            </a:ext>
          </a:extLst>
        </xdr:cNvPr>
        <xdr:cNvSpPr txBox="1"/>
      </xdr:nvSpPr>
      <xdr:spPr>
        <a:xfrm>
          <a:off x="17428029" y="329838"/>
          <a:ext cx="5638800" cy="38687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ysClr val="windowText" lastClr="000000"/>
              </a:solidFill>
            </a:rPr>
            <a:t>RAFS 6th of July 2017</a:t>
          </a:r>
        </a:p>
        <a:p>
          <a:endParaRPr lang="en-US" sz="1100" b="1" baseline="0">
            <a:solidFill>
              <a:sysClr val="windowText" lastClr="000000"/>
            </a:solidFill>
          </a:endParaRPr>
        </a:p>
        <a:p>
          <a:r>
            <a:rPr lang="en-US" sz="1100" b="0" baseline="0">
              <a:solidFill>
                <a:schemeClr val="dk1"/>
              </a:solidFill>
              <a:effectLst/>
              <a:latin typeface="+mn-lt"/>
              <a:ea typeface="+mn-ea"/>
              <a:cs typeface="+mn-cs"/>
            </a:rPr>
            <a:t>This file has been taken from TIMES-DK. I only changed the base year transport demands implemented in the model. But actually many of these demands need to be updated with other values when available (from TØI). The demands that are temporary values are the one in red, for further details see the notes in the VT_TRA file and in the documentation of TIMES-NO</a:t>
          </a:r>
          <a:endParaRPr lang="en-GB">
            <a:effectLst/>
          </a:endParaRPr>
        </a:p>
        <a:p>
          <a:r>
            <a:rPr lang="en-US" sz="1100" b="0" baseline="0">
              <a:solidFill>
                <a:srgbClr val="FF0000"/>
              </a:solidFill>
              <a:effectLst/>
              <a:latin typeface="+mn-lt"/>
              <a:ea typeface="+mn-ea"/>
              <a:cs typeface="+mn-cs"/>
            </a:rPr>
            <a:t> </a:t>
          </a:r>
          <a:endParaRPr lang="en-US" sz="1100" b="0" baseline="0">
            <a:solidFill>
              <a:srgbClr val="FF0000"/>
            </a:solidFill>
          </a:endParaRPr>
        </a:p>
        <a:p>
          <a:r>
            <a:rPr lang="en-US" sz="1100" b="1" baseline="0">
              <a:solidFill>
                <a:srgbClr val="FF0000"/>
              </a:solidFill>
            </a:rPr>
            <a:t>12th of September 2017</a:t>
          </a:r>
        </a:p>
        <a:p>
          <a:r>
            <a:rPr lang="en-US" sz="1100" b="0" baseline="0">
              <a:solidFill>
                <a:srgbClr val="FF0000"/>
              </a:solidFill>
            </a:rPr>
            <a:t>I aggregated the demand for rail freight because in TIMES-DK is also aggregated. Actually we have the data to split it in case for Norway.</a:t>
          </a:r>
        </a:p>
        <a:p>
          <a:endParaRPr lang="en-US" sz="1100" b="0" baseline="0">
            <a:solidFill>
              <a:srgbClr val="FF0000"/>
            </a:solidFill>
          </a:endParaRPr>
        </a:p>
        <a:p>
          <a:r>
            <a:rPr lang="en-US" sz="1100" b="1" baseline="0">
              <a:solidFill>
                <a:sysClr val="windowText" lastClr="000000"/>
              </a:solidFill>
            </a:rPr>
            <a:t>20th of October 2017</a:t>
          </a:r>
        </a:p>
        <a:p>
          <a:r>
            <a:rPr lang="en-US" sz="1100" b="0" baseline="0">
              <a:solidFill>
                <a:sysClr val="windowText" lastClr="000000"/>
              </a:solidFill>
            </a:rPr>
            <a:t>Moreover the only demand commodity that is missing here compared to the BY is the TPBIM Transport Passengers bicycles medium distance, the reason for this is that such demand is zero in the base year</a:t>
          </a:r>
        </a:p>
        <a:p>
          <a:endParaRPr lang="en-US" sz="1100" b="0" baseline="0">
            <a:solidFill>
              <a:srgbClr val="FF0000"/>
            </a:solidFill>
          </a:endParaRPr>
        </a:p>
        <a:p>
          <a:r>
            <a:rPr lang="en-US" sz="1100" b="1" baseline="0">
              <a:solidFill>
                <a:sysClr val="windowText" lastClr="000000"/>
              </a:solidFill>
            </a:rPr>
            <a:t>1st Febraury 2018</a:t>
          </a: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rgbClr val="FF0000"/>
              </a:solidFill>
              <a:effectLst/>
              <a:latin typeface="+mn-lt"/>
              <a:ea typeface="+mn-ea"/>
              <a:cs typeface="+mn-cs"/>
            </a:rPr>
            <a:t>Be aware that since we have not defined a demand for international Pass Sea and International freight rail in NO2 such demand are zero also in the future</a:t>
          </a:r>
        </a:p>
        <a:p>
          <a:endParaRPr lang="en-US" sz="1100" b="0" baseline="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487680</xdr:colOff>
      <xdr:row>55</xdr:row>
      <xdr:rowOff>30480</xdr:rowOff>
    </xdr:from>
    <xdr:to>
      <xdr:col>22</xdr:col>
      <xdr:colOff>106680</xdr:colOff>
      <xdr:row>76</xdr:row>
      <xdr:rowOff>43542</xdr:rowOff>
    </xdr:to>
    <xdr:sp macro="" textlink="">
      <xdr:nvSpPr>
        <xdr:cNvPr id="2" name="TextBox 1">
          <a:extLst>
            <a:ext uri="{FF2B5EF4-FFF2-40B4-BE49-F238E27FC236}">
              <a16:creationId xmlns:a16="http://schemas.microsoft.com/office/drawing/2014/main" id="{A881E72F-9DB5-451D-997C-67D310DF1D00}"/>
            </a:ext>
          </a:extLst>
        </xdr:cNvPr>
        <xdr:cNvSpPr txBox="1"/>
      </xdr:nvSpPr>
      <xdr:spPr>
        <a:xfrm>
          <a:off x="10134600" y="10523220"/>
          <a:ext cx="10226040" cy="38535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ysClr val="windowText" lastClr="000000"/>
              </a:solidFill>
            </a:rPr>
            <a:t>RAFS 20th of October 2017</a:t>
          </a:r>
        </a:p>
        <a:p>
          <a:endParaRPr lang="en-US" sz="1100" b="1" baseline="0">
            <a:solidFill>
              <a:sysClr val="windowText" lastClr="000000"/>
            </a:solidFill>
          </a:endParaRPr>
        </a:p>
        <a:p>
          <a:r>
            <a:rPr lang="en-US" sz="1100" b="0" baseline="0">
              <a:solidFill>
                <a:sysClr val="windowText" lastClr="000000"/>
              </a:solidFill>
            </a:rPr>
            <a:t>Demands </a:t>
          </a:r>
          <a:r>
            <a:rPr lang="en-US" sz="1100" b="0" baseline="0">
              <a:solidFill>
                <a:schemeClr val="dk1"/>
              </a:solidFill>
              <a:effectLst/>
              <a:latin typeface="+mn-lt"/>
              <a:ea typeface="+mn-ea"/>
              <a:cs typeface="+mn-cs"/>
            </a:rPr>
            <a:t>projection</a:t>
          </a:r>
          <a:r>
            <a:rPr lang="en-US" sz="1100" b="0" baseline="0">
              <a:solidFill>
                <a:sysClr val="windowText" lastClr="000000"/>
              </a:solidFill>
            </a:rPr>
            <a:t> coefficients are calculated from the transport activities projections calculated in MoMo (Markus file) for the CNS scenario.</a:t>
          </a:r>
        </a:p>
        <a:p>
          <a:endParaRPr lang="en-US" sz="1100" b="0" baseline="0">
            <a:solidFill>
              <a:sysClr val="windowText" lastClr="000000"/>
            </a:solidFill>
          </a:endParaRPr>
        </a:p>
        <a:p>
          <a:r>
            <a:rPr lang="en-US" sz="1100" b="0" baseline="0">
              <a:solidFill>
                <a:sysClr val="windowText" lastClr="000000"/>
              </a:solidFill>
            </a:rPr>
            <a:t>Actually, the transprot activities in the base year in MoMo are quite different than what I got from official statistics for norway. This could be because the split of the Non-EU Nordic region into countries (Norway and Iceland) was made in a rough way as Pierpaolo said. </a:t>
          </a:r>
        </a:p>
        <a:p>
          <a:endParaRPr lang="en-US" sz="1100" b="0" baseline="0">
            <a:solidFill>
              <a:sysClr val="windowText" lastClr="000000"/>
            </a:solidFill>
          </a:endParaRPr>
        </a:p>
        <a:p>
          <a:r>
            <a:rPr lang="en-US" sz="1100" b="0" baseline="0">
              <a:solidFill>
                <a:sysClr val="windowText" lastClr="000000"/>
              </a:solidFill>
            </a:rPr>
            <a:t>For non-motorised modes (walk and bicycles) I used TIMES-DK values since such modes are not included in MoMo. The same for passenger sea.</a:t>
          </a:r>
        </a:p>
        <a:p>
          <a:r>
            <a:rPr lang="en-US" sz="1100" b="0" baseline="0">
              <a:solidFill>
                <a:sysClr val="windowText" lastClr="000000"/>
              </a:solidFill>
            </a:rPr>
            <a:t>Also</a:t>
          </a:r>
          <a:r>
            <a:rPr lang="en-US" sz="1100" b="0" baseline="0">
              <a:solidFill>
                <a:schemeClr val="dk1"/>
              </a:solidFill>
              <a:effectLst/>
              <a:latin typeface="+mn-lt"/>
              <a:ea typeface="+mn-ea"/>
              <a:cs typeface="+mn-cs"/>
            </a:rPr>
            <a:t> for freight air, even though probablt in MoMo they do take into account this but I dont know how. </a:t>
          </a:r>
          <a:r>
            <a:rPr lang="en-US" sz="1100" b="0" baseline="0">
              <a:solidFill>
                <a:srgbClr val="FF0000"/>
              </a:solidFill>
              <a:effectLst/>
              <a:latin typeface="+mn-lt"/>
              <a:ea typeface="+mn-ea"/>
              <a:cs typeface="+mn-cs"/>
            </a:rPr>
            <a:t>These numbers are written in red</a:t>
          </a:r>
        </a:p>
        <a:p>
          <a:endParaRPr lang="en-US" sz="1100" b="0" baseline="0">
            <a:solidFill>
              <a:schemeClr val="dk1"/>
            </a:solidFill>
            <a:effectLst/>
            <a:latin typeface="+mn-lt"/>
            <a:ea typeface="+mn-ea"/>
            <a:cs typeface="+mn-cs"/>
          </a:endParaRPr>
        </a:p>
        <a:p>
          <a:r>
            <a:rPr lang="en-US" sz="1100" b="0" baseline="0">
              <a:solidFill>
                <a:schemeClr val="dk1"/>
              </a:solidFill>
              <a:effectLst/>
              <a:latin typeface="+mn-lt"/>
              <a:ea typeface="+mn-ea"/>
              <a:cs typeface="+mn-cs"/>
            </a:rPr>
            <a:t>The projection coefficients are the same across NO1 and NO2, and across the different driving patterns and for national and international</a:t>
          </a:r>
        </a:p>
        <a:p>
          <a:endParaRPr lang="en-US" sz="1100" b="0" baseline="0">
            <a:solidFill>
              <a:schemeClr val="dk1"/>
            </a:solidFill>
            <a:effectLst/>
            <a:latin typeface="+mn-lt"/>
            <a:ea typeface="+mn-ea"/>
            <a:cs typeface="+mn-cs"/>
          </a:endParaRPr>
        </a:p>
        <a:p>
          <a:r>
            <a:rPr lang="en-US" sz="1100" b="0" baseline="0">
              <a:solidFill>
                <a:schemeClr val="dk1"/>
              </a:solidFill>
              <a:effectLst/>
              <a:latin typeface="+mn-lt"/>
              <a:ea typeface="+mn-ea"/>
              <a:cs typeface="+mn-cs"/>
            </a:rPr>
            <a:t>I projected metro with the coefficient obtained from light trains (LTs)</a:t>
          </a:r>
          <a:endParaRPr lang="en-US" sz="1100" b="0" baseline="0">
            <a:solidFill>
              <a:sysClr val="windowText" lastClr="000000"/>
            </a:solidFill>
          </a:endParaRPr>
        </a:p>
        <a:p>
          <a:endParaRPr lang="en-US" sz="1100" b="0" baseline="0">
            <a:solidFill>
              <a:sysClr val="windowText" lastClr="000000"/>
            </a:solidFill>
          </a:endParaRPr>
        </a:p>
        <a:p>
          <a:endParaRPr lang="en-US" sz="1100" b="1" baseline="0">
            <a:solidFill>
              <a:sysClr val="windowText" lastClr="000000"/>
            </a:solidFill>
          </a:endParaRPr>
        </a:p>
        <a:p>
          <a:endParaRPr lang="en-US" sz="1100" b="0" baseline="0">
            <a:solidFill>
              <a:srgbClr val="FF0000"/>
            </a:solidFill>
          </a:endParaRPr>
        </a:p>
        <a:p>
          <a:endParaRPr lang="en-US" sz="1100" b="0" baseline="0">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Users\B003206\AppData\Local\Microsoft\Windows\Temporary%20Internet%20Files\Content.Outlook\I9492QGX\Alternativ%20Drivmiddelmodel%20v%20%203%200%20MHO%202014-12-0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ResLab/Modelling/VEDA/VEDA_Models/TIMES-DK_TRA/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EDA/VEDA_Models/EMS/SubRES_TMPL/SubRes_ELC_Tech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ivlse-my.sharepoint.com/VEDA/VEDA_Models/Denmark/TIMES-DK-DEA_ws2016/VT_DK_ELC_v1p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VEDA\VEDA_Models\TIMES-DK-TRA_20140623\TIMES-DK-TRA_20140623\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Scen_SE_TRA_DemandProj.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cen_NO_TRA_DemandProj.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Scen_DK_TRA_DemandProj.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Scen_SE_IND_DemandProj.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Scen_NO_IND_DemandProj.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cen_DK_IND_DemandPr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IND_ELC"/>
      <sheetName val="RES_ELC"/>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Y_Demands"/>
      <sheetName val="TRA_PROJ"/>
      <sheetName val="Projection_Growth"/>
      <sheetName val="Projection New"/>
      <sheetName val="NETP DATA SE"/>
      <sheetName val="MPkm Avi"/>
      <sheetName val="Mtkm Avi"/>
      <sheetName val="MPkm Road"/>
      <sheetName val="Mtkm Road"/>
      <sheetName val="MPkm Rail"/>
      <sheetName val="Mtkm Rail"/>
    </sheetNames>
    <sheetDataSet>
      <sheetData sheetId="0"/>
      <sheetData sheetId="1" refreshError="1"/>
      <sheetData sheetId="2" refreshError="1"/>
      <sheetData sheetId="3">
        <row r="6">
          <cell r="D6">
            <v>100</v>
          </cell>
          <cell r="E6">
            <v>100.33834403265193</v>
          </cell>
          <cell r="F6">
            <v>103.64746164953816</v>
          </cell>
          <cell r="G6">
            <v>109.65504597440616</v>
          </cell>
          <cell r="H6">
            <v>115.51674407863779</v>
          </cell>
        </row>
        <row r="7">
          <cell r="D7">
            <v>100</v>
          </cell>
          <cell r="E7">
            <v>95.178236572429171</v>
          </cell>
          <cell r="F7">
            <v>95.204365107697143</v>
          </cell>
          <cell r="G7">
            <v>100.66039405504544</v>
          </cell>
          <cell r="H7">
            <v>104.23963130804846</v>
          </cell>
          <cell r="N7" t="str">
            <v>from 2020 based on population growth</v>
          </cell>
        </row>
        <row r="8">
          <cell r="D8">
            <v>100</v>
          </cell>
          <cell r="E8">
            <v>98.512023126450885</v>
          </cell>
          <cell r="F8">
            <v>95.304279269414394</v>
          </cell>
          <cell r="G8">
            <v>100.76603415756344</v>
          </cell>
          <cell r="H8">
            <v>104.34902771406489</v>
          </cell>
          <cell r="N8" t="str">
            <v>from 2020 based on population growth</v>
          </cell>
        </row>
        <row r="9">
          <cell r="D9">
            <v>100</v>
          </cell>
          <cell r="E9">
            <v>113.94710833129945</v>
          </cell>
          <cell r="F9">
            <v>121.65546457394052</v>
          </cell>
          <cell r="G9">
            <v>63.10907264666448</v>
          </cell>
          <cell r="H9">
            <v>107.09279063591038</v>
          </cell>
          <cell r="N9" t="str">
            <v>adjusted for COVID</v>
          </cell>
        </row>
        <row r="10">
          <cell r="D10">
            <v>100</v>
          </cell>
          <cell r="E10">
            <v>113.11226205376323</v>
          </cell>
          <cell r="F10">
            <v>129.96225767096851</v>
          </cell>
          <cell r="G10">
            <v>78.049813556091863</v>
          </cell>
          <cell r="H10">
            <v>129.28450067753695</v>
          </cell>
          <cell r="N10" t="str">
            <v>adjusted for COVID</v>
          </cell>
        </row>
        <row r="11">
          <cell r="D11">
            <v>100</v>
          </cell>
          <cell r="E11">
            <v>85.899885364921673</v>
          </cell>
          <cell r="F11">
            <v>86.791491529741435</v>
          </cell>
          <cell r="G11">
            <v>95.511246534563071</v>
          </cell>
          <cell r="H11">
            <v>106.30052401019199</v>
          </cell>
        </row>
        <row r="12">
          <cell r="D12">
            <v>100</v>
          </cell>
          <cell r="E12">
            <v>99.157424984180906</v>
          </cell>
          <cell r="F12">
            <v>97.495587304759042</v>
          </cell>
          <cell r="G12">
            <v>106.60245815486269</v>
          </cell>
          <cell r="H12">
            <v>118.64463687567672</v>
          </cell>
        </row>
        <row r="13">
          <cell r="D13">
            <v>100</v>
          </cell>
          <cell r="E13">
            <v>75.874007918893483</v>
          </cell>
          <cell r="F13">
            <v>69.437687541059276</v>
          </cell>
          <cell r="G13">
            <v>39.940164868182144</v>
          </cell>
          <cell r="H13">
            <v>66.885290232681911</v>
          </cell>
          <cell r="N13" t="str">
            <v>no data available. Here linked to sea freight.adjusted for COVID</v>
          </cell>
        </row>
        <row r="14">
          <cell r="D14">
            <v>100</v>
          </cell>
          <cell r="E14">
            <v>100.47432549074225</v>
          </cell>
          <cell r="F14">
            <v>102.61157360946807</v>
          </cell>
          <cell r="G14">
            <v>107.14736050730262</v>
          </cell>
          <cell r="H14">
            <v>111.95608538319168</v>
          </cell>
        </row>
        <row r="15">
          <cell r="D15">
            <v>100</v>
          </cell>
          <cell r="E15">
            <v>101.42219648593792</v>
          </cell>
          <cell r="F15">
            <v>104.56607977345793</v>
          </cell>
          <cell r="G15">
            <v>110.71359628109963</v>
          </cell>
          <cell r="H15">
            <v>115.5421727424639</v>
          </cell>
        </row>
        <row r="16">
          <cell r="D16">
            <v>100</v>
          </cell>
          <cell r="E16">
            <v>81.002067237689474</v>
          </cell>
          <cell r="F16">
            <v>92.349992780498752</v>
          </cell>
          <cell r="G16">
            <v>97.64244164382373</v>
          </cell>
          <cell r="H16">
            <v>101.11436789532074</v>
          </cell>
          <cell r="N16" t="str">
            <v>from 2020 based on population growth</v>
          </cell>
        </row>
        <row r="17">
          <cell r="D17">
            <v>100</v>
          </cell>
          <cell r="E17">
            <v>101.42219648593793</v>
          </cell>
          <cell r="F17">
            <v>104.56607977345793</v>
          </cell>
          <cell r="G17">
            <v>110.55861548869892</v>
          </cell>
          <cell r="H17">
            <v>114.48980927064649</v>
          </cell>
          <cell r="N17" t="str">
            <v>from 2020 based on population growth</v>
          </cell>
        </row>
        <row r="18">
          <cell r="D18">
            <v>100</v>
          </cell>
          <cell r="E18">
            <v>101.6000446204433</v>
          </cell>
          <cell r="F18">
            <v>104.87652012758753</v>
          </cell>
          <cell r="G18">
            <v>107.95005648903731</v>
          </cell>
          <cell r="H18">
            <v>111.62886881168792</v>
          </cell>
        </row>
        <row r="19">
          <cell r="D19">
            <v>100</v>
          </cell>
          <cell r="E19">
            <v>105.44220923530203</v>
          </cell>
          <cell r="F19">
            <v>112.76980841829113</v>
          </cell>
          <cell r="G19">
            <v>125.76172959167202</v>
          </cell>
          <cell r="H19">
            <v>137.8991489954438</v>
          </cell>
        </row>
        <row r="20">
          <cell r="D20">
            <v>100</v>
          </cell>
          <cell r="E20">
            <v>106.84206021826024</v>
          </cell>
          <cell r="F20">
            <v>112.99237721343005</v>
          </cell>
          <cell r="G20">
            <v>127.90903190775222</v>
          </cell>
          <cell r="H20">
            <v>138.81308829748056</v>
          </cell>
        </row>
        <row r="21">
          <cell r="D21">
            <v>100</v>
          </cell>
        </row>
        <row r="22">
          <cell r="D22">
            <v>100</v>
          </cell>
          <cell r="E22">
            <v>95.127420171069602</v>
          </cell>
          <cell r="F22">
            <v>86.751394010499055</v>
          </cell>
          <cell r="G22">
            <v>102.95582604942727</v>
          </cell>
          <cell r="H22">
            <v>111.1931708501487</v>
          </cell>
        </row>
      </sheetData>
      <sheetData sheetId="4">
        <row r="10">
          <cell r="AS10">
            <v>95.947292592802455</v>
          </cell>
          <cell r="AT10">
            <v>94.540874729315291</v>
          </cell>
          <cell r="AU10">
            <v>104.09945380110997</v>
          </cell>
          <cell r="AV10">
            <v>119.81616414863061</v>
          </cell>
          <cell r="AW10">
            <v>126.17514966724667</v>
          </cell>
          <cell r="AX10">
            <v>133.20701828365227</v>
          </cell>
          <cell r="AY10">
            <v>140.84414087566648</v>
          </cell>
          <cell r="AZ10">
            <v>147.98451072121512</v>
          </cell>
          <cell r="BA10">
            <v>154.09465865554699</v>
          </cell>
          <cell r="BB10">
            <v>161.23716005908676</v>
          </cell>
          <cell r="BC10">
            <v>168.93625879691604</v>
          </cell>
        </row>
        <row r="11">
          <cell r="AS11">
            <v>1.495159536629783</v>
          </cell>
          <cell r="AT11">
            <v>2.3609405159693821</v>
          </cell>
          <cell r="AU11">
            <v>3.3755738640057151</v>
          </cell>
          <cell r="AV11">
            <v>3.4510358859737971</v>
          </cell>
          <cell r="AW11">
            <v>3.3896444517431648</v>
          </cell>
          <cell r="AX11">
            <v>3.2962426956564066</v>
          </cell>
          <cell r="AY11">
            <v>3.2506828361248545</v>
          </cell>
          <cell r="AZ11">
            <v>3.2603705418344675</v>
          </cell>
          <cell r="BA11">
            <v>3.2486864748836566</v>
          </cell>
          <cell r="BB11">
            <v>3.2187524948045603</v>
          </cell>
          <cell r="BC11">
            <v>3.2008716418285057</v>
          </cell>
        </row>
        <row r="12">
          <cell r="AS12">
            <v>0</v>
          </cell>
          <cell r="AT12">
            <v>0</v>
          </cell>
          <cell r="AU12">
            <v>0</v>
          </cell>
          <cell r="AV12">
            <v>0</v>
          </cell>
          <cell r="AW12">
            <v>0</v>
          </cell>
          <cell r="AX12">
            <v>0</v>
          </cell>
          <cell r="AY12">
            <v>0</v>
          </cell>
          <cell r="AZ12">
            <v>0</v>
          </cell>
          <cell r="BA12">
            <v>0</v>
          </cell>
          <cell r="BB12">
            <v>0</v>
          </cell>
          <cell r="BC12">
            <v>0</v>
          </cell>
        </row>
        <row r="13">
          <cell r="AS13">
            <v>67.253865758894307</v>
          </cell>
          <cell r="AT13">
            <v>59.545618521077763</v>
          </cell>
          <cell r="AU13">
            <v>60.074127134460504</v>
          </cell>
          <cell r="AV13">
            <v>63.900061236756294</v>
          </cell>
          <cell r="AW13">
            <v>64.541097725900684</v>
          </cell>
          <cell r="AX13">
            <v>66.56660142656375</v>
          </cell>
          <cell r="AY13">
            <v>69.329981655587758</v>
          </cell>
          <cell r="AZ13">
            <v>71.779605241043654</v>
          </cell>
          <cell r="BA13">
            <v>73.228065124398455</v>
          </cell>
          <cell r="BB13">
            <v>75.534257290074635</v>
          </cell>
          <cell r="BC13">
            <v>77.865043345877339</v>
          </cell>
        </row>
        <row r="14">
          <cell r="AS14">
            <v>1.4545608205834493</v>
          </cell>
          <cell r="AT14">
            <v>3.1601414352619885</v>
          </cell>
          <cell r="AU14">
            <v>5.8045771254387128</v>
          </cell>
          <cell r="AV14">
            <v>8.8027695865934188</v>
          </cell>
          <cell r="AW14">
            <v>10.605204521815516</v>
          </cell>
          <cell r="AX14">
            <v>11.798268211039154</v>
          </cell>
          <cell r="AY14">
            <v>12.858999953756157</v>
          </cell>
          <cell r="AZ14">
            <v>13.832573456122244</v>
          </cell>
          <cell r="BA14">
            <v>14.840535262534123</v>
          </cell>
          <cell r="BB14">
            <v>15.882544641780376</v>
          </cell>
          <cell r="BC14">
            <v>16.809848355331688</v>
          </cell>
        </row>
        <row r="15">
          <cell r="AS15">
            <v>1.0697759820353515E-2</v>
          </cell>
          <cell r="AT15">
            <v>1.5645034527636908E-2</v>
          </cell>
          <cell r="AU15">
            <v>4.2598291689714719E-2</v>
          </cell>
          <cell r="AV15">
            <v>4.4125342828746826E-2</v>
          </cell>
          <cell r="AW15">
            <v>4.54905963186399E-2</v>
          </cell>
          <cell r="AX15">
            <v>4.7939501521950048E-2</v>
          </cell>
          <cell r="AY15">
            <v>4.9846424968102439E-2</v>
          </cell>
          <cell r="AZ15">
            <v>5.1022782412319993E-2</v>
          </cell>
          <cell r="BA15">
            <v>5.1761019115730438E-2</v>
          </cell>
          <cell r="BB15">
            <v>5.2102713102347119E-2</v>
          </cell>
          <cell r="BC15">
            <v>5.2344622374834018E-2</v>
          </cell>
        </row>
        <row r="16">
          <cell r="AS16">
            <v>5.7478174136432774</v>
          </cell>
          <cell r="AT16">
            <v>6.7558463023794513</v>
          </cell>
          <cell r="AU16">
            <v>7.1627132858187803</v>
          </cell>
          <cell r="AV16">
            <v>7.4185353562609571</v>
          </cell>
          <cell r="AW16">
            <v>7.6494889516780704</v>
          </cell>
          <cell r="AX16">
            <v>8.0695874628510058</v>
          </cell>
          <cell r="AY16">
            <v>8.3939013487415757</v>
          </cell>
          <cell r="AZ16">
            <v>8.590035234097579</v>
          </cell>
          <cell r="BA16">
            <v>8.7093048376259414</v>
          </cell>
          <cell r="BB16">
            <v>8.7584914726511975</v>
          </cell>
          <cell r="BC16">
            <v>8.7894027213325003</v>
          </cell>
        </row>
        <row r="17">
          <cell r="AS17">
            <v>6.9053441481362601</v>
          </cell>
          <cell r="AT17">
            <v>6.6207304960687301</v>
          </cell>
          <cell r="AU17">
            <v>7.7190839600441308</v>
          </cell>
          <cell r="AV17">
            <v>8.0128897130714893</v>
          </cell>
          <cell r="AW17">
            <v>8.7687125136813471</v>
          </cell>
          <cell r="AX17">
            <v>9.7457606271929453</v>
          </cell>
          <cell r="AY17">
            <v>10.862646855343048</v>
          </cell>
          <cell r="AZ17">
            <v>12.09467235171385</v>
          </cell>
          <cell r="BA17">
            <v>13.455496423768674</v>
          </cell>
          <cell r="BB17">
            <v>14.956044132506651</v>
          </cell>
          <cell r="BC17">
            <v>16.663738916426919</v>
          </cell>
        </row>
        <row r="18">
          <cell r="AS18">
            <v>13.079847155095003</v>
          </cell>
          <cell r="AT18">
            <v>16.081952424030337</v>
          </cell>
          <cell r="AU18">
            <v>19.920780139652404</v>
          </cell>
          <cell r="AV18">
            <v>28.186747027145895</v>
          </cell>
          <cell r="AW18">
            <v>31.175510906109238</v>
          </cell>
          <cell r="AX18">
            <v>33.682618358827057</v>
          </cell>
          <cell r="AY18">
            <v>36.098081801144971</v>
          </cell>
          <cell r="AZ18">
            <v>38.37623111399099</v>
          </cell>
          <cell r="BA18">
            <v>40.56080951322042</v>
          </cell>
          <cell r="BB18">
            <v>42.83496731416701</v>
          </cell>
          <cell r="BC18">
            <v>45.555009193744255</v>
          </cell>
        </row>
        <row r="19">
          <cell r="AS19">
            <v>449.55539304707924</v>
          </cell>
          <cell r="AT19">
            <v>575.35757102220771</v>
          </cell>
          <cell r="AU19">
            <v>630.26409990683305</v>
          </cell>
          <cell r="AV19">
            <v>710.33708766831057</v>
          </cell>
          <cell r="AW19">
            <v>746.79834782188652</v>
          </cell>
          <cell r="AX19">
            <v>783.64604194927279</v>
          </cell>
          <cell r="AY19">
            <v>812.68964131558243</v>
          </cell>
          <cell r="AZ19">
            <v>839.10988345503756</v>
          </cell>
          <cell r="BA19">
            <v>862.02025070198442</v>
          </cell>
          <cell r="BB19">
            <v>883.80154275471659</v>
          </cell>
          <cell r="BC19">
            <v>903.54238824724064</v>
          </cell>
        </row>
        <row r="20">
          <cell r="AS20">
            <v>0</v>
          </cell>
          <cell r="AT20">
            <v>0</v>
          </cell>
          <cell r="AU20">
            <v>0</v>
          </cell>
          <cell r="AV20">
            <v>0</v>
          </cell>
        </row>
        <row r="21">
          <cell r="AS21">
            <v>1.2901175780630341</v>
          </cell>
          <cell r="AT21">
            <v>1.5274517695921037</v>
          </cell>
          <cell r="AU21">
            <v>2.181814243576333</v>
          </cell>
          <cell r="AV21">
            <v>2.3007783147210548</v>
          </cell>
          <cell r="AW21">
            <v>2.4455604069378745</v>
          </cell>
          <cell r="AX21">
            <v>2.5310490266722154</v>
          </cell>
          <cell r="AY21">
            <v>2.6175482568454305</v>
          </cell>
          <cell r="AZ21">
            <v>2.6927567073491558</v>
          </cell>
          <cell r="BA21">
            <v>2.765709541543258</v>
          </cell>
          <cell r="BB21">
            <v>2.8417188739411872</v>
          </cell>
          <cell r="BC21">
            <v>2.9311696797994831</v>
          </cell>
        </row>
        <row r="22">
          <cell r="AS22">
            <v>3.0883296904937358</v>
          </cell>
          <cell r="AT22">
            <v>3.4122540244250366</v>
          </cell>
          <cell r="AU22">
            <v>3.9637113969070237</v>
          </cell>
          <cell r="AV22">
            <v>4.282719276004622</v>
          </cell>
          <cell r="AW22">
            <v>4.4262663242627731</v>
          </cell>
          <cell r="AX22">
            <v>4.5530515323269451</v>
          </cell>
          <cell r="AY22">
            <v>4.6672549503556064</v>
          </cell>
          <cell r="AZ22">
            <v>4.7609045027967785</v>
          </cell>
          <cell r="BA22">
            <v>4.8541025905340911</v>
          </cell>
          <cell r="BB22">
            <v>4.9542835768867288</v>
          </cell>
          <cell r="BC22">
            <v>5.0642883142024449</v>
          </cell>
        </row>
        <row r="23">
          <cell r="AS23">
            <v>21.172492374096556</v>
          </cell>
          <cell r="AT23">
            <v>24.704389048390141</v>
          </cell>
          <cell r="AU23">
            <v>28.888356804965937</v>
          </cell>
          <cell r="AV23">
            <v>30.070725801323185</v>
          </cell>
          <cell r="AW23">
            <v>31.268179107668168</v>
          </cell>
          <cell r="AX23">
            <v>32.638077510262953</v>
          </cell>
          <cell r="AY23">
            <v>33.970974329262781</v>
          </cell>
          <cell r="AZ23">
            <v>34.894566163147068</v>
          </cell>
          <cell r="BA23">
            <v>35.712818196697185</v>
          </cell>
          <cell r="BB23">
            <v>36.543774402406065</v>
          </cell>
          <cell r="BC23">
            <v>37.43239401728566</v>
          </cell>
        </row>
        <row r="24">
          <cell r="AS24">
            <v>19.475000000000001</v>
          </cell>
          <cell r="AT24">
            <v>21.675000000000001</v>
          </cell>
          <cell r="AU24">
            <v>23.463999999999999</v>
          </cell>
          <cell r="AV24">
            <v>24.283282084532011</v>
          </cell>
          <cell r="AW24">
            <v>27.628980936231013</v>
          </cell>
          <cell r="AX24">
            <v>29.814148160588655</v>
          </cell>
          <cell r="AY24">
            <v>31.89481887455597</v>
          </cell>
          <cell r="AZ24">
            <v>33.802805744918381</v>
          </cell>
          <cell r="BA24">
            <v>35.608011295575039</v>
          </cell>
          <cell r="BB24">
            <v>37.486993056054558</v>
          </cell>
          <cell r="BC24">
            <v>39.324255052029983</v>
          </cell>
        </row>
        <row r="25">
          <cell r="AS25">
            <v>404.52945340442591</v>
          </cell>
          <cell r="AT25">
            <v>524.03847617980045</v>
          </cell>
          <cell r="AU25">
            <v>571.7662174613838</v>
          </cell>
          <cell r="AV25">
            <v>649.39958219172968</v>
          </cell>
          <cell r="AW25">
            <v>681.02936104678668</v>
          </cell>
          <cell r="AX25">
            <v>714.10971571942196</v>
          </cell>
          <cell r="AY25">
            <v>739.53904490456262</v>
          </cell>
          <cell r="AZ25">
            <v>762.95885033682612</v>
          </cell>
          <cell r="BA25">
            <v>783.07960907763481</v>
          </cell>
          <cell r="BB25">
            <v>801.97477284542811</v>
          </cell>
          <cell r="BC25">
            <v>818.79028118392307</v>
          </cell>
        </row>
      </sheetData>
      <sheetData sheetId="5">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row>
        <row r="10">
          <cell r="A10" t="str">
            <v>National transport and international transport intra-EU27 (from 2020)</v>
          </cell>
          <cell r="B10" t="str">
            <v>Denmark</v>
          </cell>
          <cell r="C10">
            <v>1805</v>
          </cell>
          <cell r="D10" t="str">
            <v/>
          </cell>
          <cell r="E10">
            <v>1899</v>
          </cell>
          <cell r="F10" t="str">
            <v/>
          </cell>
          <cell r="G10">
            <v>1869</v>
          </cell>
          <cell r="H10" t="str">
            <v/>
          </cell>
          <cell r="I10">
            <v>1946</v>
          </cell>
          <cell r="J10" t="str">
            <v/>
          </cell>
          <cell r="K10">
            <v>2047</v>
          </cell>
          <cell r="L10" t="str">
            <v/>
          </cell>
          <cell r="M10">
            <v>2137</v>
          </cell>
          <cell r="N10" t="str">
            <v/>
          </cell>
          <cell r="O10">
            <v>2344</v>
          </cell>
          <cell r="P10" t="str">
            <v/>
          </cell>
          <cell r="Q10">
            <v>2417</v>
          </cell>
          <cell r="R10" t="str">
            <v/>
          </cell>
          <cell r="S10">
            <v>2487</v>
          </cell>
          <cell r="T10" t="str">
            <v/>
          </cell>
        </row>
        <row r="11">
          <cell r="A11" t="str">
            <v>National transport and international transport intra-EU27 (from 2020)</v>
          </cell>
          <cell r="B11" t="str">
            <v>Finland</v>
          </cell>
          <cell r="C11">
            <v>2210</v>
          </cell>
          <cell r="D11" t="str">
            <v/>
          </cell>
          <cell r="E11">
            <v>2636</v>
          </cell>
          <cell r="F11" t="str">
            <v/>
          </cell>
          <cell r="G11">
            <v>2688</v>
          </cell>
          <cell r="H11" t="str">
            <v/>
          </cell>
          <cell r="I11">
            <v>2519</v>
          </cell>
          <cell r="J11" t="str">
            <v/>
          </cell>
          <cell r="K11">
            <v>2586</v>
          </cell>
          <cell r="L11" t="str">
            <v/>
          </cell>
          <cell r="M11">
            <v>2593</v>
          </cell>
          <cell r="N11" t="str">
            <v/>
          </cell>
          <cell r="O11">
            <v>2696</v>
          </cell>
          <cell r="P11" t="str">
            <v/>
          </cell>
          <cell r="Q11">
            <v>2922</v>
          </cell>
          <cell r="R11" t="str">
            <v/>
          </cell>
          <cell r="S11">
            <v>3207</v>
          </cell>
          <cell r="T11" t="str">
            <v/>
          </cell>
        </row>
        <row r="12">
          <cell r="A12" t="str">
            <v>National transport and international transport intra-EU27 (from 2020)</v>
          </cell>
          <cell r="B12" t="str">
            <v>Sweden</v>
          </cell>
          <cell r="C12">
            <v>6755</v>
          </cell>
          <cell r="D12" t="str">
            <v/>
          </cell>
          <cell r="E12">
            <v>7486</v>
          </cell>
          <cell r="F12" t="str">
            <v/>
          </cell>
          <cell r="G12">
            <v>7591</v>
          </cell>
          <cell r="H12" t="str">
            <v/>
          </cell>
          <cell r="I12">
            <v>7792</v>
          </cell>
          <cell r="J12" t="str">
            <v/>
          </cell>
          <cell r="K12">
            <v>8115</v>
          </cell>
          <cell r="L12" t="str">
            <v/>
          </cell>
          <cell r="M12">
            <v>8417</v>
          </cell>
          <cell r="N12" t="str">
            <v/>
          </cell>
          <cell r="O12">
            <v>9071</v>
          </cell>
          <cell r="P12" t="str">
            <v/>
          </cell>
          <cell r="Q12">
            <v>9702</v>
          </cell>
          <cell r="R12" t="str">
            <v/>
          </cell>
          <cell r="S12">
            <v>9539</v>
          </cell>
          <cell r="T12" t="str">
            <v/>
          </cell>
        </row>
        <row r="13">
          <cell r="A13" t="str">
            <v>National transport and international transport intra-EU27 (from 2020)</v>
          </cell>
          <cell r="B13" t="str">
            <v>Norway</v>
          </cell>
          <cell r="C13">
            <v>7089</v>
          </cell>
          <cell r="D13" t="str">
            <v/>
          </cell>
          <cell r="E13">
            <v>7674</v>
          </cell>
          <cell r="F13" t="str">
            <v/>
          </cell>
          <cell r="G13">
            <v>8110</v>
          </cell>
          <cell r="H13" t="str">
            <v/>
          </cell>
          <cell r="I13">
            <v>8480</v>
          </cell>
          <cell r="J13" t="str">
            <v/>
          </cell>
          <cell r="K13">
            <v>8736</v>
          </cell>
          <cell r="L13" t="str">
            <v/>
          </cell>
          <cell r="M13">
            <v>8739</v>
          </cell>
          <cell r="N13" t="str">
            <v/>
          </cell>
          <cell r="O13">
            <v>8907</v>
          </cell>
          <cell r="P13" t="str">
            <v/>
          </cell>
          <cell r="Q13">
            <v>9187</v>
          </cell>
          <cell r="R13" t="str">
            <v/>
          </cell>
          <cell r="S13">
            <v>9425</v>
          </cell>
          <cell r="T13" t="str">
            <v/>
          </cell>
        </row>
        <row r="14">
          <cell r="A14" t="str">
            <v>International transport Extra-EU27 (from 2020)</v>
          </cell>
          <cell r="B14" t="str">
            <v>Denmark</v>
          </cell>
          <cell r="C14">
            <v>1313</v>
          </cell>
          <cell r="D14" t="str">
            <v/>
          </cell>
          <cell r="E14">
            <v>1406</v>
          </cell>
          <cell r="F14" t="str">
            <v/>
          </cell>
          <cell r="G14">
            <v>1432</v>
          </cell>
          <cell r="H14" t="str">
            <v/>
          </cell>
          <cell r="I14">
            <v>1505</v>
          </cell>
          <cell r="J14" t="str">
            <v/>
          </cell>
          <cell r="K14">
            <v>1659</v>
          </cell>
          <cell r="L14" t="str">
            <v/>
          </cell>
          <cell r="M14">
            <v>1759</v>
          </cell>
          <cell r="N14" t="str">
            <v/>
          </cell>
          <cell r="O14">
            <v>1909</v>
          </cell>
          <cell r="P14" t="str">
            <v/>
          </cell>
          <cell r="Q14">
            <v>1828</v>
          </cell>
          <cell r="R14" t="str">
            <v/>
          </cell>
          <cell r="S14">
            <v>1880</v>
          </cell>
          <cell r="T14" t="str">
            <v/>
          </cell>
        </row>
        <row r="15">
          <cell r="A15" t="str">
            <v>International transport Extra-EU27 (from 2020)</v>
          </cell>
          <cell r="B15" t="str">
            <v>Finland</v>
          </cell>
          <cell r="C15">
            <v>668</v>
          </cell>
          <cell r="D15" t="str">
            <v/>
          </cell>
          <cell r="E15">
            <v>769</v>
          </cell>
          <cell r="F15" t="str">
            <v/>
          </cell>
          <cell r="G15">
            <v>783</v>
          </cell>
          <cell r="H15" t="str">
            <v/>
          </cell>
          <cell r="I15">
            <v>832</v>
          </cell>
          <cell r="J15" t="str">
            <v/>
          </cell>
          <cell r="K15">
            <v>894</v>
          </cell>
          <cell r="L15" t="str">
            <v/>
          </cell>
          <cell r="M15">
            <v>916</v>
          </cell>
          <cell r="N15" t="str">
            <v/>
          </cell>
          <cell r="O15">
            <v>925</v>
          </cell>
          <cell r="P15" t="str">
            <v/>
          </cell>
          <cell r="Q15">
            <v>1062</v>
          </cell>
          <cell r="R15" t="str">
            <v/>
          </cell>
          <cell r="S15">
            <v>1199</v>
          </cell>
          <cell r="T15" t="str">
            <v/>
          </cell>
        </row>
        <row r="16">
          <cell r="A16" t="str">
            <v>International transport Extra-EU27 (from 2020)</v>
          </cell>
          <cell r="B16" t="str">
            <v>Sweden</v>
          </cell>
          <cell r="C16">
            <v>1795</v>
          </cell>
          <cell r="D16" t="str">
            <v/>
          </cell>
          <cell r="E16">
            <v>2048</v>
          </cell>
          <cell r="F16" t="str">
            <v/>
          </cell>
          <cell r="G16">
            <v>2105</v>
          </cell>
          <cell r="H16" t="str">
            <v/>
          </cell>
          <cell r="I16">
            <v>2236</v>
          </cell>
          <cell r="J16" t="str">
            <v/>
          </cell>
          <cell r="K16">
            <v>2425</v>
          </cell>
          <cell r="L16" t="str">
            <v/>
          </cell>
          <cell r="M16">
            <v>2447</v>
          </cell>
          <cell r="N16" t="str">
            <v/>
          </cell>
          <cell r="O16">
            <v>2468</v>
          </cell>
          <cell r="P16" t="str">
            <v/>
          </cell>
          <cell r="Q16">
            <v>2619</v>
          </cell>
          <cell r="R16" t="str">
            <v/>
          </cell>
          <cell r="S16">
            <v>2680</v>
          </cell>
          <cell r="T16" t="str">
            <v/>
          </cell>
        </row>
        <row r="17">
          <cell r="A17" t="str">
            <v>International transport Extra-EU27 (from 2020)</v>
          </cell>
          <cell r="B17" t="str">
            <v>Norway</v>
          </cell>
          <cell r="C17">
            <v>765</v>
          </cell>
          <cell r="D17" t="str">
            <v/>
          </cell>
          <cell r="E17">
            <v>848</v>
          </cell>
          <cell r="F17" t="str">
            <v/>
          </cell>
          <cell r="G17">
            <v>933</v>
          </cell>
          <cell r="H17" t="str">
            <v/>
          </cell>
          <cell r="I17">
            <v>1054</v>
          </cell>
          <cell r="J17" t="str">
            <v/>
          </cell>
          <cell r="K17">
            <v>1088</v>
          </cell>
          <cell r="L17" t="str">
            <v/>
          </cell>
          <cell r="M17">
            <v>1082</v>
          </cell>
          <cell r="N17" t="str">
            <v/>
          </cell>
          <cell r="O17">
            <v>1040</v>
          </cell>
          <cell r="P17" t="str">
            <v/>
          </cell>
          <cell r="Q17">
            <v>1054</v>
          </cell>
          <cell r="R17" t="str">
            <v/>
          </cell>
          <cell r="S17">
            <v>1098</v>
          </cell>
          <cell r="T17" t="str">
            <v/>
          </cell>
        </row>
        <row r="19">
          <cell r="A19" t="str">
            <v>Special value</v>
          </cell>
        </row>
        <row r="20">
          <cell r="A20" t="str">
            <v>:</v>
          </cell>
          <cell r="B20" t="str">
            <v>not available</v>
          </cell>
        </row>
      </sheetData>
      <sheetData sheetId="6">
        <row r="10">
          <cell r="A10" t="str">
            <v>National transport and international transport intra-EU27 (from 2020)</v>
          </cell>
          <cell r="C10">
            <v>7</v>
          </cell>
          <cell r="D10" t="str">
            <v/>
          </cell>
          <cell r="E10">
            <v>9</v>
          </cell>
          <cell r="F10" t="str">
            <v/>
          </cell>
          <cell r="G10">
            <v>8</v>
          </cell>
          <cell r="H10" t="str">
            <v/>
          </cell>
          <cell r="I10">
            <v>8</v>
          </cell>
          <cell r="J10" t="str">
            <v/>
          </cell>
          <cell r="K10">
            <v>11</v>
          </cell>
          <cell r="L10" t="str">
            <v/>
          </cell>
          <cell r="M10">
            <v>10</v>
          </cell>
          <cell r="N10" t="str">
            <v/>
          </cell>
          <cell r="O10">
            <v>11</v>
          </cell>
          <cell r="P10" t="str">
            <v/>
          </cell>
          <cell r="Q10">
            <v>9</v>
          </cell>
          <cell r="R10" t="str">
            <v/>
          </cell>
          <cell r="S10">
            <v>9</v>
          </cell>
          <cell r="T10" t="str">
            <v/>
          </cell>
        </row>
        <row r="11">
          <cell r="C11">
            <v>7</v>
          </cell>
          <cell r="D11" t="str">
            <v/>
          </cell>
          <cell r="E11">
            <v>8</v>
          </cell>
          <cell r="F11" t="str">
            <v/>
          </cell>
          <cell r="G11">
            <v>9</v>
          </cell>
          <cell r="H11" t="str">
            <v/>
          </cell>
          <cell r="I11">
            <v>9</v>
          </cell>
          <cell r="J11" t="str">
            <v/>
          </cell>
          <cell r="K11">
            <v>9</v>
          </cell>
          <cell r="L11" t="str">
            <v/>
          </cell>
          <cell r="M11">
            <v>10</v>
          </cell>
          <cell r="N11" t="str">
            <v/>
          </cell>
          <cell r="O11">
            <v>10</v>
          </cell>
          <cell r="P11" t="str">
            <v/>
          </cell>
          <cell r="Q11">
            <v>9</v>
          </cell>
          <cell r="R11" t="str">
            <v/>
          </cell>
          <cell r="S11">
            <v>7</v>
          </cell>
          <cell r="T11" t="str">
            <v/>
          </cell>
        </row>
        <row r="12">
          <cell r="C12">
            <v>37</v>
          </cell>
          <cell r="D12" t="str">
            <v/>
          </cell>
          <cell r="E12">
            <v>32</v>
          </cell>
          <cell r="F12" t="str">
            <v/>
          </cell>
          <cell r="G12">
            <v>30</v>
          </cell>
          <cell r="H12" t="str">
            <v/>
          </cell>
          <cell r="I12">
            <v>30</v>
          </cell>
          <cell r="J12" t="str">
            <v/>
          </cell>
          <cell r="K12">
            <v>29</v>
          </cell>
          <cell r="L12" t="str">
            <v/>
          </cell>
          <cell r="M12">
            <v>30</v>
          </cell>
          <cell r="N12" t="str">
            <v/>
          </cell>
          <cell r="O12">
            <v>29</v>
          </cell>
          <cell r="P12" t="str">
            <v/>
          </cell>
          <cell r="Q12">
            <v>31</v>
          </cell>
          <cell r="R12" t="str">
            <v/>
          </cell>
          <cell r="S12">
            <v>30</v>
          </cell>
          <cell r="T12" t="str">
            <v/>
          </cell>
        </row>
        <row r="13">
          <cell r="C13">
            <v>6</v>
          </cell>
          <cell r="D13" t="str">
            <v/>
          </cell>
          <cell r="E13">
            <v>7</v>
          </cell>
          <cell r="F13" t="str">
            <v/>
          </cell>
          <cell r="G13">
            <v>7</v>
          </cell>
          <cell r="H13" t="str">
            <v/>
          </cell>
          <cell r="I13">
            <v>13</v>
          </cell>
          <cell r="J13" t="str">
            <v/>
          </cell>
          <cell r="K13">
            <v>15</v>
          </cell>
          <cell r="L13" t="str">
            <v/>
          </cell>
          <cell r="M13">
            <v>15</v>
          </cell>
          <cell r="N13" t="str">
            <v/>
          </cell>
          <cell r="O13">
            <v>14</v>
          </cell>
          <cell r="P13" t="str">
            <v/>
          </cell>
          <cell r="Q13">
            <v>15</v>
          </cell>
          <cell r="R13" t="str">
            <v/>
          </cell>
          <cell r="S13">
            <v>14</v>
          </cell>
          <cell r="T13" t="str">
            <v/>
          </cell>
        </row>
        <row r="14">
          <cell r="A14" t="str">
            <v>International transport Extra-EU27 (from 2020)</v>
          </cell>
          <cell r="C14">
            <v>14</v>
          </cell>
          <cell r="D14" t="str">
            <v/>
          </cell>
          <cell r="E14">
            <v>14</v>
          </cell>
          <cell r="F14" t="str">
            <v/>
          </cell>
          <cell r="G14">
            <v>13</v>
          </cell>
          <cell r="H14" t="str">
            <v/>
          </cell>
          <cell r="I14">
            <v>14</v>
          </cell>
          <cell r="J14" t="str">
            <v/>
          </cell>
          <cell r="K14">
            <v>21</v>
          </cell>
          <cell r="L14" t="str">
            <v/>
          </cell>
          <cell r="M14">
            <v>21</v>
          </cell>
          <cell r="N14" t="str">
            <v/>
          </cell>
          <cell r="O14">
            <v>20</v>
          </cell>
          <cell r="P14" t="str">
            <v/>
          </cell>
          <cell r="Q14">
            <v>22</v>
          </cell>
          <cell r="R14" t="str">
            <v/>
          </cell>
          <cell r="S14">
            <v>22</v>
          </cell>
          <cell r="T14" t="str">
            <v/>
          </cell>
        </row>
        <row r="15">
          <cell r="C15">
            <v>24</v>
          </cell>
          <cell r="D15" t="str">
            <v/>
          </cell>
          <cell r="E15">
            <v>26</v>
          </cell>
          <cell r="F15" t="str">
            <v/>
          </cell>
          <cell r="G15">
            <v>27</v>
          </cell>
          <cell r="H15" t="str">
            <v/>
          </cell>
          <cell r="I15">
            <v>25</v>
          </cell>
          <cell r="J15" t="str">
            <v/>
          </cell>
          <cell r="K15">
            <v>25</v>
          </cell>
          <cell r="L15" t="str">
            <v/>
          </cell>
          <cell r="M15">
            <v>25</v>
          </cell>
          <cell r="N15" t="str">
            <v/>
          </cell>
          <cell r="O15">
            <v>26</v>
          </cell>
          <cell r="P15" t="str">
            <v/>
          </cell>
          <cell r="Q15">
            <v>27</v>
          </cell>
          <cell r="R15" t="str">
            <v/>
          </cell>
          <cell r="S15">
            <v>32</v>
          </cell>
          <cell r="T15" t="str">
            <v/>
          </cell>
        </row>
        <row r="16">
          <cell r="C16">
            <v>26</v>
          </cell>
          <cell r="D16" t="str">
            <v/>
          </cell>
          <cell r="E16">
            <v>24</v>
          </cell>
          <cell r="F16" t="str">
            <v/>
          </cell>
          <cell r="G16">
            <v>19</v>
          </cell>
          <cell r="H16" t="str">
            <v/>
          </cell>
          <cell r="I16">
            <v>16</v>
          </cell>
          <cell r="J16" t="str">
            <v/>
          </cell>
          <cell r="K16">
            <v>15</v>
          </cell>
          <cell r="L16" t="str">
            <v/>
          </cell>
          <cell r="M16">
            <v>15</v>
          </cell>
          <cell r="N16" t="str">
            <v/>
          </cell>
          <cell r="O16">
            <v>17</v>
          </cell>
          <cell r="P16" t="str">
            <v/>
          </cell>
          <cell r="Q16">
            <v>19</v>
          </cell>
          <cell r="R16" t="str">
            <v/>
          </cell>
          <cell r="S16">
            <v>18</v>
          </cell>
          <cell r="T16" t="str">
            <v/>
          </cell>
        </row>
        <row r="17">
          <cell r="C17">
            <v>2</v>
          </cell>
          <cell r="D17" t="str">
            <v/>
          </cell>
          <cell r="E17">
            <v>4</v>
          </cell>
          <cell r="F17" t="str">
            <v/>
          </cell>
          <cell r="G17">
            <v>5</v>
          </cell>
          <cell r="H17" t="str">
            <v/>
          </cell>
          <cell r="I17">
            <v>7</v>
          </cell>
          <cell r="J17" t="str">
            <v/>
          </cell>
          <cell r="K17">
            <v>7</v>
          </cell>
          <cell r="L17" t="str">
            <v/>
          </cell>
          <cell r="M17">
            <v>6</v>
          </cell>
          <cell r="N17" t="str">
            <v/>
          </cell>
          <cell r="O17">
            <v>7</v>
          </cell>
          <cell r="P17" t="str">
            <v/>
          </cell>
          <cell r="Q17">
            <v>9</v>
          </cell>
          <cell r="R17" t="str">
            <v/>
          </cell>
          <cell r="S17">
            <v>9</v>
          </cell>
          <cell r="T17" t="str">
            <v/>
          </cell>
        </row>
      </sheetData>
      <sheetData sheetId="7">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row>
        <row r="10">
          <cell r="A10" t="str">
            <v>Motorcycles</v>
          </cell>
          <cell r="B10" t="str">
            <v>Denmark</v>
          </cell>
          <cell r="C10" t="str">
            <v>:</v>
          </cell>
          <cell r="D10" t="str">
            <v/>
          </cell>
          <cell r="E10" t="str">
            <v>:</v>
          </cell>
          <cell r="F10" t="str">
            <v/>
          </cell>
          <cell r="G10" t="str">
            <v>:</v>
          </cell>
          <cell r="H10" t="str">
            <v/>
          </cell>
          <cell r="I10">
            <v>473</v>
          </cell>
          <cell r="J10" t="str">
            <v/>
          </cell>
          <cell r="K10">
            <v>476</v>
          </cell>
          <cell r="L10" t="str">
            <v/>
          </cell>
          <cell r="M10">
            <v>480</v>
          </cell>
          <cell r="N10" t="str">
            <v/>
          </cell>
          <cell r="O10">
            <v>488</v>
          </cell>
          <cell r="P10" t="str">
            <v/>
          </cell>
          <cell r="Q10">
            <v>496</v>
          </cell>
          <cell r="R10" t="str">
            <v/>
          </cell>
          <cell r="S10">
            <v>503</v>
          </cell>
          <cell r="T10" t="str">
            <v/>
          </cell>
        </row>
        <row r="11">
          <cell r="A11" t="str">
            <v>Motorcycles</v>
          </cell>
          <cell r="B11" t="str">
            <v>Finland</v>
          </cell>
          <cell r="C11">
            <v>1161</v>
          </cell>
          <cell r="D11" t="str">
            <v/>
          </cell>
          <cell r="E11">
            <v>1161</v>
          </cell>
          <cell r="F11" t="str">
            <v/>
          </cell>
          <cell r="G11">
            <v>1161</v>
          </cell>
          <cell r="H11" t="str">
            <v/>
          </cell>
          <cell r="I11">
            <v>1161</v>
          </cell>
          <cell r="J11" t="str">
            <v/>
          </cell>
          <cell r="K11">
            <v>1161</v>
          </cell>
          <cell r="L11" t="str">
            <v/>
          </cell>
          <cell r="M11">
            <v>1161</v>
          </cell>
          <cell r="N11" t="str">
            <v/>
          </cell>
          <cell r="O11">
            <v>1161</v>
          </cell>
          <cell r="P11" t="str">
            <v/>
          </cell>
          <cell r="Q11">
            <v>1161</v>
          </cell>
          <cell r="R11" t="str">
            <v/>
          </cell>
          <cell r="S11">
            <v>1161</v>
          </cell>
          <cell r="T11" t="str">
            <v/>
          </cell>
        </row>
        <row r="12">
          <cell r="A12" t="str">
            <v>Motorcycles</v>
          </cell>
          <cell r="B12" t="str">
            <v>Sweden</v>
          </cell>
          <cell r="C12">
            <v>919</v>
          </cell>
          <cell r="D12" t="str">
            <v/>
          </cell>
          <cell r="E12" t="str">
            <v>:</v>
          </cell>
          <cell r="F12" t="str">
            <v/>
          </cell>
          <cell r="G12" t="str">
            <v>:</v>
          </cell>
          <cell r="H12" t="str">
            <v/>
          </cell>
          <cell r="I12" t="str">
            <v>:</v>
          </cell>
          <cell r="J12" t="str">
            <v/>
          </cell>
          <cell r="K12" t="str">
            <v>:</v>
          </cell>
          <cell r="L12" t="str">
            <v/>
          </cell>
          <cell r="M12" t="str">
            <v>:</v>
          </cell>
          <cell r="N12" t="str">
            <v/>
          </cell>
          <cell r="O12" t="str">
            <v>:</v>
          </cell>
          <cell r="P12" t="str">
            <v/>
          </cell>
          <cell r="Q12" t="str">
            <v>:</v>
          </cell>
          <cell r="R12" t="str">
            <v/>
          </cell>
          <cell r="S12" t="str">
            <v>:</v>
          </cell>
          <cell r="T12" t="str">
            <v/>
          </cell>
        </row>
        <row r="13">
          <cell r="A13" t="str">
            <v>Motorcycles</v>
          </cell>
          <cell r="B13" t="str">
            <v>Norway</v>
          </cell>
          <cell r="C13">
            <v>1364</v>
          </cell>
          <cell r="D13" t="str">
            <v/>
          </cell>
          <cell r="E13">
            <v>1404</v>
          </cell>
          <cell r="F13" t="str">
            <v/>
          </cell>
          <cell r="G13">
            <v>1442</v>
          </cell>
          <cell r="H13" t="str">
            <v/>
          </cell>
          <cell r="I13">
            <v>1478</v>
          </cell>
          <cell r="J13" t="str">
            <v/>
          </cell>
          <cell r="K13">
            <v>1513</v>
          </cell>
          <cell r="L13" t="str">
            <v/>
          </cell>
          <cell r="M13" t="str">
            <v>:</v>
          </cell>
          <cell r="N13" t="str">
            <v/>
          </cell>
          <cell r="O13" t="str">
            <v>:</v>
          </cell>
          <cell r="P13" t="str">
            <v/>
          </cell>
          <cell r="Q13" t="str">
            <v>:</v>
          </cell>
          <cell r="R13" t="str">
            <v/>
          </cell>
          <cell r="S13" t="str">
            <v>:</v>
          </cell>
          <cell r="T13" t="str">
            <v/>
          </cell>
        </row>
        <row r="14">
          <cell r="A14" t="str">
            <v>Motorcycles</v>
          </cell>
          <cell r="B14" t="str">
            <v>Iceland</v>
          </cell>
          <cell r="C14" t="str">
            <v>:</v>
          </cell>
          <cell r="D14" t="str">
            <v/>
          </cell>
          <cell r="E14" t="str">
            <v>:</v>
          </cell>
          <cell r="F14" t="str">
            <v/>
          </cell>
          <cell r="G14" t="str">
            <v>:</v>
          </cell>
          <cell r="H14" t="str">
            <v/>
          </cell>
          <cell r="I14" t="str">
            <v>:</v>
          </cell>
          <cell r="J14" t="str">
            <v/>
          </cell>
          <cell r="K14" t="str">
            <v>:</v>
          </cell>
          <cell r="L14" t="str">
            <v/>
          </cell>
          <cell r="M14" t="str">
            <v>:</v>
          </cell>
          <cell r="N14" t="str">
            <v/>
          </cell>
          <cell r="O14" t="str">
            <v>:</v>
          </cell>
          <cell r="P14" t="str">
            <v/>
          </cell>
          <cell r="Q14" t="str">
            <v>:</v>
          </cell>
          <cell r="R14" t="str">
            <v/>
          </cell>
          <cell r="S14" t="str">
            <v>:</v>
          </cell>
          <cell r="T14" t="str">
            <v/>
          </cell>
        </row>
        <row r="15">
          <cell r="A15" t="str">
            <v>Passenger cars</v>
          </cell>
          <cell r="B15" t="str">
            <v>Denmark</v>
          </cell>
          <cell r="C15" t="str">
            <v>:</v>
          </cell>
          <cell r="D15" t="str">
            <v/>
          </cell>
          <cell r="E15" t="str">
            <v>:</v>
          </cell>
          <cell r="F15" t="str">
            <v/>
          </cell>
          <cell r="G15" t="str">
            <v>:</v>
          </cell>
          <cell r="H15" t="str">
            <v/>
          </cell>
          <cell r="I15">
            <v>52559</v>
          </cell>
          <cell r="J15" t="str">
            <v/>
          </cell>
          <cell r="K15">
            <v>54064</v>
          </cell>
          <cell r="L15" t="str">
            <v/>
          </cell>
          <cell r="M15">
            <v>56692</v>
          </cell>
          <cell r="N15" t="str">
            <v/>
          </cell>
          <cell r="O15">
            <v>58781</v>
          </cell>
          <cell r="P15" t="str">
            <v/>
          </cell>
          <cell r="Q15">
            <v>59736</v>
          </cell>
          <cell r="R15" t="str">
            <v/>
          </cell>
          <cell r="S15">
            <v>60417</v>
          </cell>
          <cell r="T15" t="str">
            <v/>
          </cell>
        </row>
        <row r="16">
          <cell r="A16" t="str">
            <v>Passenger cars</v>
          </cell>
          <cell r="B16" t="str">
            <v>Finland</v>
          </cell>
          <cell r="C16">
            <v>64745</v>
          </cell>
          <cell r="D16" t="str">
            <v/>
          </cell>
          <cell r="E16">
            <v>65490</v>
          </cell>
          <cell r="F16" t="str">
            <v/>
          </cell>
          <cell r="G16">
            <v>65270</v>
          </cell>
          <cell r="H16" t="str">
            <v/>
          </cell>
          <cell r="I16">
            <v>65115</v>
          </cell>
          <cell r="J16" t="str">
            <v/>
          </cell>
          <cell r="K16">
            <v>65520</v>
          </cell>
          <cell r="L16" t="str">
            <v/>
          </cell>
          <cell r="M16">
            <v>66295</v>
          </cell>
          <cell r="N16" t="str">
            <v/>
          </cell>
          <cell r="O16">
            <v>57006</v>
          </cell>
          <cell r="P16" t="str">
            <v/>
          </cell>
          <cell r="Q16">
            <v>66607</v>
          </cell>
          <cell r="R16" t="str">
            <v/>
          </cell>
          <cell r="S16">
            <v>66800</v>
          </cell>
          <cell r="T16" t="str">
            <v/>
          </cell>
        </row>
        <row r="17">
          <cell r="A17" t="str">
            <v>Passenger cars</v>
          </cell>
          <cell r="B17" t="str">
            <v>Sweden</v>
          </cell>
          <cell r="C17">
            <v>99207</v>
          </cell>
          <cell r="D17" t="str">
            <v/>
          </cell>
          <cell r="E17" t="str">
            <v>:</v>
          </cell>
          <cell r="F17" t="str">
            <v/>
          </cell>
          <cell r="G17" t="str">
            <v>:</v>
          </cell>
          <cell r="H17" t="str">
            <v/>
          </cell>
          <cell r="I17" t="str">
            <v>:</v>
          </cell>
          <cell r="J17" t="str">
            <v/>
          </cell>
          <cell r="K17" t="str">
            <v>:</v>
          </cell>
          <cell r="L17" t="str">
            <v/>
          </cell>
          <cell r="M17" t="str">
            <v>:</v>
          </cell>
          <cell r="N17" t="str">
            <v/>
          </cell>
          <cell r="O17" t="str">
            <v>:</v>
          </cell>
          <cell r="P17" t="str">
            <v/>
          </cell>
          <cell r="Q17" t="str">
            <v>:</v>
          </cell>
          <cell r="R17" t="str">
            <v/>
          </cell>
          <cell r="S17" t="str">
            <v>:</v>
          </cell>
          <cell r="T17" t="str">
            <v/>
          </cell>
        </row>
        <row r="18">
          <cell r="A18" t="str">
            <v>Passenger cars</v>
          </cell>
          <cell r="B18" t="str">
            <v>Norway</v>
          </cell>
          <cell r="C18">
            <v>58831</v>
          </cell>
          <cell r="D18" t="str">
            <v>d</v>
          </cell>
          <cell r="E18">
            <v>59903</v>
          </cell>
          <cell r="F18" t="str">
            <v/>
          </cell>
          <cell r="G18">
            <v>60704</v>
          </cell>
          <cell r="H18" t="str">
            <v/>
          </cell>
          <cell r="I18">
            <v>61513</v>
          </cell>
          <cell r="J18" t="str">
            <v/>
          </cell>
          <cell r="K18">
            <v>63480</v>
          </cell>
          <cell r="L18" t="str">
            <v>d</v>
          </cell>
          <cell r="M18" t="str">
            <v>:</v>
          </cell>
          <cell r="N18" t="str">
            <v/>
          </cell>
          <cell r="O18" t="str">
            <v>:</v>
          </cell>
          <cell r="P18" t="str">
            <v/>
          </cell>
          <cell r="Q18" t="str">
            <v>:</v>
          </cell>
          <cell r="R18" t="str">
            <v/>
          </cell>
          <cell r="S18" t="str">
            <v>:</v>
          </cell>
          <cell r="T18" t="str">
            <v/>
          </cell>
        </row>
        <row r="19">
          <cell r="A19" t="str">
            <v>Passenger cars</v>
          </cell>
          <cell r="B19" t="str">
            <v>Iceland</v>
          </cell>
          <cell r="C19" t="str">
            <v>:</v>
          </cell>
          <cell r="D19" t="str">
            <v/>
          </cell>
          <cell r="E19" t="str">
            <v>:</v>
          </cell>
          <cell r="F19" t="str">
            <v/>
          </cell>
          <cell r="G19" t="str">
            <v>:</v>
          </cell>
          <cell r="H19" t="str">
            <v/>
          </cell>
          <cell r="I19" t="str">
            <v>:</v>
          </cell>
          <cell r="J19" t="str">
            <v/>
          </cell>
          <cell r="K19" t="str">
            <v>:</v>
          </cell>
          <cell r="L19" t="str">
            <v/>
          </cell>
          <cell r="M19" t="str">
            <v>:</v>
          </cell>
          <cell r="N19" t="str">
            <v/>
          </cell>
          <cell r="O19" t="str">
            <v>:</v>
          </cell>
          <cell r="P19" t="str">
            <v/>
          </cell>
          <cell r="Q19" t="str">
            <v>:</v>
          </cell>
          <cell r="R19" t="str">
            <v/>
          </cell>
          <cell r="S19" t="str">
            <v>:</v>
          </cell>
          <cell r="T19" t="str">
            <v/>
          </cell>
        </row>
        <row r="20">
          <cell r="A20" t="str">
            <v>Motor coaches, buses and trolley buses</v>
          </cell>
          <cell r="B20" t="str">
            <v>Denmark</v>
          </cell>
          <cell r="C20" t="str">
            <v>:</v>
          </cell>
          <cell r="D20" t="str">
            <v/>
          </cell>
          <cell r="E20" t="str">
            <v>:</v>
          </cell>
          <cell r="F20" t="str">
            <v/>
          </cell>
          <cell r="G20" t="str">
            <v>:</v>
          </cell>
          <cell r="H20" t="str">
            <v/>
          </cell>
          <cell r="I20">
            <v>13762</v>
          </cell>
          <cell r="J20" t="str">
            <v/>
          </cell>
          <cell r="K20">
            <v>13600</v>
          </cell>
          <cell r="L20" t="str">
            <v/>
          </cell>
          <cell r="M20">
            <v>13790</v>
          </cell>
          <cell r="N20" t="str">
            <v/>
          </cell>
          <cell r="O20">
            <v>14124</v>
          </cell>
          <cell r="P20" t="str">
            <v/>
          </cell>
          <cell r="Q20">
            <v>14236</v>
          </cell>
          <cell r="R20" t="str">
            <v/>
          </cell>
          <cell r="S20">
            <v>14014</v>
          </cell>
          <cell r="T20" t="str">
            <v/>
          </cell>
        </row>
        <row r="21">
          <cell r="A21" t="str">
            <v>Motor coaches, buses and trolley buses</v>
          </cell>
          <cell r="B21" t="str">
            <v>Finland</v>
          </cell>
          <cell r="C21">
            <v>7540</v>
          </cell>
          <cell r="D21" t="str">
            <v/>
          </cell>
          <cell r="E21">
            <v>7540</v>
          </cell>
          <cell r="F21" t="str">
            <v/>
          </cell>
          <cell r="G21">
            <v>7540</v>
          </cell>
          <cell r="H21" t="str">
            <v/>
          </cell>
          <cell r="I21">
            <v>7540</v>
          </cell>
          <cell r="J21" t="str">
            <v/>
          </cell>
          <cell r="K21">
            <v>7540</v>
          </cell>
          <cell r="L21" t="str">
            <v/>
          </cell>
          <cell r="M21">
            <v>7540</v>
          </cell>
          <cell r="N21" t="str">
            <v/>
          </cell>
          <cell r="O21">
            <v>8255</v>
          </cell>
          <cell r="P21" t="str">
            <v/>
          </cell>
          <cell r="Q21">
            <v>8234</v>
          </cell>
          <cell r="R21" t="str">
            <v/>
          </cell>
          <cell r="S21">
            <v>8000</v>
          </cell>
          <cell r="T21" t="str">
            <v/>
          </cell>
        </row>
        <row r="22">
          <cell r="A22" t="str">
            <v>Motor coaches, buses and trolley buses</v>
          </cell>
          <cell r="B22" t="str">
            <v>Sweden</v>
          </cell>
          <cell r="C22">
            <v>8560</v>
          </cell>
          <cell r="D22" t="str">
            <v/>
          </cell>
          <cell r="E22" t="str">
            <v>:</v>
          </cell>
          <cell r="F22" t="str">
            <v/>
          </cell>
          <cell r="G22" t="str">
            <v>:</v>
          </cell>
          <cell r="H22" t="str">
            <v/>
          </cell>
          <cell r="I22" t="str">
            <v>:</v>
          </cell>
          <cell r="J22" t="str">
            <v/>
          </cell>
          <cell r="K22" t="str">
            <v>:</v>
          </cell>
          <cell r="L22" t="str">
            <v/>
          </cell>
          <cell r="M22" t="str">
            <v>:</v>
          </cell>
          <cell r="N22" t="str">
            <v/>
          </cell>
          <cell r="O22" t="str">
            <v>:</v>
          </cell>
          <cell r="P22" t="str">
            <v/>
          </cell>
          <cell r="Q22" t="str">
            <v>:</v>
          </cell>
          <cell r="R22" t="str">
            <v/>
          </cell>
          <cell r="S22" t="str">
            <v>:</v>
          </cell>
          <cell r="T22" t="str">
            <v/>
          </cell>
        </row>
        <row r="23">
          <cell r="A23" t="str">
            <v>Motor coaches, buses and trolley buses</v>
          </cell>
          <cell r="B23" t="str">
            <v>Norway</v>
          </cell>
          <cell r="C23">
            <v>4574</v>
          </cell>
          <cell r="D23" t="str">
            <v/>
          </cell>
          <cell r="E23">
            <v>4748</v>
          </cell>
          <cell r="F23" t="str">
            <v/>
          </cell>
          <cell r="G23">
            <v>3788</v>
          </cell>
          <cell r="H23" t="str">
            <v>d</v>
          </cell>
          <cell r="I23">
            <v>3738</v>
          </cell>
          <cell r="J23" t="str">
            <v/>
          </cell>
          <cell r="K23">
            <v>3793</v>
          </cell>
          <cell r="L23" t="str">
            <v/>
          </cell>
          <cell r="M23">
            <v>4089</v>
          </cell>
          <cell r="N23" t="str">
            <v>d</v>
          </cell>
          <cell r="O23" t="str">
            <v>:</v>
          </cell>
          <cell r="P23" t="str">
            <v/>
          </cell>
          <cell r="Q23" t="str">
            <v>:</v>
          </cell>
          <cell r="R23" t="str">
            <v/>
          </cell>
          <cell r="S23" t="str">
            <v>:</v>
          </cell>
          <cell r="T23" t="str">
            <v/>
          </cell>
        </row>
        <row r="24">
          <cell r="A24" t="str">
            <v>Motor coaches, buses and trolley buses</v>
          </cell>
          <cell r="B24" t="str">
            <v>Iceland</v>
          </cell>
          <cell r="C24" t="str">
            <v>:</v>
          </cell>
          <cell r="D24" t="str">
            <v/>
          </cell>
          <cell r="E24" t="str">
            <v>:</v>
          </cell>
          <cell r="F24" t="str">
            <v/>
          </cell>
          <cell r="G24" t="str">
            <v>:</v>
          </cell>
          <cell r="H24" t="str">
            <v/>
          </cell>
          <cell r="I24" t="str">
            <v>:</v>
          </cell>
          <cell r="J24" t="str">
            <v/>
          </cell>
          <cell r="K24" t="str">
            <v>:</v>
          </cell>
          <cell r="L24" t="str">
            <v/>
          </cell>
          <cell r="M24" t="str">
            <v>:</v>
          </cell>
          <cell r="N24" t="str">
            <v/>
          </cell>
          <cell r="O24" t="str">
            <v>:</v>
          </cell>
          <cell r="P24" t="str">
            <v/>
          </cell>
          <cell r="Q24" t="str">
            <v>:</v>
          </cell>
          <cell r="R24" t="str">
            <v/>
          </cell>
          <cell r="S24" t="str">
            <v>:</v>
          </cell>
          <cell r="T24" t="str">
            <v/>
          </cell>
        </row>
      </sheetData>
      <sheetData sheetId="8">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cell r="U8" t="str">
            <v>2019</v>
          </cell>
        </row>
        <row r="10">
          <cell r="A10" t="str">
            <v>Loaded - total transport</v>
          </cell>
          <cell r="B10" t="str">
            <v>Denmark</v>
          </cell>
          <cell r="C10">
            <v>15018</v>
          </cell>
          <cell r="D10" t="str">
            <v/>
          </cell>
          <cell r="E10">
            <v>16120</v>
          </cell>
          <cell r="F10" t="str">
            <v/>
          </cell>
          <cell r="G10">
            <v>16679</v>
          </cell>
          <cell r="H10" t="str">
            <v/>
          </cell>
          <cell r="I10">
            <v>16072</v>
          </cell>
          <cell r="J10" t="str">
            <v/>
          </cell>
          <cell r="K10">
            <v>16184</v>
          </cell>
          <cell r="L10" t="str">
            <v/>
          </cell>
          <cell r="M10">
            <v>15500</v>
          </cell>
          <cell r="N10" t="str">
            <v/>
          </cell>
          <cell r="O10">
            <v>16094</v>
          </cell>
          <cell r="P10" t="str">
            <v/>
          </cell>
          <cell r="Q10">
            <v>15502</v>
          </cell>
          <cell r="R10" t="str">
            <v/>
          </cell>
          <cell r="S10">
            <v>14998</v>
          </cell>
          <cell r="T10" t="str">
            <v/>
          </cell>
          <cell r="U10">
            <v>14991</v>
          </cell>
        </row>
        <row r="11">
          <cell r="A11" t="str">
            <v>Loaded - total transport</v>
          </cell>
          <cell r="B11" t="str">
            <v>Finland</v>
          </cell>
          <cell r="C11">
            <v>29532</v>
          </cell>
          <cell r="D11" t="str">
            <v/>
          </cell>
          <cell r="E11">
            <v>26863</v>
          </cell>
          <cell r="F11" t="str">
            <v/>
          </cell>
          <cell r="G11">
            <v>25460</v>
          </cell>
          <cell r="H11" t="str">
            <v/>
          </cell>
          <cell r="I11">
            <v>24429</v>
          </cell>
          <cell r="J11" t="str">
            <v/>
          </cell>
          <cell r="K11">
            <v>23401</v>
          </cell>
          <cell r="L11" t="str">
            <v/>
          </cell>
          <cell r="M11">
            <v>24488</v>
          </cell>
          <cell r="N11" t="str">
            <v/>
          </cell>
          <cell r="O11">
            <v>26846</v>
          </cell>
          <cell r="P11" t="str">
            <v/>
          </cell>
          <cell r="Q11">
            <v>27966</v>
          </cell>
          <cell r="R11" t="str">
            <v/>
          </cell>
          <cell r="S11">
            <v>28345</v>
          </cell>
          <cell r="T11" t="str">
            <v/>
          </cell>
          <cell r="U11">
            <v>28848</v>
          </cell>
        </row>
        <row r="12">
          <cell r="A12" t="str">
            <v>Loaded - total transport</v>
          </cell>
          <cell r="B12" t="str">
            <v>Sweden</v>
          </cell>
          <cell r="C12">
            <v>36268</v>
          </cell>
          <cell r="D12" t="str">
            <v/>
          </cell>
          <cell r="E12">
            <v>36932</v>
          </cell>
          <cell r="F12" t="str">
            <v/>
          </cell>
          <cell r="G12">
            <v>33481</v>
          </cell>
          <cell r="H12" t="str">
            <v/>
          </cell>
          <cell r="I12">
            <v>33529</v>
          </cell>
          <cell r="J12" t="str">
            <v/>
          </cell>
          <cell r="K12">
            <v>41964</v>
          </cell>
          <cell r="L12" t="str">
            <v/>
          </cell>
          <cell r="M12">
            <v>41502</v>
          </cell>
          <cell r="N12" t="str">
            <v/>
          </cell>
          <cell r="O12">
            <v>42673</v>
          </cell>
          <cell r="P12" t="str">
            <v/>
          </cell>
          <cell r="Q12">
            <v>41851</v>
          </cell>
          <cell r="R12" t="str">
            <v/>
          </cell>
          <cell r="S12">
            <v>43478</v>
          </cell>
          <cell r="T12" t="str">
            <v/>
          </cell>
          <cell r="U12">
            <v>42604</v>
          </cell>
        </row>
        <row r="13">
          <cell r="A13" t="str">
            <v>Loaded - total transport</v>
          </cell>
          <cell r="B13" t="str">
            <v>Norway</v>
          </cell>
          <cell r="C13">
            <v>19751</v>
          </cell>
          <cell r="D13" t="str">
            <v/>
          </cell>
          <cell r="E13">
            <v>19188</v>
          </cell>
          <cell r="F13" t="str">
            <v/>
          </cell>
          <cell r="G13">
            <v>20171</v>
          </cell>
          <cell r="H13" t="str">
            <v/>
          </cell>
          <cell r="I13">
            <v>21317</v>
          </cell>
          <cell r="J13" t="str">
            <v/>
          </cell>
          <cell r="K13">
            <v>21594</v>
          </cell>
          <cell r="L13" t="str">
            <v/>
          </cell>
          <cell r="M13">
            <v>23136</v>
          </cell>
          <cell r="N13" t="str">
            <v/>
          </cell>
          <cell r="O13">
            <v>20910</v>
          </cell>
          <cell r="P13" t="str">
            <v/>
          </cell>
          <cell r="Q13">
            <v>21385</v>
          </cell>
          <cell r="R13" t="str">
            <v/>
          </cell>
          <cell r="S13">
            <v>21338</v>
          </cell>
          <cell r="T13" t="str">
            <v/>
          </cell>
          <cell r="U13">
            <v>21463</v>
          </cell>
        </row>
        <row r="14">
          <cell r="A14" t="str">
            <v>Loaded - national transport</v>
          </cell>
          <cell r="B14" t="str">
            <v>Denmark</v>
          </cell>
          <cell r="C14">
            <v>10573</v>
          </cell>
          <cell r="D14" t="str">
            <v/>
          </cell>
          <cell r="E14">
            <v>12025</v>
          </cell>
          <cell r="F14" t="str">
            <v/>
          </cell>
          <cell r="G14">
            <v>12292</v>
          </cell>
          <cell r="H14" t="str">
            <v/>
          </cell>
          <cell r="I14">
            <v>12217</v>
          </cell>
          <cell r="J14" t="str">
            <v/>
          </cell>
          <cell r="K14">
            <v>12943</v>
          </cell>
          <cell r="L14" t="str">
            <v/>
          </cell>
          <cell r="M14">
            <v>12532</v>
          </cell>
          <cell r="N14" t="str">
            <v/>
          </cell>
          <cell r="O14">
            <v>13037</v>
          </cell>
          <cell r="P14" t="str">
            <v/>
          </cell>
          <cell r="Q14">
            <v>12577</v>
          </cell>
          <cell r="R14" t="str">
            <v/>
          </cell>
          <cell r="S14">
            <v>12075</v>
          </cell>
          <cell r="T14" t="str">
            <v/>
          </cell>
          <cell r="U14">
            <v>12165</v>
          </cell>
        </row>
        <row r="15">
          <cell r="A15" t="str">
            <v>Loaded - national transport</v>
          </cell>
          <cell r="B15" t="str">
            <v>Finland</v>
          </cell>
          <cell r="C15">
            <v>25156</v>
          </cell>
          <cell r="D15" t="str">
            <v/>
          </cell>
          <cell r="E15">
            <v>23732</v>
          </cell>
          <cell r="F15" t="str">
            <v/>
          </cell>
          <cell r="G15">
            <v>21928</v>
          </cell>
          <cell r="H15" t="str">
            <v/>
          </cell>
          <cell r="I15">
            <v>20968</v>
          </cell>
          <cell r="J15" t="str">
            <v/>
          </cell>
          <cell r="K15">
            <v>20298</v>
          </cell>
          <cell r="L15" t="str">
            <v/>
          </cell>
          <cell r="M15">
            <v>21434</v>
          </cell>
          <cell r="N15" t="str">
            <v/>
          </cell>
          <cell r="O15">
            <v>24586</v>
          </cell>
          <cell r="P15" t="str">
            <v/>
          </cell>
          <cell r="Q15">
            <v>26330</v>
          </cell>
          <cell r="R15" t="str">
            <v/>
          </cell>
          <cell r="S15">
            <v>25970</v>
          </cell>
          <cell r="T15" t="str">
            <v/>
          </cell>
          <cell r="U15">
            <v>26711</v>
          </cell>
        </row>
        <row r="16">
          <cell r="A16" t="str">
            <v>Loaded - national transport</v>
          </cell>
          <cell r="B16" t="str">
            <v>Sweden</v>
          </cell>
          <cell r="C16">
            <v>32732</v>
          </cell>
          <cell r="D16" t="str">
            <v/>
          </cell>
          <cell r="E16">
            <v>33402</v>
          </cell>
          <cell r="F16" t="str">
            <v/>
          </cell>
          <cell r="G16">
            <v>30370</v>
          </cell>
          <cell r="H16" t="str">
            <v/>
          </cell>
          <cell r="I16">
            <v>30715</v>
          </cell>
          <cell r="J16" t="str">
            <v/>
          </cell>
          <cell r="K16">
            <v>38816</v>
          </cell>
          <cell r="L16" t="str">
            <v/>
          </cell>
          <cell r="M16">
            <v>38106</v>
          </cell>
          <cell r="N16" t="str">
            <v/>
          </cell>
          <cell r="O16">
            <v>39260</v>
          </cell>
          <cell r="P16" t="str">
            <v/>
          </cell>
          <cell r="Q16">
            <v>38556</v>
          </cell>
          <cell r="R16" t="str">
            <v/>
          </cell>
          <cell r="S16">
            <v>40662</v>
          </cell>
          <cell r="T16" t="str">
            <v/>
          </cell>
          <cell r="U16">
            <v>40112</v>
          </cell>
        </row>
        <row r="17">
          <cell r="A17" t="str">
            <v>Loaded - national transport</v>
          </cell>
          <cell r="B17" t="str">
            <v>Norway</v>
          </cell>
          <cell r="C17">
            <v>16344</v>
          </cell>
          <cell r="D17" t="str">
            <v/>
          </cell>
          <cell r="E17">
            <v>16131</v>
          </cell>
          <cell r="F17" t="str">
            <v/>
          </cell>
          <cell r="G17">
            <v>16983</v>
          </cell>
          <cell r="H17" t="str">
            <v/>
          </cell>
          <cell r="I17">
            <v>18334</v>
          </cell>
          <cell r="J17" t="str">
            <v/>
          </cell>
          <cell r="K17">
            <v>19034</v>
          </cell>
          <cell r="L17" t="str">
            <v/>
          </cell>
          <cell r="M17">
            <v>20462</v>
          </cell>
          <cell r="N17" t="str">
            <v/>
          </cell>
          <cell r="O17">
            <v>18514</v>
          </cell>
          <cell r="P17" t="str">
            <v/>
          </cell>
          <cell r="Q17">
            <v>18741</v>
          </cell>
          <cell r="R17" t="str">
            <v/>
          </cell>
          <cell r="S17">
            <v>18924</v>
          </cell>
          <cell r="T17" t="str">
            <v/>
          </cell>
          <cell r="U17">
            <v>19400</v>
          </cell>
        </row>
        <row r="18">
          <cell r="A18" t="str">
            <v>Loaded - international transport - total</v>
          </cell>
          <cell r="B18" t="str">
            <v>Denmark</v>
          </cell>
          <cell r="C18">
            <v>4445</v>
          </cell>
          <cell r="D18" t="str">
            <v/>
          </cell>
          <cell r="E18">
            <v>4095</v>
          </cell>
          <cell r="F18" t="str">
            <v/>
          </cell>
          <cell r="G18">
            <v>4387</v>
          </cell>
          <cell r="H18" t="str">
            <v/>
          </cell>
          <cell r="I18">
            <v>3855</v>
          </cell>
          <cell r="J18" t="str">
            <v/>
          </cell>
          <cell r="K18">
            <v>3241</v>
          </cell>
          <cell r="L18" t="str">
            <v/>
          </cell>
          <cell r="M18">
            <v>2969</v>
          </cell>
          <cell r="N18" t="str">
            <v/>
          </cell>
          <cell r="O18">
            <v>3057</v>
          </cell>
          <cell r="P18" t="str">
            <v/>
          </cell>
          <cell r="Q18">
            <v>2925</v>
          </cell>
          <cell r="R18" t="str">
            <v/>
          </cell>
          <cell r="S18">
            <v>2923</v>
          </cell>
          <cell r="T18" t="str">
            <v/>
          </cell>
          <cell r="U18">
            <v>2826</v>
          </cell>
        </row>
        <row r="19">
          <cell r="A19" t="str">
            <v>Loaded - international transport - total</v>
          </cell>
          <cell r="B19" t="str">
            <v>Finland</v>
          </cell>
          <cell r="C19">
            <v>4376</v>
          </cell>
          <cell r="D19" t="str">
            <v/>
          </cell>
          <cell r="E19" t="str">
            <v>:</v>
          </cell>
          <cell r="F19" t="str">
            <v>c</v>
          </cell>
          <cell r="G19" t="str">
            <v>:</v>
          </cell>
          <cell r="H19" t="str">
            <v>c</v>
          </cell>
          <cell r="I19" t="str">
            <v>:</v>
          </cell>
          <cell r="J19" t="str">
            <v>c</v>
          </cell>
          <cell r="K19" t="str">
            <v>:</v>
          </cell>
          <cell r="L19" t="str">
            <v>c</v>
          </cell>
          <cell r="M19">
            <v>3054</v>
          </cell>
          <cell r="N19" t="str">
            <v/>
          </cell>
          <cell r="O19">
            <v>2260</v>
          </cell>
          <cell r="P19" t="str">
            <v/>
          </cell>
          <cell r="Q19" t="str">
            <v>:</v>
          </cell>
          <cell r="R19" t="str">
            <v>c</v>
          </cell>
          <cell r="S19" t="str">
            <v>:</v>
          </cell>
          <cell r="T19" t="str">
            <v>c</v>
          </cell>
          <cell r="U19" t="str">
            <v>:</v>
          </cell>
        </row>
        <row r="20">
          <cell r="A20" t="str">
            <v>Loaded - international transport - total</v>
          </cell>
          <cell r="B20" t="str">
            <v>Sweden</v>
          </cell>
          <cell r="C20">
            <v>3536</v>
          </cell>
          <cell r="D20" t="str">
            <v/>
          </cell>
          <cell r="E20">
            <v>3530</v>
          </cell>
          <cell r="F20" t="str">
            <v/>
          </cell>
          <cell r="G20">
            <v>3111</v>
          </cell>
          <cell r="H20" t="str">
            <v/>
          </cell>
          <cell r="I20">
            <v>2814</v>
          </cell>
          <cell r="J20" t="str">
            <v/>
          </cell>
          <cell r="K20">
            <v>3148</v>
          </cell>
          <cell r="L20" t="str">
            <v/>
          </cell>
          <cell r="M20">
            <v>3396</v>
          </cell>
          <cell r="N20" t="str">
            <v/>
          </cell>
          <cell r="O20">
            <v>3413</v>
          </cell>
          <cell r="P20" t="str">
            <v/>
          </cell>
          <cell r="Q20">
            <v>3295</v>
          </cell>
          <cell r="R20" t="str">
            <v/>
          </cell>
          <cell r="S20">
            <v>2816</v>
          </cell>
          <cell r="T20" t="str">
            <v/>
          </cell>
          <cell r="U20">
            <v>2492</v>
          </cell>
        </row>
        <row r="21">
          <cell r="A21" t="str">
            <v>Loaded - international transport - total</v>
          </cell>
          <cell r="B21" t="str">
            <v>Norway</v>
          </cell>
          <cell r="C21">
            <v>3407</v>
          </cell>
          <cell r="D21" t="str">
            <v/>
          </cell>
          <cell r="E21">
            <v>3057</v>
          </cell>
          <cell r="F21" t="str">
            <v/>
          </cell>
          <cell r="G21">
            <v>3188</v>
          </cell>
          <cell r="H21" t="str">
            <v/>
          </cell>
          <cell r="I21">
            <v>2983</v>
          </cell>
          <cell r="J21" t="str">
            <v/>
          </cell>
          <cell r="K21">
            <v>2560</v>
          </cell>
          <cell r="L21" t="str">
            <v/>
          </cell>
          <cell r="M21">
            <v>2674</v>
          </cell>
          <cell r="N21" t="str">
            <v/>
          </cell>
          <cell r="O21">
            <v>2397</v>
          </cell>
          <cell r="P21" t="str">
            <v/>
          </cell>
          <cell r="Q21">
            <v>2645</v>
          </cell>
          <cell r="R21" t="str">
            <v/>
          </cell>
          <cell r="S21">
            <v>2414</v>
          </cell>
          <cell r="T21" t="str">
            <v/>
          </cell>
          <cell r="U21">
            <v>2063</v>
          </cell>
        </row>
        <row r="23">
          <cell r="A23" t="str">
            <v>Special value</v>
          </cell>
        </row>
        <row r="24">
          <cell r="A24" t="str">
            <v>:</v>
          </cell>
          <cell r="B24" t="str">
            <v>not available</v>
          </cell>
        </row>
      </sheetData>
      <sheetData sheetId="9">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cell r="U8" t="str">
            <v>2019</v>
          </cell>
        </row>
        <row r="10">
          <cell r="A10" t="str">
            <v>Rail</v>
          </cell>
          <cell r="B10" t="str">
            <v>Denmark</v>
          </cell>
          <cell r="C10">
            <v>6341</v>
          </cell>
          <cell r="D10" t="str">
            <v/>
          </cell>
          <cell r="E10">
            <v>6605</v>
          </cell>
          <cell r="F10" t="str">
            <v/>
          </cell>
          <cell r="G10">
            <v>6744</v>
          </cell>
          <cell r="H10" t="str">
            <v/>
          </cell>
          <cell r="I10">
            <v>6785</v>
          </cell>
          <cell r="J10" t="str">
            <v/>
          </cell>
          <cell r="K10">
            <v>6513</v>
          </cell>
          <cell r="L10" t="str">
            <v/>
          </cell>
          <cell r="M10">
            <v>6507</v>
          </cell>
          <cell r="N10" t="str">
            <v/>
          </cell>
          <cell r="O10">
            <v>6332</v>
          </cell>
          <cell r="P10" t="str">
            <v/>
          </cell>
          <cell r="Q10">
            <v>6280</v>
          </cell>
          <cell r="R10" t="str">
            <v/>
          </cell>
          <cell r="S10">
            <v>6182</v>
          </cell>
          <cell r="T10" t="str">
            <v/>
          </cell>
          <cell r="U10">
            <v>6174</v>
          </cell>
        </row>
        <row r="11">
          <cell r="A11" t="str">
            <v>Rail</v>
          </cell>
          <cell r="B11" t="str">
            <v>Finland</v>
          </cell>
          <cell r="C11">
            <v>3959</v>
          </cell>
          <cell r="D11" t="str">
            <v/>
          </cell>
          <cell r="E11">
            <v>3882</v>
          </cell>
          <cell r="F11" t="str">
            <v/>
          </cell>
          <cell r="G11">
            <v>4035</v>
          </cell>
          <cell r="H11" t="str">
            <v/>
          </cell>
          <cell r="I11">
            <v>4053</v>
          </cell>
          <cell r="J11" t="str">
            <v/>
          </cell>
          <cell r="K11">
            <v>3874</v>
          </cell>
          <cell r="L11" t="str">
            <v/>
          </cell>
          <cell r="M11">
            <v>4114</v>
          </cell>
          <cell r="N11" t="str">
            <v/>
          </cell>
          <cell r="O11">
            <v>3868</v>
          </cell>
          <cell r="P11" t="str">
            <v/>
          </cell>
          <cell r="Q11">
            <v>4271</v>
          </cell>
          <cell r="R11" t="str">
            <v/>
          </cell>
          <cell r="S11">
            <v>4535</v>
          </cell>
          <cell r="T11" t="str">
            <v/>
          </cell>
          <cell r="U11">
            <v>4924</v>
          </cell>
        </row>
        <row r="12">
          <cell r="A12" t="str">
            <v>Rail</v>
          </cell>
          <cell r="B12" t="str">
            <v>Sweden</v>
          </cell>
          <cell r="C12">
            <v>11155</v>
          </cell>
          <cell r="D12" t="str">
            <v/>
          </cell>
          <cell r="E12">
            <v>11379</v>
          </cell>
          <cell r="F12" t="str">
            <v/>
          </cell>
          <cell r="G12">
            <v>11792</v>
          </cell>
          <cell r="H12" t="str">
            <v/>
          </cell>
          <cell r="I12">
            <v>11842</v>
          </cell>
          <cell r="J12" t="str">
            <v/>
          </cell>
          <cell r="K12">
            <v>12121</v>
          </cell>
          <cell r="L12" t="str">
            <v/>
          </cell>
          <cell r="M12">
            <v>12741</v>
          </cell>
          <cell r="N12" t="str">
            <v/>
          </cell>
          <cell r="O12">
            <v>12800</v>
          </cell>
          <cell r="P12" t="str">
            <v/>
          </cell>
          <cell r="Q12">
            <v>13331</v>
          </cell>
          <cell r="R12" t="str">
            <v/>
          </cell>
          <cell r="S12">
            <v>13547</v>
          </cell>
          <cell r="T12" t="str">
            <v/>
          </cell>
          <cell r="U12">
            <v>14617</v>
          </cell>
        </row>
        <row r="13">
          <cell r="A13" t="str">
            <v>Rail</v>
          </cell>
          <cell r="B13" t="str">
            <v>Norway</v>
          </cell>
          <cell r="C13">
            <v>3186</v>
          </cell>
          <cell r="D13" t="str">
            <v/>
          </cell>
          <cell r="E13">
            <v>3076</v>
          </cell>
          <cell r="F13" t="str">
            <v/>
          </cell>
          <cell r="G13">
            <v>3092</v>
          </cell>
          <cell r="H13" t="str">
            <v/>
          </cell>
          <cell r="I13">
            <v>3260</v>
          </cell>
          <cell r="J13" t="str">
            <v/>
          </cell>
          <cell r="K13">
            <v>3440</v>
          </cell>
          <cell r="L13" t="str">
            <v/>
          </cell>
          <cell r="M13">
            <v>3555</v>
          </cell>
          <cell r="N13" t="str">
            <v/>
          </cell>
          <cell r="O13">
            <v>3695</v>
          </cell>
          <cell r="P13" t="str">
            <v/>
          </cell>
          <cell r="Q13">
            <v>3584</v>
          </cell>
          <cell r="R13" t="str">
            <v/>
          </cell>
          <cell r="S13">
            <v>3722</v>
          </cell>
          <cell r="T13" t="str">
            <v/>
          </cell>
          <cell r="U13">
            <v>3715</v>
          </cell>
        </row>
        <row r="15">
          <cell r="A15" t="str">
            <v>Special value</v>
          </cell>
        </row>
        <row r="16">
          <cell r="A16" t="str">
            <v>:</v>
          </cell>
          <cell r="B16" t="str">
            <v>not available</v>
          </cell>
        </row>
      </sheetData>
      <sheetData sheetId="10">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cell r="U8" t="str">
            <v>2019</v>
          </cell>
        </row>
        <row r="10">
          <cell r="A10" t="str">
            <v>Rail</v>
          </cell>
          <cell r="B10" t="str">
            <v>Denmark</v>
          </cell>
          <cell r="C10">
            <v>2239</v>
          </cell>
          <cell r="D10" t="str">
            <v/>
          </cell>
          <cell r="E10">
            <v>2614</v>
          </cell>
          <cell r="F10" t="str">
            <v/>
          </cell>
          <cell r="G10">
            <v>2278</v>
          </cell>
          <cell r="H10" t="str">
            <v/>
          </cell>
          <cell r="I10">
            <v>2449</v>
          </cell>
          <cell r="J10" t="str">
            <v/>
          </cell>
          <cell r="K10">
            <v>2453</v>
          </cell>
          <cell r="L10" t="str">
            <v/>
          </cell>
          <cell r="M10">
            <v>2603</v>
          </cell>
          <cell r="N10" t="str">
            <v/>
          </cell>
          <cell r="O10">
            <v>2616</v>
          </cell>
          <cell r="P10" t="str">
            <v/>
          </cell>
          <cell r="Q10">
            <v>2653</v>
          </cell>
          <cell r="R10" t="str">
            <v/>
          </cell>
          <cell r="S10">
            <v>2594</v>
          </cell>
          <cell r="T10" t="str">
            <v/>
          </cell>
          <cell r="U10">
            <v>2525</v>
          </cell>
        </row>
        <row r="11">
          <cell r="A11" t="str">
            <v>Rail</v>
          </cell>
          <cell r="B11" t="str">
            <v>Finland</v>
          </cell>
          <cell r="C11">
            <v>9750</v>
          </cell>
          <cell r="D11" t="str">
            <v/>
          </cell>
          <cell r="E11">
            <v>9395</v>
          </cell>
          <cell r="F11" t="str">
            <v/>
          </cell>
          <cell r="G11">
            <v>9275</v>
          </cell>
          <cell r="H11" t="str">
            <v/>
          </cell>
          <cell r="I11">
            <v>9470</v>
          </cell>
          <cell r="J11" t="str">
            <v/>
          </cell>
          <cell r="K11">
            <v>9597</v>
          </cell>
          <cell r="L11" t="str">
            <v/>
          </cell>
          <cell r="M11">
            <v>8468</v>
          </cell>
          <cell r="N11" t="str">
            <v/>
          </cell>
          <cell r="O11">
            <v>9456</v>
          </cell>
          <cell r="P11" t="str">
            <v/>
          </cell>
          <cell r="Q11">
            <v>10362</v>
          </cell>
          <cell r="R11" t="str">
            <v/>
          </cell>
          <cell r="S11">
            <v>11175</v>
          </cell>
          <cell r="T11" t="str">
            <v/>
          </cell>
          <cell r="U11">
            <v>10271</v>
          </cell>
        </row>
        <row r="12">
          <cell r="A12" t="str">
            <v>Rail</v>
          </cell>
          <cell r="B12" t="str">
            <v>Sweden</v>
          </cell>
          <cell r="C12">
            <v>23464</v>
          </cell>
          <cell r="D12" t="str">
            <v/>
          </cell>
          <cell r="E12">
            <v>22864</v>
          </cell>
          <cell r="F12" t="str">
            <v/>
          </cell>
          <cell r="G12">
            <v>22043</v>
          </cell>
          <cell r="H12" t="str">
            <v/>
          </cell>
          <cell r="I12">
            <v>20970</v>
          </cell>
          <cell r="J12" t="str">
            <v/>
          </cell>
          <cell r="K12">
            <v>21296</v>
          </cell>
          <cell r="L12" t="str">
            <v/>
          </cell>
          <cell r="M12">
            <v>20699</v>
          </cell>
          <cell r="N12" t="str">
            <v/>
          </cell>
          <cell r="O12">
            <v>21406</v>
          </cell>
          <cell r="P12" t="str">
            <v/>
          </cell>
          <cell r="Q12">
            <v>21838</v>
          </cell>
          <cell r="R12" t="str">
            <v/>
          </cell>
          <cell r="S12">
            <v>23358</v>
          </cell>
          <cell r="T12" t="str">
            <v/>
          </cell>
          <cell r="U12">
            <v>22717</v>
          </cell>
        </row>
        <row r="13">
          <cell r="A13" t="str">
            <v>Rail</v>
          </cell>
          <cell r="B13" t="str">
            <v>Norway</v>
          </cell>
          <cell r="C13">
            <v>3496</v>
          </cell>
          <cell r="D13" t="str">
            <v/>
          </cell>
          <cell r="E13">
            <v>3574</v>
          </cell>
          <cell r="F13" t="str">
            <v/>
          </cell>
          <cell r="G13">
            <v>3489</v>
          </cell>
          <cell r="H13" t="str">
            <v/>
          </cell>
          <cell r="I13">
            <v>3383</v>
          </cell>
          <cell r="J13" t="str">
            <v/>
          </cell>
          <cell r="K13">
            <v>3539</v>
          </cell>
          <cell r="L13" t="str">
            <v/>
          </cell>
          <cell r="M13">
            <v>3498</v>
          </cell>
          <cell r="N13" t="str">
            <v/>
          </cell>
          <cell r="O13">
            <v>3312</v>
          </cell>
          <cell r="P13" t="str">
            <v/>
          </cell>
          <cell r="Q13">
            <v>4040</v>
          </cell>
          <cell r="R13" t="str">
            <v/>
          </cell>
          <cell r="S13">
            <v>3970</v>
          </cell>
          <cell r="T13" t="str">
            <v/>
          </cell>
          <cell r="U13">
            <v>3903</v>
          </cell>
        </row>
        <row r="15">
          <cell r="A15" t="str">
            <v>Special value</v>
          </cell>
        </row>
        <row r="16">
          <cell r="A16" t="str">
            <v>:</v>
          </cell>
          <cell r="B16" t="str">
            <v>not available</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Y_Demands"/>
      <sheetName val="TRA_PROJ"/>
      <sheetName val="Projection_Growth"/>
      <sheetName val="MPkm Avi"/>
      <sheetName val="Mtkm Avi"/>
      <sheetName val="MPkm Road"/>
      <sheetName val="Mtkm Road"/>
      <sheetName val="MPkm Rail"/>
      <sheetName val="Mtkm Rail"/>
    </sheetNames>
    <sheetDataSet>
      <sheetData sheetId="0"/>
      <sheetData sheetId="1" refreshError="1"/>
      <sheetData sheetId="2" refreshError="1"/>
      <sheetData sheetId="3">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row>
        <row r="10">
          <cell r="A10" t="str">
            <v>National transport and international transport intra-EU27 (from 2020)</v>
          </cell>
          <cell r="B10" t="str">
            <v>Denmark</v>
          </cell>
          <cell r="C10">
            <v>1805</v>
          </cell>
          <cell r="D10" t="str">
            <v/>
          </cell>
          <cell r="E10">
            <v>1899</v>
          </cell>
          <cell r="F10" t="str">
            <v/>
          </cell>
          <cell r="G10">
            <v>1869</v>
          </cell>
          <cell r="H10" t="str">
            <v/>
          </cell>
          <cell r="I10">
            <v>1946</v>
          </cell>
          <cell r="J10" t="str">
            <v/>
          </cell>
          <cell r="K10">
            <v>2047</v>
          </cell>
          <cell r="L10" t="str">
            <v/>
          </cell>
          <cell r="M10">
            <v>2137</v>
          </cell>
          <cell r="N10" t="str">
            <v/>
          </cell>
          <cell r="O10">
            <v>2344</v>
          </cell>
          <cell r="P10" t="str">
            <v/>
          </cell>
          <cell r="Q10">
            <v>2417</v>
          </cell>
          <cell r="R10" t="str">
            <v/>
          </cell>
          <cell r="S10">
            <v>2487</v>
          </cell>
          <cell r="T10" t="str">
            <v/>
          </cell>
        </row>
        <row r="11">
          <cell r="A11" t="str">
            <v>National transport and international transport intra-EU27 (from 2020)</v>
          </cell>
          <cell r="B11" t="str">
            <v>Finland</v>
          </cell>
          <cell r="C11">
            <v>2210</v>
          </cell>
          <cell r="D11" t="str">
            <v/>
          </cell>
          <cell r="E11">
            <v>2636</v>
          </cell>
          <cell r="F11" t="str">
            <v/>
          </cell>
          <cell r="G11">
            <v>2688</v>
          </cell>
          <cell r="H11" t="str">
            <v/>
          </cell>
          <cell r="I11">
            <v>2519</v>
          </cell>
          <cell r="J11" t="str">
            <v/>
          </cell>
          <cell r="K11">
            <v>2586</v>
          </cell>
          <cell r="L11" t="str">
            <v/>
          </cell>
          <cell r="M11">
            <v>2593</v>
          </cell>
          <cell r="N11" t="str">
            <v/>
          </cell>
          <cell r="O11">
            <v>2696</v>
          </cell>
          <cell r="P11" t="str">
            <v/>
          </cell>
          <cell r="Q11">
            <v>2922</v>
          </cell>
          <cell r="R11" t="str">
            <v/>
          </cell>
          <cell r="S11">
            <v>3207</v>
          </cell>
          <cell r="T11" t="str">
            <v/>
          </cell>
        </row>
        <row r="12">
          <cell r="A12" t="str">
            <v>National transport and international transport intra-EU27 (from 2020)</v>
          </cell>
          <cell r="B12" t="str">
            <v>Sweden</v>
          </cell>
          <cell r="C12">
            <v>6755</v>
          </cell>
          <cell r="D12" t="str">
            <v/>
          </cell>
          <cell r="E12">
            <v>7486</v>
          </cell>
          <cell r="F12" t="str">
            <v/>
          </cell>
          <cell r="G12">
            <v>7591</v>
          </cell>
          <cell r="H12" t="str">
            <v/>
          </cell>
          <cell r="I12">
            <v>7792</v>
          </cell>
          <cell r="J12" t="str">
            <v/>
          </cell>
          <cell r="K12">
            <v>8115</v>
          </cell>
          <cell r="L12" t="str">
            <v/>
          </cell>
          <cell r="M12">
            <v>8417</v>
          </cell>
          <cell r="N12" t="str">
            <v/>
          </cell>
          <cell r="O12">
            <v>9071</v>
          </cell>
          <cell r="P12" t="str">
            <v/>
          </cell>
          <cell r="Q12">
            <v>9702</v>
          </cell>
          <cell r="R12" t="str">
            <v/>
          </cell>
          <cell r="S12">
            <v>9539</v>
          </cell>
          <cell r="T12" t="str">
            <v/>
          </cell>
        </row>
        <row r="13">
          <cell r="A13" t="str">
            <v>National transport and international transport intra-EU27 (from 2020)</v>
          </cell>
          <cell r="B13" t="str">
            <v>Norway</v>
          </cell>
          <cell r="C13">
            <v>7089</v>
          </cell>
          <cell r="D13" t="str">
            <v/>
          </cell>
          <cell r="E13">
            <v>7674</v>
          </cell>
          <cell r="F13" t="str">
            <v/>
          </cell>
          <cell r="G13">
            <v>8110</v>
          </cell>
          <cell r="H13" t="str">
            <v/>
          </cell>
          <cell r="I13">
            <v>8480</v>
          </cell>
          <cell r="J13" t="str">
            <v/>
          </cell>
          <cell r="K13">
            <v>8736</v>
          </cell>
          <cell r="L13" t="str">
            <v/>
          </cell>
          <cell r="M13">
            <v>8739</v>
          </cell>
          <cell r="N13" t="str">
            <v/>
          </cell>
          <cell r="O13">
            <v>8907</v>
          </cell>
          <cell r="P13" t="str">
            <v/>
          </cell>
          <cell r="Q13">
            <v>9187</v>
          </cell>
          <cell r="R13" t="str">
            <v/>
          </cell>
          <cell r="S13">
            <v>9425</v>
          </cell>
          <cell r="T13" t="str">
            <v/>
          </cell>
        </row>
        <row r="14">
          <cell r="A14" t="str">
            <v>International transport Extra-EU27 (from 2020)</v>
          </cell>
          <cell r="B14" t="str">
            <v>Denmark</v>
          </cell>
          <cell r="C14">
            <v>1313</v>
          </cell>
          <cell r="D14" t="str">
            <v/>
          </cell>
          <cell r="E14">
            <v>1406</v>
          </cell>
          <cell r="F14" t="str">
            <v/>
          </cell>
          <cell r="G14">
            <v>1432</v>
          </cell>
          <cell r="H14" t="str">
            <v/>
          </cell>
          <cell r="I14">
            <v>1505</v>
          </cell>
          <cell r="J14" t="str">
            <v/>
          </cell>
          <cell r="K14">
            <v>1659</v>
          </cell>
          <cell r="L14" t="str">
            <v/>
          </cell>
          <cell r="M14">
            <v>1759</v>
          </cell>
          <cell r="N14" t="str">
            <v/>
          </cell>
          <cell r="O14">
            <v>1909</v>
          </cell>
          <cell r="P14" t="str">
            <v/>
          </cell>
          <cell r="Q14">
            <v>1828</v>
          </cell>
          <cell r="R14" t="str">
            <v/>
          </cell>
          <cell r="S14">
            <v>1880</v>
          </cell>
          <cell r="T14" t="str">
            <v/>
          </cell>
        </row>
        <row r="15">
          <cell r="A15" t="str">
            <v>International transport Extra-EU27 (from 2020)</v>
          </cell>
          <cell r="B15" t="str">
            <v>Finland</v>
          </cell>
          <cell r="C15">
            <v>668</v>
          </cell>
          <cell r="D15" t="str">
            <v/>
          </cell>
          <cell r="E15">
            <v>769</v>
          </cell>
          <cell r="F15" t="str">
            <v/>
          </cell>
          <cell r="G15">
            <v>783</v>
          </cell>
          <cell r="H15" t="str">
            <v/>
          </cell>
          <cell r="I15">
            <v>832</v>
          </cell>
          <cell r="J15" t="str">
            <v/>
          </cell>
          <cell r="K15">
            <v>894</v>
          </cell>
          <cell r="L15" t="str">
            <v/>
          </cell>
          <cell r="M15">
            <v>916</v>
          </cell>
          <cell r="N15" t="str">
            <v/>
          </cell>
          <cell r="O15">
            <v>925</v>
          </cell>
          <cell r="P15" t="str">
            <v/>
          </cell>
          <cell r="Q15">
            <v>1062</v>
          </cell>
          <cell r="R15" t="str">
            <v/>
          </cell>
          <cell r="S15">
            <v>1199</v>
          </cell>
          <cell r="T15" t="str">
            <v/>
          </cell>
        </row>
        <row r="16">
          <cell r="A16" t="str">
            <v>International transport Extra-EU27 (from 2020)</v>
          </cell>
          <cell r="B16" t="str">
            <v>Sweden</v>
          </cell>
          <cell r="C16">
            <v>1795</v>
          </cell>
          <cell r="D16" t="str">
            <v/>
          </cell>
          <cell r="E16">
            <v>2048</v>
          </cell>
          <cell r="F16" t="str">
            <v/>
          </cell>
          <cell r="G16">
            <v>2105</v>
          </cell>
          <cell r="H16" t="str">
            <v/>
          </cell>
          <cell r="I16">
            <v>2236</v>
          </cell>
          <cell r="J16" t="str">
            <v/>
          </cell>
          <cell r="K16">
            <v>2425</v>
          </cell>
          <cell r="L16" t="str">
            <v/>
          </cell>
          <cell r="M16">
            <v>2447</v>
          </cell>
          <cell r="N16" t="str">
            <v/>
          </cell>
          <cell r="O16">
            <v>2468</v>
          </cell>
          <cell r="P16" t="str">
            <v/>
          </cell>
          <cell r="Q16">
            <v>2619</v>
          </cell>
          <cell r="R16" t="str">
            <v/>
          </cell>
          <cell r="S16">
            <v>2680</v>
          </cell>
          <cell r="T16" t="str">
            <v/>
          </cell>
        </row>
        <row r="17">
          <cell r="A17" t="str">
            <v>International transport Extra-EU27 (from 2020)</v>
          </cell>
          <cell r="B17" t="str">
            <v>Norway</v>
          </cell>
          <cell r="C17">
            <v>765</v>
          </cell>
          <cell r="D17" t="str">
            <v/>
          </cell>
          <cell r="E17">
            <v>848</v>
          </cell>
          <cell r="F17" t="str">
            <v/>
          </cell>
          <cell r="G17">
            <v>933</v>
          </cell>
          <cell r="H17" t="str">
            <v/>
          </cell>
          <cell r="I17">
            <v>1054</v>
          </cell>
          <cell r="J17" t="str">
            <v/>
          </cell>
          <cell r="K17">
            <v>1088</v>
          </cell>
          <cell r="L17" t="str">
            <v/>
          </cell>
          <cell r="M17">
            <v>1082</v>
          </cell>
          <cell r="N17" t="str">
            <v/>
          </cell>
          <cell r="O17">
            <v>1040</v>
          </cell>
          <cell r="P17" t="str">
            <v/>
          </cell>
          <cell r="Q17">
            <v>1054</v>
          </cell>
          <cell r="R17" t="str">
            <v/>
          </cell>
          <cell r="S17">
            <v>1098</v>
          </cell>
          <cell r="T17" t="str">
            <v/>
          </cell>
        </row>
        <row r="19">
          <cell r="A19" t="str">
            <v>Special value</v>
          </cell>
        </row>
        <row r="20">
          <cell r="A20" t="str">
            <v>:</v>
          </cell>
          <cell r="B20" t="str">
            <v>not available</v>
          </cell>
        </row>
      </sheetData>
      <sheetData sheetId="4">
        <row r="10">
          <cell r="A10" t="str">
            <v>National transport and international transport intra-EU27 (from 2020)</v>
          </cell>
          <cell r="C10">
            <v>7</v>
          </cell>
          <cell r="D10" t="str">
            <v/>
          </cell>
          <cell r="E10">
            <v>9</v>
          </cell>
          <cell r="F10" t="str">
            <v/>
          </cell>
          <cell r="G10">
            <v>8</v>
          </cell>
          <cell r="H10" t="str">
            <v/>
          </cell>
          <cell r="I10">
            <v>8</v>
          </cell>
          <cell r="J10" t="str">
            <v/>
          </cell>
          <cell r="K10">
            <v>11</v>
          </cell>
          <cell r="L10" t="str">
            <v/>
          </cell>
          <cell r="M10">
            <v>10</v>
          </cell>
          <cell r="N10" t="str">
            <v/>
          </cell>
          <cell r="O10">
            <v>11</v>
          </cell>
          <cell r="P10" t="str">
            <v/>
          </cell>
          <cell r="Q10">
            <v>9</v>
          </cell>
          <cell r="R10" t="str">
            <v/>
          </cell>
          <cell r="S10">
            <v>9</v>
          </cell>
          <cell r="T10" t="str">
            <v/>
          </cell>
        </row>
        <row r="11">
          <cell r="C11">
            <v>7</v>
          </cell>
          <cell r="D11" t="str">
            <v/>
          </cell>
          <cell r="E11">
            <v>8</v>
          </cell>
          <cell r="F11" t="str">
            <v/>
          </cell>
          <cell r="G11">
            <v>9</v>
          </cell>
          <cell r="H11" t="str">
            <v/>
          </cell>
          <cell r="I11">
            <v>9</v>
          </cell>
          <cell r="J11" t="str">
            <v/>
          </cell>
          <cell r="K11">
            <v>9</v>
          </cell>
          <cell r="L11" t="str">
            <v/>
          </cell>
          <cell r="M11">
            <v>10</v>
          </cell>
          <cell r="N11" t="str">
            <v/>
          </cell>
          <cell r="O11">
            <v>10</v>
          </cell>
          <cell r="P11" t="str">
            <v/>
          </cell>
          <cell r="Q11">
            <v>9</v>
          </cell>
          <cell r="R11" t="str">
            <v/>
          </cell>
          <cell r="S11">
            <v>7</v>
          </cell>
          <cell r="T11" t="str">
            <v/>
          </cell>
        </row>
        <row r="12">
          <cell r="C12">
            <v>37</v>
          </cell>
          <cell r="D12" t="str">
            <v/>
          </cell>
          <cell r="E12">
            <v>32</v>
          </cell>
          <cell r="F12" t="str">
            <v/>
          </cell>
          <cell r="G12">
            <v>30</v>
          </cell>
          <cell r="H12" t="str">
            <v/>
          </cell>
          <cell r="I12">
            <v>30</v>
          </cell>
          <cell r="J12" t="str">
            <v/>
          </cell>
          <cell r="K12">
            <v>29</v>
          </cell>
          <cell r="L12" t="str">
            <v/>
          </cell>
          <cell r="M12">
            <v>30</v>
          </cell>
          <cell r="N12" t="str">
            <v/>
          </cell>
          <cell r="O12">
            <v>29</v>
          </cell>
          <cell r="P12" t="str">
            <v/>
          </cell>
          <cell r="Q12">
            <v>31</v>
          </cell>
          <cell r="R12" t="str">
            <v/>
          </cell>
          <cell r="S12">
            <v>30</v>
          </cell>
          <cell r="T12" t="str">
            <v/>
          </cell>
        </row>
        <row r="13">
          <cell r="C13">
            <v>6</v>
          </cell>
          <cell r="D13" t="str">
            <v/>
          </cell>
          <cell r="E13">
            <v>7</v>
          </cell>
          <cell r="F13" t="str">
            <v/>
          </cell>
          <cell r="G13">
            <v>7</v>
          </cell>
          <cell r="H13" t="str">
            <v/>
          </cell>
          <cell r="I13">
            <v>13</v>
          </cell>
          <cell r="J13" t="str">
            <v/>
          </cell>
          <cell r="K13">
            <v>15</v>
          </cell>
          <cell r="L13" t="str">
            <v/>
          </cell>
          <cell r="M13">
            <v>15</v>
          </cell>
          <cell r="N13" t="str">
            <v/>
          </cell>
          <cell r="O13">
            <v>14</v>
          </cell>
          <cell r="P13" t="str">
            <v/>
          </cell>
          <cell r="Q13">
            <v>15</v>
          </cell>
          <cell r="R13" t="str">
            <v/>
          </cell>
          <cell r="S13">
            <v>14</v>
          </cell>
          <cell r="T13" t="str">
            <v/>
          </cell>
        </row>
        <row r="14">
          <cell r="A14" t="str">
            <v>International transport Extra-EU27 (from 2020)</v>
          </cell>
          <cell r="C14">
            <v>14</v>
          </cell>
          <cell r="D14" t="str">
            <v/>
          </cell>
          <cell r="E14">
            <v>14</v>
          </cell>
          <cell r="F14" t="str">
            <v/>
          </cell>
          <cell r="G14">
            <v>13</v>
          </cell>
          <cell r="H14" t="str">
            <v/>
          </cell>
          <cell r="I14">
            <v>14</v>
          </cell>
          <cell r="J14" t="str">
            <v/>
          </cell>
          <cell r="K14">
            <v>21</v>
          </cell>
          <cell r="L14" t="str">
            <v/>
          </cell>
          <cell r="M14">
            <v>21</v>
          </cell>
          <cell r="N14" t="str">
            <v/>
          </cell>
          <cell r="O14">
            <v>20</v>
          </cell>
          <cell r="P14" t="str">
            <v/>
          </cell>
          <cell r="Q14">
            <v>22</v>
          </cell>
          <cell r="R14" t="str">
            <v/>
          </cell>
          <cell r="S14">
            <v>22</v>
          </cell>
          <cell r="T14" t="str">
            <v/>
          </cell>
        </row>
        <row r="15">
          <cell r="C15">
            <v>24</v>
          </cell>
          <cell r="D15" t="str">
            <v/>
          </cell>
          <cell r="E15">
            <v>26</v>
          </cell>
          <cell r="F15" t="str">
            <v/>
          </cell>
          <cell r="G15">
            <v>27</v>
          </cell>
          <cell r="H15" t="str">
            <v/>
          </cell>
          <cell r="I15">
            <v>25</v>
          </cell>
          <cell r="J15" t="str">
            <v/>
          </cell>
          <cell r="K15">
            <v>25</v>
          </cell>
          <cell r="L15" t="str">
            <v/>
          </cell>
          <cell r="M15">
            <v>25</v>
          </cell>
          <cell r="N15" t="str">
            <v/>
          </cell>
          <cell r="O15">
            <v>26</v>
          </cell>
          <cell r="P15" t="str">
            <v/>
          </cell>
          <cell r="Q15">
            <v>27</v>
          </cell>
          <cell r="R15" t="str">
            <v/>
          </cell>
          <cell r="S15">
            <v>32</v>
          </cell>
          <cell r="T15" t="str">
            <v/>
          </cell>
        </row>
        <row r="16">
          <cell r="C16">
            <v>26</v>
          </cell>
          <cell r="D16" t="str">
            <v/>
          </cell>
          <cell r="E16">
            <v>24</v>
          </cell>
          <cell r="F16" t="str">
            <v/>
          </cell>
          <cell r="G16">
            <v>19</v>
          </cell>
          <cell r="H16" t="str">
            <v/>
          </cell>
          <cell r="I16">
            <v>16</v>
          </cell>
          <cell r="J16" t="str">
            <v/>
          </cell>
          <cell r="K16">
            <v>15</v>
          </cell>
          <cell r="L16" t="str">
            <v/>
          </cell>
          <cell r="M16">
            <v>15</v>
          </cell>
          <cell r="N16" t="str">
            <v/>
          </cell>
          <cell r="O16">
            <v>17</v>
          </cell>
          <cell r="P16" t="str">
            <v/>
          </cell>
          <cell r="Q16">
            <v>19</v>
          </cell>
          <cell r="R16" t="str">
            <v/>
          </cell>
          <cell r="S16">
            <v>18</v>
          </cell>
          <cell r="T16" t="str">
            <v/>
          </cell>
        </row>
        <row r="17">
          <cell r="C17">
            <v>2</v>
          </cell>
          <cell r="D17" t="str">
            <v/>
          </cell>
          <cell r="E17">
            <v>4</v>
          </cell>
          <cell r="F17" t="str">
            <v/>
          </cell>
          <cell r="G17">
            <v>5</v>
          </cell>
          <cell r="H17" t="str">
            <v/>
          </cell>
          <cell r="I17">
            <v>7</v>
          </cell>
          <cell r="J17" t="str">
            <v/>
          </cell>
          <cell r="K17">
            <v>7</v>
          </cell>
          <cell r="L17" t="str">
            <v/>
          </cell>
          <cell r="M17">
            <v>6</v>
          </cell>
          <cell r="N17" t="str">
            <v/>
          </cell>
          <cell r="O17">
            <v>7</v>
          </cell>
          <cell r="P17" t="str">
            <v/>
          </cell>
          <cell r="Q17">
            <v>9</v>
          </cell>
          <cell r="R17" t="str">
            <v/>
          </cell>
          <cell r="S17">
            <v>9</v>
          </cell>
          <cell r="T17" t="str">
            <v/>
          </cell>
        </row>
      </sheetData>
      <sheetData sheetId="5">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row>
        <row r="10">
          <cell r="A10" t="str">
            <v>Motorcycles</v>
          </cell>
          <cell r="B10" t="str">
            <v>Denmark</v>
          </cell>
          <cell r="C10" t="str">
            <v>:</v>
          </cell>
          <cell r="D10" t="str">
            <v/>
          </cell>
          <cell r="E10" t="str">
            <v>:</v>
          </cell>
          <cell r="F10" t="str">
            <v/>
          </cell>
          <cell r="G10" t="str">
            <v>:</v>
          </cell>
          <cell r="H10" t="str">
            <v/>
          </cell>
          <cell r="I10">
            <v>473</v>
          </cell>
          <cell r="J10" t="str">
            <v/>
          </cell>
          <cell r="K10">
            <v>476</v>
          </cell>
          <cell r="L10" t="str">
            <v/>
          </cell>
          <cell r="M10">
            <v>480</v>
          </cell>
          <cell r="N10" t="str">
            <v/>
          </cell>
          <cell r="O10">
            <v>488</v>
          </cell>
          <cell r="P10" t="str">
            <v/>
          </cell>
          <cell r="Q10">
            <v>496</v>
          </cell>
          <cell r="R10" t="str">
            <v/>
          </cell>
          <cell r="S10">
            <v>503</v>
          </cell>
          <cell r="T10" t="str">
            <v/>
          </cell>
        </row>
        <row r="11">
          <cell r="A11" t="str">
            <v>Motorcycles</v>
          </cell>
          <cell r="B11" t="str">
            <v>Finland</v>
          </cell>
          <cell r="C11">
            <v>1161</v>
          </cell>
          <cell r="D11" t="str">
            <v/>
          </cell>
          <cell r="E11">
            <v>1161</v>
          </cell>
          <cell r="F11" t="str">
            <v/>
          </cell>
          <cell r="G11">
            <v>1161</v>
          </cell>
          <cell r="H11" t="str">
            <v/>
          </cell>
          <cell r="I11">
            <v>1161</v>
          </cell>
          <cell r="J11" t="str">
            <v/>
          </cell>
          <cell r="K11">
            <v>1161</v>
          </cell>
          <cell r="L11" t="str">
            <v/>
          </cell>
          <cell r="M11">
            <v>1161</v>
          </cell>
          <cell r="N11" t="str">
            <v/>
          </cell>
          <cell r="O11">
            <v>1161</v>
          </cell>
          <cell r="P11" t="str">
            <v/>
          </cell>
          <cell r="Q11">
            <v>1161</v>
          </cell>
          <cell r="R11" t="str">
            <v/>
          </cell>
          <cell r="S11">
            <v>1161</v>
          </cell>
          <cell r="T11" t="str">
            <v/>
          </cell>
        </row>
        <row r="12">
          <cell r="A12" t="str">
            <v>Motorcycles</v>
          </cell>
          <cell r="B12" t="str">
            <v>Sweden</v>
          </cell>
          <cell r="C12">
            <v>919</v>
          </cell>
          <cell r="D12" t="str">
            <v/>
          </cell>
          <cell r="E12" t="str">
            <v>:</v>
          </cell>
          <cell r="F12" t="str">
            <v/>
          </cell>
          <cell r="G12" t="str">
            <v>:</v>
          </cell>
          <cell r="H12" t="str">
            <v/>
          </cell>
          <cell r="I12" t="str">
            <v>:</v>
          </cell>
          <cell r="J12" t="str">
            <v/>
          </cell>
          <cell r="K12" t="str">
            <v>:</v>
          </cell>
          <cell r="L12" t="str">
            <v/>
          </cell>
          <cell r="M12" t="str">
            <v>:</v>
          </cell>
          <cell r="N12" t="str">
            <v/>
          </cell>
          <cell r="O12" t="str">
            <v>:</v>
          </cell>
          <cell r="P12" t="str">
            <v/>
          </cell>
          <cell r="Q12" t="str">
            <v>:</v>
          </cell>
          <cell r="R12" t="str">
            <v/>
          </cell>
          <cell r="S12" t="str">
            <v>:</v>
          </cell>
          <cell r="T12" t="str">
            <v/>
          </cell>
        </row>
        <row r="13">
          <cell r="A13" t="str">
            <v>Motorcycles</v>
          </cell>
          <cell r="B13" t="str">
            <v>Norway</v>
          </cell>
          <cell r="C13">
            <v>1364</v>
          </cell>
          <cell r="D13" t="str">
            <v/>
          </cell>
          <cell r="E13">
            <v>1404</v>
          </cell>
          <cell r="F13" t="str">
            <v/>
          </cell>
          <cell r="G13">
            <v>1442</v>
          </cell>
          <cell r="H13" t="str">
            <v/>
          </cell>
          <cell r="I13">
            <v>1478</v>
          </cell>
          <cell r="J13" t="str">
            <v/>
          </cell>
          <cell r="K13">
            <v>1513</v>
          </cell>
          <cell r="L13" t="str">
            <v/>
          </cell>
          <cell r="M13" t="str">
            <v>:</v>
          </cell>
          <cell r="N13" t="str">
            <v/>
          </cell>
          <cell r="O13" t="str">
            <v>:</v>
          </cell>
          <cell r="P13" t="str">
            <v/>
          </cell>
          <cell r="Q13" t="str">
            <v>:</v>
          </cell>
          <cell r="R13" t="str">
            <v/>
          </cell>
          <cell r="S13" t="str">
            <v>:</v>
          </cell>
          <cell r="T13" t="str">
            <v/>
          </cell>
        </row>
        <row r="14">
          <cell r="A14" t="str">
            <v>Motorcycles</v>
          </cell>
          <cell r="B14" t="str">
            <v>Iceland</v>
          </cell>
          <cell r="C14" t="str">
            <v>:</v>
          </cell>
          <cell r="D14" t="str">
            <v/>
          </cell>
          <cell r="E14" t="str">
            <v>:</v>
          </cell>
          <cell r="F14" t="str">
            <v/>
          </cell>
          <cell r="G14" t="str">
            <v>:</v>
          </cell>
          <cell r="H14" t="str">
            <v/>
          </cell>
          <cell r="I14" t="str">
            <v>:</v>
          </cell>
          <cell r="J14" t="str">
            <v/>
          </cell>
          <cell r="K14" t="str">
            <v>:</v>
          </cell>
          <cell r="L14" t="str">
            <v/>
          </cell>
          <cell r="M14" t="str">
            <v>:</v>
          </cell>
          <cell r="N14" t="str">
            <v/>
          </cell>
          <cell r="O14" t="str">
            <v>:</v>
          </cell>
          <cell r="P14" t="str">
            <v/>
          </cell>
          <cell r="Q14" t="str">
            <v>:</v>
          </cell>
          <cell r="R14" t="str">
            <v/>
          </cell>
          <cell r="S14" t="str">
            <v>:</v>
          </cell>
          <cell r="T14" t="str">
            <v/>
          </cell>
        </row>
        <row r="15">
          <cell r="A15" t="str">
            <v>Passenger cars</v>
          </cell>
          <cell r="B15" t="str">
            <v>Denmark</v>
          </cell>
          <cell r="C15" t="str">
            <v>:</v>
          </cell>
          <cell r="D15" t="str">
            <v/>
          </cell>
          <cell r="E15" t="str">
            <v>:</v>
          </cell>
          <cell r="F15" t="str">
            <v/>
          </cell>
          <cell r="G15" t="str">
            <v>:</v>
          </cell>
          <cell r="H15" t="str">
            <v/>
          </cell>
          <cell r="I15">
            <v>52559</v>
          </cell>
          <cell r="J15" t="str">
            <v/>
          </cell>
          <cell r="K15">
            <v>54064</v>
          </cell>
          <cell r="L15" t="str">
            <v/>
          </cell>
          <cell r="M15">
            <v>56692</v>
          </cell>
          <cell r="N15" t="str">
            <v/>
          </cell>
          <cell r="O15">
            <v>58781</v>
          </cell>
          <cell r="P15" t="str">
            <v/>
          </cell>
          <cell r="Q15">
            <v>59736</v>
          </cell>
          <cell r="R15" t="str">
            <v/>
          </cell>
          <cell r="S15">
            <v>60417</v>
          </cell>
          <cell r="T15" t="str">
            <v/>
          </cell>
        </row>
        <row r="16">
          <cell r="A16" t="str">
            <v>Passenger cars</v>
          </cell>
          <cell r="B16" t="str">
            <v>Finland</v>
          </cell>
          <cell r="C16">
            <v>64745</v>
          </cell>
          <cell r="D16" t="str">
            <v/>
          </cell>
          <cell r="E16">
            <v>65490</v>
          </cell>
          <cell r="F16" t="str">
            <v/>
          </cell>
          <cell r="G16">
            <v>65270</v>
          </cell>
          <cell r="H16" t="str">
            <v/>
          </cell>
          <cell r="I16">
            <v>65115</v>
          </cell>
          <cell r="J16" t="str">
            <v/>
          </cell>
          <cell r="K16">
            <v>65520</v>
          </cell>
          <cell r="L16" t="str">
            <v/>
          </cell>
          <cell r="M16">
            <v>66295</v>
          </cell>
          <cell r="N16" t="str">
            <v/>
          </cell>
          <cell r="O16">
            <v>57006</v>
          </cell>
          <cell r="P16" t="str">
            <v/>
          </cell>
          <cell r="Q16">
            <v>66607</v>
          </cell>
          <cell r="R16" t="str">
            <v/>
          </cell>
          <cell r="S16">
            <v>66800</v>
          </cell>
          <cell r="T16" t="str">
            <v/>
          </cell>
        </row>
        <row r="17">
          <cell r="A17" t="str">
            <v>Passenger cars</v>
          </cell>
          <cell r="B17" t="str">
            <v>Sweden</v>
          </cell>
          <cell r="C17">
            <v>99207</v>
          </cell>
          <cell r="D17" t="str">
            <v/>
          </cell>
          <cell r="E17" t="str">
            <v>:</v>
          </cell>
          <cell r="F17" t="str">
            <v/>
          </cell>
          <cell r="G17" t="str">
            <v>:</v>
          </cell>
          <cell r="H17" t="str">
            <v/>
          </cell>
          <cell r="I17" t="str">
            <v>:</v>
          </cell>
          <cell r="J17" t="str">
            <v/>
          </cell>
          <cell r="K17" t="str">
            <v>:</v>
          </cell>
          <cell r="L17" t="str">
            <v/>
          </cell>
          <cell r="M17" t="str">
            <v>:</v>
          </cell>
          <cell r="N17" t="str">
            <v/>
          </cell>
          <cell r="O17" t="str">
            <v>:</v>
          </cell>
          <cell r="P17" t="str">
            <v/>
          </cell>
          <cell r="Q17" t="str">
            <v>:</v>
          </cell>
          <cell r="R17" t="str">
            <v/>
          </cell>
          <cell r="S17" t="str">
            <v>:</v>
          </cell>
          <cell r="T17" t="str">
            <v/>
          </cell>
        </row>
        <row r="18">
          <cell r="A18" t="str">
            <v>Passenger cars</v>
          </cell>
          <cell r="B18" t="str">
            <v>Norway</v>
          </cell>
          <cell r="C18">
            <v>58831</v>
          </cell>
          <cell r="D18" t="str">
            <v>d</v>
          </cell>
          <cell r="E18">
            <v>59903</v>
          </cell>
          <cell r="F18" t="str">
            <v/>
          </cell>
          <cell r="G18">
            <v>60704</v>
          </cell>
          <cell r="H18" t="str">
            <v/>
          </cell>
          <cell r="I18">
            <v>61513</v>
          </cell>
          <cell r="J18" t="str">
            <v/>
          </cell>
          <cell r="K18">
            <v>63480</v>
          </cell>
          <cell r="L18" t="str">
            <v>d</v>
          </cell>
          <cell r="M18" t="str">
            <v>:</v>
          </cell>
          <cell r="N18" t="str">
            <v/>
          </cell>
          <cell r="O18" t="str">
            <v>:</v>
          </cell>
          <cell r="P18" t="str">
            <v/>
          </cell>
          <cell r="Q18" t="str">
            <v>:</v>
          </cell>
          <cell r="R18" t="str">
            <v/>
          </cell>
          <cell r="S18" t="str">
            <v>:</v>
          </cell>
          <cell r="T18" t="str">
            <v/>
          </cell>
        </row>
        <row r="19">
          <cell r="A19" t="str">
            <v>Passenger cars</v>
          </cell>
          <cell r="B19" t="str">
            <v>Iceland</v>
          </cell>
          <cell r="C19" t="str">
            <v>:</v>
          </cell>
          <cell r="D19" t="str">
            <v/>
          </cell>
          <cell r="E19" t="str">
            <v>:</v>
          </cell>
          <cell r="F19" t="str">
            <v/>
          </cell>
          <cell r="G19" t="str">
            <v>:</v>
          </cell>
          <cell r="H19" t="str">
            <v/>
          </cell>
          <cell r="I19" t="str">
            <v>:</v>
          </cell>
          <cell r="J19" t="str">
            <v/>
          </cell>
          <cell r="K19" t="str">
            <v>:</v>
          </cell>
          <cell r="L19" t="str">
            <v/>
          </cell>
          <cell r="M19" t="str">
            <v>:</v>
          </cell>
          <cell r="N19" t="str">
            <v/>
          </cell>
          <cell r="O19" t="str">
            <v>:</v>
          </cell>
          <cell r="P19" t="str">
            <v/>
          </cell>
          <cell r="Q19" t="str">
            <v>:</v>
          </cell>
          <cell r="R19" t="str">
            <v/>
          </cell>
          <cell r="S19" t="str">
            <v>:</v>
          </cell>
          <cell r="T19" t="str">
            <v/>
          </cell>
        </row>
        <row r="20">
          <cell r="A20" t="str">
            <v>Motor coaches, buses and trolley buses</v>
          </cell>
          <cell r="B20" t="str">
            <v>Denmark</v>
          </cell>
          <cell r="C20" t="str">
            <v>:</v>
          </cell>
          <cell r="D20" t="str">
            <v/>
          </cell>
          <cell r="E20" t="str">
            <v>:</v>
          </cell>
          <cell r="F20" t="str">
            <v/>
          </cell>
          <cell r="G20" t="str">
            <v>:</v>
          </cell>
          <cell r="H20" t="str">
            <v/>
          </cell>
          <cell r="I20">
            <v>13762</v>
          </cell>
          <cell r="J20" t="str">
            <v/>
          </cell>
          <cell r="K20">
            <v>13600</v>
          </cell>
          <cell r="L20" t="str">
            <v/>
          </cell>
          <cell r="M20">
            <v>13790</v>
          </cell>
          <cell r="N20" t="str">
            <v/>
          </cell>
          <cell r="O20">
            <v>14124</v>
          </cell>
          <cell r="P20" t="str">
            <v/>
          </cell>
          <cell r="Q20">
            <v>14236</v>
          </cell>
          <cell r="R20" t="str">
            <v/>
          </cell>
          <cell r="S20">
            <v>14014</v>
          </cell>
          <cell r="T20" t="str">
            <v/>
          </cell>
        </row>
        <row r="21">
          <cell r="A21" t="str">
            <v>Motor coaches, buses and trolley buses</v>
          </cell>
          <cell r="B21" t="str">
            <v>Finland</v>
          </cell>
          <cell r="C21">
            <v>7540</v>
          </cell>
          <cell r="D21" t="str">
            <v/>
          </cell>
          <cell r="E21">
            <v>7540</v>
          </cell>
          <cell r="F21" t="str">
            <v/>
          </cell>
          <cell r="G21">
            <v>7540</v>
          </cell>
          <cell r="H21" t="str">
            <v/>
          </cell>
          <cell r="I21">
            <v>7540</v>
          </cell>
          <cell r="J21" t="str">
            <v/>
          </cell>
          <cell r="K21">
            <v>7540</v>
          </cell>
          <cell r="L21" t="str">
            <v/>
          </cell>
          <cell r="M21">
            <v>7540</v>
          </cell>
          <cell r="N21" t="str">
            <v/>
          </cell>
          <cell r="O21">
            <v>8255</v>
          </cell>
          <cell r="P21" t="str">
            <v/>
          </cell>
          <cell r="Q21">
            <v>8234</v>
          </cell>
          <cell r="R21" t="str">
            <v/>
          </cell>
          <cell r="S21">
            <v>8000</v>
          </cell>
          <cell r="T21" t="str">
            <v/>
          </cell>
        </row>
        <row r="22">
          <cell r="A22" t="str">
            <v>Motor coaches, buses and trolley buses</v>
          </cell>
          <cell r="B22" t="str">
            <v>Sweden</v>
          </cell>
          <cell r="C22">
            <v>8560</v>
          </cell>
          <cell r="D22" t="str">
            <v/>
          </cell>
          <cell r="E22" t="str">
            <v>:</v>
          </cell>
          <cell r="F22" t="str">
            <v/>
          </cell>
          <cell r="G22" t="str">
            <v>:</v>
          </cell>
          <cell r="H22" t="str">
            <v/>
          </cell>
          <cell r="I22" t="str">
            <v>:</v>
          </cell>
          <cell r="J22" t="str">
            <v/>
          </cell>
          <cell r="K22" t="str">
            <v>:</v>
          </cell>
          <cell r="L22" t="str">
            <v/>
          </cell>
          <cell r="M22" t="str">
            <v>:</v>
          </cell>
          <cell r="N22" t="str">
            <v/>
          </cell>
          <cell r="O22" t="str">
            <v>:</v>
          </cell>
          <cell r="P22" t="str">
            <v/>
          </cell>
          <cell r="Q22" t="str">
            <v>:</v>
          </cell>
          <cell r="R22" t="str">
            <v/>
          </cell>
          <cell r="S22" t="str">
            <v>:</v>
          </cell>
          <cell r="T22" t="str">
            <v/>
          </cell>
        </row>
        <row r="23">
          <cell r="A23" t="str">
            <v>Motor coaches, buses and trolley buses</v>
          </cell>
          <cell r="B23" t="str">
            <v>Norway</v>
          </cell>
          <cell r="C23">
            <v>4574</v>
          </cell>
          <cell r="D23" t="str">
            <v/>
          </cell>
          <cell r="E23">
            <v>4748</v>
          </cell>
          <cell r="F23" t="str">
            <v/>
          </cell>
          <cell r="G23">
            <v>3788</v>
          </cell>
          <cell r="H23" t="str">
            <v>d</v>
          </cell>
          <cell r="I23">
            <v>3738</v>
          </cell>
          <cell r="J23" t="str">
            <v/>
          </cell>
          <cell r="K23">
            <v>3793</v>
          </cell>
          <cell r="L23" t="str">
            <v/>
          </cell>
          <cell r="M23">
            <v>4089</v>
          </cell>
          <cell r="N23" t="str">
            <v>d</v>
          </cell>
          <cell r="O23" t="str">
            <v>:</v>
          </cell>
          <cell r="P23" t="str">
            <v/>
          </cell>
          <cell r="Q23" t="str">
            <v>:</v>
          </cell>
          <cell r="R23" t="str">
            <v/>
          </cell>
          <cell r="S23" t="str">
            <v>:</v>
          </cell>
          <cell r="T23" t="str">
            <v/>
          </cell>
        </row>
        <row r="24">
          <cell r="A24" t="str">
            <v>Motor coaches, buses and trolley buses</v>
          </cell>
          <cell r="B24" t="str">
            <v>Iceland</v>
          </cell>
          <cell r="C24" t="str">
            <v>:</v>
          </cell>
          <cell r="D24" t="str">
            <v/>
          </cell>
          <cell r="E24" t="str">
            <v>:</v>
          </cell>
          <cell r="F24" t="str">
            <v/>
          </cell>
          <cell r="G24" t="str">
            <v>:</v>
          </cell>
          <cell r="H24" t="str">
            <v/>
          </cell>
          <cell r="I24" t="str">
            <v>:</v>
          </cell>
          <cell r="J24" t="str">
            <v/>
          </cell>
          <cell r="K24" t="str">
            <v>:</v>
          </cell>
          <cell r="L24" t="str">
            <v/>
          </cell>
          <cell r="M24" t="str">
            <v>:</v>
          </cell>
          <cell r="N24" t="str">
            <v/>
          </cell>
          <cell r="O24" t="str">
            <v>:</v>
          </cell>
          <cell r="P24" t="str">
            <v/>
          </cell>
          <cell r="Q24" t="str">
            <v>:</v>
          </cell>
          <cell r="R24" t="str">
            <v/>
          </cell>
          <cell r="S24" t="str">
            <v>:</v>
          </cell>
          <cell r="T24" t="str">
            <v/>
          </cell>
        </row>
      </sheetData>
      <sheetData sheetId="6">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cell r="U8" t="str">
            <v>2019</v>
          </cell>
        </row>
        <row r="10">
          <cell r="A10" t="str">
            <v>Loaded - total transport</v>
          </cell>
          <cell r="B10" t="str">
            <v>Denmark</v>
          </cell>
          <cell r="C10">
            <v>15018</v>
          </cell>
          <cell r="D10" t="str">
            <v/>
          </cell>
          <cell r="E10">
            <v>16120</v>
          </cell>
          <cell r="F10" t="str">
            <v/>
          </cell>
          <cell r="G10">
            <v>16679</v>
          </cell>
          <cell r="H10" t="str">
            <v/>
          </cell>
          <cell r="I10">
            <v>16072</v>
          </cell>
          <cell r="J10" t="str">
            <v/>
          </cell>
          <cell r="K10">
            <v>16184</v>
          </cell>
          <cell r="L10" t="str">
            <v/>
          </cell>
          <cell r="M10">
            <v>15500</v>
          </cell>
          <cell r="N10" t="str">
            <v/>
          </cell>
          <cell r="O10">
            <v>16094</v>
          </cell>
          <cell r="P10" t="str">
            <v/>
          </cell>
          <cell r="Q10">
            <v>15502</v>
          </cell>
          <cell r="R10" t="str">
            <v/>
          </cell>
          <cell r="S10">
            <v>14998</v>
          </cell>
          <cell r="T10" t="str">
            <v/>
          </cell>
          <cell r="U10">
            <v>14991</v>
          </cell>
        </row>
        <row r="11">
          <cell r="A11" t="str">
            <v>Loaded - total transport</v>
          </cell>
          <cell r="B11" t="str">
            <v>Finland</v>
          </cell>
          <cell r="C11">
            <v>29532</v>
          </cell>
          <cell r="D11" t="str">
            <v/>
          </cell>
          <cell r="E11">
            <v>26863</v>
          </cell>
          <cell r="F11" t="str">
            <v/>
          </cell>
          <cell r="G11">
            <v>25460</v>
          </cell>
          <cell r="H11" t="str">
            <v/>
          </cell>
          <cell r="I11">
            <v>24429</v>
          </cell>
          <cell r="J11" t="str">
            <v/>
          </cell>
          <cell r="K11">
            <v>23401</v>
          </cell>
          <cell r="L11" t="str">
            <v/>
          </cell>
          <cell r="M11">
            <v>24488</v>
          </cell>
          <cell r="N11" t="str">
            <v/>
          </cell>
          <cell r="O11">
            <v>26846</v>
          </cell>
          <cell r="P11" t="str">
            <v/>
          </cell>
          <cell r="Q11">
            <v>27966</v>
          </cell>
          <cell r="R11" t="str">
            <v/>
          </cell>
          <cell r="S11">
            <v>28345</v>
          </cell>
          <cell r="T11" t="str">
            <v/>
          </cell>
          <cell r="U11">
            <v>28848</v>
          </cell>
        </row>
        <row r="12">
          <cell r="A12" t="str">
            <v>Loaded - total transport</v>
          </cell>
          <cell r="B12" t="str">
            <v>Sweden</v>
          </cell>
          <cell r="C12">
            <v>36268</v>
          </cell>
          <cell r="D12" t="str">
            <v/>
          </cell>
          <cell r="E12">
            <v>36932</v>
          </cell>
          <cell r="F12" t="str">
            <v/>
          </cell>
          <cell r="G12">
            <v>33481</v>
          </cell>
          <cell r="H12" t="str">
            <v/>
          </cell>
          <cell r="I12">
            <v>33529</v>
          </cell>
          <cell r="J12" t="str">
            <v/>
          </cell>
          <cell r="K12">
            <v>41964</v>
          </cell>
          <cell r="L12" t="str">
            <v/>
          </cell>
          <cell r="M12">
            <v>41502</v>
          </cell>
          <cell r="N12" t="str">
            <v/>
          </cell>
          <cell r="O12">
            <v>42673</v>
          </cell>
          <cell r="P12" t="str">
            <v/>
          </cell>
          <cell r="Q12">
            <v>41851</v>
          </cell>
          <cell r="R12" t="str">
            <v/>
          </cell>
          <cell r="S12">
            <v>43478</v>
          </cell>
          <cell r="T12" t="str">
            <v/>
          </cell>
          <cell r="U12">
            <v>42604</v>
          </cell>
        </row>
        <row r="13">
          <cell r="A13" t="str">
            <v>Loaded - total transport</v>
          </cell>
          <cell r="B13" t="str">
            <v>Norway</v>
          </cell>
          <cell r="C13">
            <v>19751</v>
          </cell>
          <cell r="D13" t="str">
            <v/>
          </cell>
          <cell r="E13">
            <v>19188</v>
          </cell>
          <cell r="F13" t="str">
            <v/>
          </cell>
          <cell r="G13">
            <v>20171</v>
          </cell>
          <cell r="H13" t="str">
            <v/>
          </cell>
          <cell r="I13">
            <v>21317</v>
          </cell>
          <cell r="J13" t="str">
            <v/>
          </cell>
          <cell r="K13">
            <v>21594</v>
          </cell>
          <cell r="L13" t="str">
            <v/>
          </cell>
          <cell r="M13">
            <v>23136</v>
          </cell>
          <cell r="N13" t="str">
            <v/>
          </cell>
          <cell r="O13">
            <v>20910</v>
          </cell>
          <cell r="P13" t="str">
            <v/>
          </cell>
          <cell r="Q13">
            <v>21385</v>
          </cell>
          <cell r="R13" t="str">
            <v/>
          </cell>
          <cell r="S13">
            <v>21338</v>
          </cell>
          <cell r="T13" t="str">
            <v/>
          </cell>
          <cell r="U13">
            <v>21463</v>
          </cell>
        </row>
        <row r="14">
          <cell r="A14" t="str">
            <v>Loaded - national transport</v>
          </cell>
          <cell r="B14" t="str">
            <v>Denmark</v>
          </cell>
          <cell r="C14">
            <v>10573</v>
          </cell>
          <cell r="D14" t="str">
            <v/>
          </cell>
          <cell r="E14">
            <v>12025</v>
          </cell>
          <cell r="F14" t="str">
            <v/>
          </cell>
          <cell r="G14">
            <v>12292</v>
          </cell>
          <cell r="H14" t="str">
            <v/>
          </cell>
          <cell r="I14">
            <v>12217</v>
          </cell>
          <cell r="J14" t="str">
            <v/>
          </cell>
          <cell r="K14">
            <v>12943</v>
          </cell>
          <cell r="L14" t="str">
            <v/>
          </cell>
          <cell r="M14">
            <v>12532</v>
          </cell>
          <cell r="N14" t="str">
            <v/>
          </cell>
          <cell r="O14">
            <v>13037</v>
          </cell>
          <cell r="P14" t="str">
            <v/>
          </cell>
          <cell r="Q14">
            <v>12577</v>
          </cell>
          <cell r="R14" t="str">
            <v/>
          </cell>
          <cell r="S14">
            <v>12075</v>
          </cell>
          <cell r="T14" t="str">
            <v/>
          </cell>
          <cell r="U14">
            <v>12165</v>
          </cell>
        </row>
        <row r="15">
          <cell r="A15" t="str">
            <v>Loaded - national transport</v>
          </cell>
          <cell r="B15" t="str">
            <v>Finland</v>
          </cell>
          <cell r="C15">
            <v>25156</v>
          </cell>
          <cell r="D15" t="str">
            <v/>
          </cell>
          <cell r="E15">
            <v>23732</v>
          </cell>
          <cell r="F15" t="str">
            <v/>
          </cell>
          <cell r="G15">
            <v>21928</v>
          </cell>
          <cell r="H15" t="str">
            <v/>
          </cell>
          <cell r="I15">
            <v>20968</v>
          </cell>
          <cell r="J15" t="str">
            <v/>
          </cell>
          <cell r="K15">
            <v>20298</v>
          </cell>
          <cell r="L15" t="str">
            <v/>
          </cell>
          <cell r="M15">
            <v>21434</v>
          </cell>
          <cell r="N15" t="str">
            <v/>
          </cell>
          <cell r="O15">
            <v>24586</v>
          </cell>
          <cell r="P15" t="str">
            <v/>
          </cell>
          <cell r="Q15">
            <v>26330</v>
          </cell>
          <cell r="R15" t="str">
            <v/>
          </cell>
          <cell r="S15">
            <v>25970</v>
          </cell>
          <cell r="T15" t="str">
            <v/>
          </cell>
          <cell r="U15">
            <v>26711</v>
          </cell>
        </row>
        <row r="16">
          <cell r="A16" t="str">
            <v>Loaded - national transport</v>
          </cell>
          <cell r="B16" t="str">
            <v>Sweden</v>
          </cell>
          <cell r="C16">
            <v>32732</v>
          </cell>
          <cell r="D16" t="str">
            <v/>
          </cell>
          <cell r="E16">
            <v>33402</v>
          </cell>
          <cell r="F16" t="str">
            <v/>
          </cell>
          <cell r="G16">
            <v>30370</v>
          </cell>
          <cell r="H16" t="str">
            <v/>
          </cell>
          <cell r="I16">
            <v>30715</v>
          </cell>
          <cell r="J16" t="str">
            <v/>
          </cell>
          <cell r="K16">
            <v>38816</v>
          </cell>
          <cell r="L16" t="str">
            <v/>
          </cell>
          <cell r="M16">
            <v>38106</v>
          </cell>
          <cell r="N16" t="str">
            <v/>
          </cell>
          <cell r="O16">
            <v>39260</v>
          </cell>
          <cell r="P16" t="str">
            <v/>
          </cell>
          <cell r="Q16">
            <v>38556</v>
          </cell>
          <cell r="R16" t="str">
            <v/>
          </cell>
          <cell r="S16">
            <v>40662</v>
          </cell>
          <cell r="T16" t="str">
            <v/>
          </cell>
          <cell r="U16">
            <v>40112</v>
          </cell>
        </row>
        <row r="17">
          <cell r="A17" t="str">
            <v>Loaded - national transport</v>
          </cell>
          <cell r="B17" t="str">
            <v>Norway</v>
          </cell>
          <cell r="C17">
            <v>16344</v>
          </cell>
          <cell r="D17" t="str">
            <v/>
          </cell>
          <cell r="E17">
            <v>16131</v>
          </cell>
          <cell r="F17" t="str">
            <v/>
          </cell>
          <cell r="G17">
            <v>16983</v>
          </cell>
          <cell r="H17" t="str">
            <v/>
          </cell>
          <cell r="I17">
            <v>18334</v>
          </cell>
          <cell r="J17" t="str">
            <v/>
          </cell>
          <cell r="K17">
            <v>19034</v>
          </cell>
          <cell r="L17" t="str">
            <v/>
          </cell>
          <cell r="M17">
            <v>20462</v>
          </cell>
          <cell r="N17" t="str">
            <v/>
          </cell>
          <cell r="O17">
            <v>18514</v>
          </cell>
          <cell r="P17" t="str">
            <v/>
          </cell>
          <cell r="Q17">
            <v>18741</v>
          </cell>
          <cell r="R17" t="str">
            <v/>
          </cell>
          <cell r="S17">
            <v>18924</v>
          </cell>
          <cell r="T17" t="str">
            <v/>
          </cell>
          <cell r="U17">
            <v>19400</v>
          </cell>
        </row>
        <row r="18">
          <cell r="A18" t="str">
            <v>Loaded - international transport - total</v>
          </cell>
          <cell r="B18" t="str">
            <v>Denmark</v>
          </cell>
          <cell r="C18">
            <v>4445</v>
          </cell>
          <cell r="D18" t="str">
            <v/>
          </cell>
          <cell r="E18">
            <v>4095</v>
          </cell>
          <cell r="F18" t="str">
            <v/>
          </cell>
          <cell r="G18">
            <v>4387</v>
          </cell>
          <cell r="H18" t="str">
            <v/>
          </cell>
          <cell r="I18">
            <v>3855</v>
          </cell>
          <cell r="J18" t="str">
            <v/>
          </cell>
          <cell r="K18">
            <v>3241</v>
          </cell>
          <cell r="L18" t="str">
            <v/>
          </cell>
          <cell r="M18">
            <v>2969</v>
          </cell>
          <cell r="N18" t="str">
            <v/>
          </cell>
          <cell r="O18">
            <v>3057</v>
          </cell>
          <cell r="P18" t="str">
            <v/>
          </cell>
          <cell r="Q18">
            <v>2925</v>
          </cell>
          <cell r="R18" t="str">
            <v/>
          </cell>
          <cell r="S18">
            <v>2923</v>
          </cell>
          <cell r="T18" t="str">
            <v/>
          </cell>
          <cell r="U18">
            <v>2826</v>
          </cell>
        </row>
        <row r="19">
          <cell r="A19" t="str">
            <v>Loaded - international transport - total</v>
          </cell>
          <cell r="B19" t="str">
            <v>Finland</v>
          </cell>
          <cell r="C19">
            <v>4376</v>
          </cell>
          <cell r="D19" t="str">
            <v/>
          </cell>
          <cell r="E19" t="str">
            <v>:</v>
          </cell>
          <cell r="F19" t="str">
            <v>c</v>
          </cell>
          <cell r="G19" t="str">
            <v>:</v>
          </cell>
          <cell r="H19" t="str">
            <v>c</v>
          </cell>
          <cell r="I19" t="str">
            <v>:</v>
          </cell>
          <cell r="J19" t="str">
            <v>c</v>
          </cell>
          <cell r="K19" t="str">
            <v>:</v>
          </cell>
          <cell r="L19" t="str">
            <v>c</v>
          </cell>
          <cell r="M19">
            <v>3054</v>
          </cell>
          <cell r="N19" t="str">
            <v/>
          </cell>
          <cell r="O19">
            <v>2260</v>
          </cell>
          <cell r="P19" t="str">
            <v/>
          </cell>
          <cell r="Q19" t="str">
            <v>:</v>
          </cell>
          <cell r="R19" t="str">
            <v>c</v>
          </cell>
          <cell r="S19" t="str">
            <v>:</v>
          </cell>
          <cell r="T19" t="str">
            <v>c</v>
          </cell>
          <cell r="U19" t="str">
            <v>:</v>
          </cell>
        </row>
        <row r="20">
          <cell r="A20" t="str">
            <v>Loaded - international transport - total</v>
          </cell>
          <cell r="B20" t="str">
            <v>Sweden</v>
          </cell>
          <cell r="C20">
            <v>3536</v>
          </cell>
          <cell r="D20" t="str">
            <v/>
          </cell>
          <cell r="E20">
            <v>3530</v>
          </cell>
          <cell r="F20" t="str">
            <v/>
          </cell>
          <cell r="G20">
            <v>3111</v>
          </cell>
          <cell r="H20" t="str">
            <v/>
          </cell>
          <cell r="I20">
            <v>2814</v>
          </cell>
          <cell r="J20" t="str">
            <v/>
          </cell>
          <cell r="K20">
            <v>3148</v>
          </cell>
          <cell r="L20" t="str">
            <v/>
          </cell>
          <cell r="M20">
            <v>3396</v>
          </cell>
          <cell r="N20" t="str">
            <v/>
          </cell>
          <cell r="O20">
            <v>3413</v>
          </cell>
          <cell r="P20" t="str">
            <v/>
          </cell>
          <cell r="Q20">
            <v>3295</v>
          </cell>
          <cell r="R20" t="str">
            <v/>
          </cell>
          <cell r="S20">
            <v>2816</v>
          </cell>
          <cell r="T20" t="str">
            <v/>
          </cell>
          <cell r="U20">
            <v>2492</v>
          </cell>
        </row>
        <row r="21">
          <cell r="A21" t="str">
            <v>Loaded - international transport - total</v>
          </cell>
          <cell r="B21" t="str">
            <v>Norway</v>
          </cell>
          <cell r="C21">
            <v>3407</v>
          </cell>
          <cell r="D21" t="str">
            <v/>
          </cell>
          <cell r="E21">
            <v>3057</v>
          </cell>
          <cell r="F21" t="str">
            <v/>
          </cell>
          <cell r="G21">
            <v>3188</v>
          </cell>
          <cell r="H21" t="str">
            <v/>
          </cell>
          <cell r="I21">
            <v>2983</v>
          </cell>
          <cell r="J21" t="str">
            <v/>
          </cell>
          <cell r="K21">
            <v>2560</v>
          </cell>
          <cell r="L21" t="str">
            <v/>
          </cell>
          <cell r="M21">
            <v>2674</v>
          </cell>
          <cell r="N21" t="str">
            <v/>
          </cell>
          <cell r="O21">
            <v>2397</v>
          </cell>
          <cell r="P21" t="str">
            <v/>
          </cell>
          <cell r="Q21">
            <v>2645</v>
          </cell>
          <cell r="R21" t="str">
            <v/>
          </cell>
          <cell r="S21">
            <v>2414</v>
          </cell>
          <cell r="T21" t="str">
            <v/>
          </cell>
          <cell r="U21">
            <v>2063</v>
          </cell>
        </row>
        <row r="23">
          <cell r="A23" t="str">
            <v>Special value</v>
          </cell>
        </row>
        <row r="24">
          <cell r="A24" t="str">
            <v>:</v>
          </cell>
          <cell r="B24" t="str">
            <v>not available</v>
          </cell>
        </row>
      </sheetData>
      <sheetData sheetId="7">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cell r="U8" t="str">
            <v>2019</v>
          </cell>
        </row>
        <row r="10">
          <cell r="A10" t="str">
            <v>Rail</v>
          </cell>
          <cell r="B10" t="str">
            <v>Denmark</v>
          </cell>
          <cell r="C10">
            <v>6341</v>
          </cell>
          <cell r="D10" t="str">
            <v/>
          </cell>
          <cell r="E10">
            <v>6605</v>
          </cell>
          <cell r="F10" t="str">
            <v/>
          </cell>
          <cell r="G10">
            <v>6744</v>
          </cell>
          <cell r="H10" t="str">
            <v/>
          </cell>
          <cell r="I10">
            <v>6785</v>
          </cell>
          <cell r="J10" t="str">
            <v/>
          </cell>
          <cell r="K10">
            <v>6513</v>
          </cell>
          <cell r="L10" t="str">
            <v/>
          </cell>
          <cell r="M10">
            <v>6507</v>
          </cell>
          <cell r="N10" t="str">
            <v/>
          </cell>
          <cell r="O10">
            <v>6332</v>
          </cell>
          <cell r="P10" t="str">
            <v/>
          </cell>
          <cell r="Q10">
            <v>6280</v>
          </cell>
          <cell r="R10" t="str">
            <v/>
          </cell>
          <cell r="S10">
            <v>6182</v>
          </cell>
          <cell r="T10" t="str">
            <v/>
          </cell>
          <cell r="U10">
            <v>6174</v>
          </cell>
        </row>
        <row r="11">
          <cell r="A11" t="str">
            <v>Rail</v>
          </cell>
          <cell r="B11" t="str">
            <v>Finland</v>
          </cell>
          <cell r="C11">
            <v>3959</v>
          </cell>
          <cell r="D11" t="str">
            <v/>
          </cell>
          <cell r="E11">
            <v>3882</v>
          </cell>
          <cell r="F11" t="str">
            <v/>
          </cell>
          <cell r="G11">
            <v>4035</v>
          </cell>
          <cell r="H11" t="str">
            <v/>
          </cell>
          <cell r="I11">
            <v>4053</v>
          </cell>
          <cell r="J11" t="str">
            <v/>
          </cell>
          <cell r="K11">
            <v>3874</v>
          </cell>
          <cell r="L11" t="str">
            <v/>
          </cell>
          <cell r="M11">
            <v>4114</v>
          </cell>
          <cell r="N11" t="str">
            <v/>
          </cell>
          <cell r="O11">
            <v>3868</v>
          </cell>
          <cell r="P11" t="str">
            <v/>
          </cell>
          <cell r="Q11">
            <v>4271</v>
          </cell>
          <cell r="R11" t="str">
            <v/>
          </cell>
          <cell r="S11">
            <v>4535</v>
          </cell>
          <cell r="T11" t="str">
            <v/>
          </cell>
          <cell r="U11">
            <v>4924</v>
          </cell>
        </row>
        <row r="12">
          <cell r="A12" t="str">
            <v>Rail</v>
          </cell>
          <cell r="B12" t="str">
            <v>Sweden</v>
          </cell>
          <cell r="C12">
            <v>11155</v>
          </cell>
          <cell r="D12" t="str">
            <v/>
          </cell>
          <cell r="E12">
            <v>11379</v>
          </cell>
          <cell r="F12" t="str">
            <v/>
          </cell>
          <cell r="G12">
            <v>11792</v>
          </cell>
          <cell r="H12" t="str">
            <v/>
          </cell>
          <cell r="I12">
            <v>11842</v>
          </cell>
          <cell r="J12" t="str">
            <v/>
          </cell>
          <cell r="K12">
            <v>12121</v>
          </cell>
          <cell r="L12" t="str">
            <v/>
          </cell>
          <cell r="M12">
            <v>12741</v>
          </cell>
          <cell r="N12" t="str">
            <v/>
          </cell>
          <cell r="O12">
            <v>12800</v>
          </cell>
          <cell r="P12" t="str">
            <v/>
          </cell>
          <cell r="Q12">
            <v>13331</v>
          </cell>
          <cell r="R12" t="str">
            <v/>
          </cell>
          <cell r="S12">
            <v>13547</v>
          </cell>
          <cell r="T12" t="str">
            <v/>
          </cell>
          <cell r="U12">
            <v>14617</v>
          </cell>
        </row>
        <row r="13">
          <cell r="A13" t="str">
            <v>Rail</v>
          </cell>
          <cell r="B13" t="str">
            <v>Norway</v>
          </cell>
          <cell r="C13">
            <v>3186</v>
          </cell>
          <cell r="D13" t="str">
            <v/>
          </cell>
          <cell r="E13">
            <v>3076</v>
          </cell>
          <cell r="F13" t="str">
            <v/>
          </cell>
          <cell r="G13">
            <v>3092</v>
          </cell>
          <cell r="H13" t="str">
            <v/>
          </cell>
          <cell r="I13">
            <v>3260</v>
          </cell>
          <cell r="J13" t="str">
            <v/>
          </cell>
          <cell r="K13">
            <v>3440</v>
          </cell>
          <cell r="L13" t="str">
            <v/>
          </cell>
          <cell r="M13">
            <v>3555</v>
          </cell>
          <cell r="N13" t="str">
            <v/>
          </cell>
          <cell r="O13">
            <v>3695</v>
          </cell>
          <cell r="P13" t="str">
            <v/>
          </cell>
          <cell r="Q13">
            <v>3584</v>
          </cell>
          <cell r="R13" t="str">
            <v/>
          </cell>
          <cell r="S13">
            <v>3722</v>
          </cell>
          <cell r="T13" t="str">
            <v/>
          </cell>
          <cell r="U13">
            <v>3715</v>
          </cell>
        </row>
        <row r="15">
          <cell r="A15" t="str">
            <v>Special value</v>
          </cell>
        </row>
        <row r="16">
          <cell r="A16" t="str">
            <v>:</v>
          </cell>
          <cell r="B16" t="str">
            <v>not available</v>
          </cell>
        </row>
      </sheetData>
      <sheetData sheetId="8">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cell r="U8" t="str">
            <v>2019</v>
          </cell>
        </row>
        <row r="10">
          <cell r="A10" t="str">
            <v>Rail</v>
          </cell>
          <cell r="B10" t="str">
            <v>Denmark</v>
          </cell>
          <cell r="C10">
            <v>2239</v>
          </cell>
          <cell r="D10" t="str">
            <v/>
          </cell>
          <cell r="E10">
            <v>2614</v>
          </cell>
          <cell r="F10" t="str">
            <v/>
          </cell>
          <cell r="G10">
            <v>2278</v>
          </cell>
          <cell r="H10" t="str">
            <v/>
          </cell>
          <cell r="I10">
            <v>2449</v>
          </cell>
          <cell r="J10" t="str">
            <v/>
          </cell>
          <cell r="K10">
            <v>2453</v>
          </cell>
          <cell r="L10" t="str">
            <v/>
          </cell>
          <cell r="M10">
            <v>2603</v>
          </cell>
          <cell r="N10" t="str">
            <v/>
          </cell>
          <cell r="O10">
            <v>2616</v>
          </cell>
          <cell r="P10" t="str">
            <v/>
          </cell>
          <cell r="Q10">
            <v>2653</v>
          </cell>
          <cell r="R10" t="str">
            <v/>
          </cell>
          <cell r="S10">
            <v>2594</v>
          </cell>
          <cell r="T10" t="str">
            <v/>
          </cell>
          <cell r="U10">
            <v>2525</v>
          </cell>
        </row>
        <row r="11">
          <cell r="A11" t="str">
            <v>Rail</v>
          </cell>
          <cell r="B11" t="str">
            <v>Finland</v>
          </cell>
          <cell r="C11">
            <v>9750</v>
          </cell>
          <cell r="D11" t="str">
            <v/>
          </cell>
          <cell r="E11">
            <v>9395</v>
          </cell>
          <cell r="F11" t="str">
            <v/>
          </cell>
          <cell r="G11">
            <v>9275</v>
          </cell>
          <cell r="H11" t="str">
            <v/>
          </cell>
          <cell r="I11">
            <v>9470</v>
          </cell>
          <cell r="J11" t="str">
            <v/>
          </cell>
          <cell r="K11">
            <v>9597</v>
          </cell>
          <cell r="L11" t="str">
            <v/>
          </cell>
          <cell r="M11">
            <v>8468</v>
          </cell>
          <cell r="N11" t="str">
            <v/>
          </cell>
          <cell r="O11">
            <v>9456</v>
          </cell>
          <cell r="P11" t="str">
            <v/>
          </cell>
          <cell r="Q11">
            <v>10362</v>
          </cell>
          <cell r="R11" t="str">
            <v/>
          </cell>
          <cell r="S11">
            <v>11175</v>
          </cell>
          <cell r="T11" t="str">
            <v/>
          </cell>
          <cell r="U11">
            <v>10271</v>
          </cell>
        </row>
        <row r="12">
          <cell r="A12" t="str">
            <v>Rail</v>
          </cell>
          <cell r="B12" t="str">
            <v>Sweden</v>
          </cell>
          <cell r="C12">
            <v>23464</v>
          </cell>
          <cell r="D12" t="str">
            <v/>
          </cell>
          <cell r="E12">
            <v>22864</v>
          </cell>
          <cell r="F12" t="str">
            <v/>
          </cell>
          <cell r="G12">
            <v>22043</v>
          </cell>
          <cell r="H12" t="str">
            <v/>
          </cell>
          <cell r="I12">
            <v>20970</v>
          </cell>
          <cell r="J12" t="str">
            <v/>
          </cell>
          <cell r="K12">
            <v>21296</v>
          </cell>
          <cell r="L12" t="str">
            <v/>
          </cell>
          <cell r="M12">
            <v>20699</v>
          </cell>
          <cell r="N12" t="str">
            <v/>
          </cell>
          <cell r="O12">
            <v>21406</v>
          </cell>
          <cell r="P12" t="str">
            <v/>
          </cell>
          <cell r="Q12">
            <v>21838</v>
          </cell>
          <cell r="R12" t="str">
            <v/>
          </cell>
          <cell r="S12">
            <v>23358</v>
          </cell>
          <cell r="T12" t="str">
            <v/>
          </cell>
          <cell r="U12">
            <v>22717</v>
          </cell>
        </row>
        <row r="13">
          <cell r="A13" t="str">
            <v>Rail</v>
          </cell>
          <cell r="B13" t="str">
            <v>Norway</v>
          </cell>
          <cell r="C13">
            <v>3496</v>
          </cell>
          <cell r="D13" t="str">
            <v/>
          </cell>
          <cell r="E13">
            <v>3574</v>
          </cell>
          <cell r="F13" t="str">
            <v/>
          </cell>
          <cell r="G13">
            <v>3489</v>
          </cell>
          <cell r="H13" t="str">
            <v/>
          </cell>
          <cell r="I13">
            <v>3383</v>
          </cell>
          <cell r="J13" t="str">
            <v/>
          </cell>
          <cell r="K13">
            <v>3539</v>
          </cell>
          <cell r="L13" t="str">
            <v/>
          </cell>
          <cell r="M13">
            <v>3498</v>
          </cell>
          <cell r="N13" t="str">
            <v/>
          </cell>
          <cell r="O13">
            <v>3312</v>
          </cell>
          <cell r="P13" t="str">
            <v/>
          </cell>
          <cell r="Q13">
            <v>4040</v>
          </cell>
          <cell r="R13" t="str">
            <v/>
          </cell>
          <cell r="S13">
            <v>3970</v>
          </cell>
          <cell r="T13" t="str">
            <v/>
          </cell>
          <cell r="U13">
            <v>3903</v>
          </cell>
        </row>
        <row r="15">
          <cell r="A15" t="str">
            <v>Special value</v>
          </cell>
        </row>
        <row r="16">
          <cell r="A16" t="str">
            <v>:</v>
          </cell>
          <cell r="B16" t="str">
            <v>not available</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Y_Demands"/>
      <sheetName val="TRA_PROJ"/>
      <sheetName val="Projection_Growth"/>
      <sheetName val="MPkm Avi"/>
      <sheetName val="Mtkm Avi"/>
      <sheetName val="MPkm Road"/>
      <sheetName val="Mtkm Road"/>
      <sheetName val="MPkm Rail"/>
      <sheetName val="Mtkm Rail"/>
    </sheetNames>
    <sheetDataSet>
      <sheetData sheetId="0"/>
      <sheetData sheetId="1" refreshError="1"/>
      <sheetData sheetId="2" refreshError="1"/>
      <sheetData sheetId="3">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row>
        <row r="10">
          <cell r="A10" t="str">
            <v>National transport and international transport intra-EU27 (from 2020)</v>
          </cell>
          <cell r="B10" t="str">
            <v>Denmark</v>
          </cell>
          <cell r="C10">
            <v>1805</v>
          </cell>
          <cell r="D10" t="str">
            <v/>
          </cell>
          <cell r="E10">
            <v>1899</v>
          </cell>
          <cell r="F10" t="str">
            <v/>
          </cell>
          <cell r="G10">
            <v>1869</v>
          </cell>
          <cell r="H10" t="str">
            <v/>
          </cell>
          <cell r="I10">
            <v>1946</v>
          </cell>
          <cell r="J10" t="str">
            <v/>
          </cell>
          <cell r="K10">
            <v>2047</v>
          </cell>
          <cell r="L10" t="str">
            <v/>
          </cell>
          <cell r="M10">
            <v>2137</v>
          </cell>
          <cell r="N10" t="str">
            <v/>
          </cell>
          <cell r="O10">
            <v>2344</v>
          </cell>
          <cell r="P10" t="str">
            <v/>
          </cell>
          <cell r="Q10">
            <v>2417</v>
          </cell>
          <cell r="R10" t="str">
            <v/>
          </cell>
          <cell r="S10">
            <v>2487</v>
          </cell>
          <cell r="T10" t="str">
            <v/>
          </cell>
        </row>
        <row r="11">
          <cell r="A11" t="str">
            <v>National transport and international transport intra-EU27 (from 2020)</v>
          </cell>
          <cell r="B11" t="str">
            <v>Finland</v>
          </cell>
          <cell r="C11">
            <v>2210</v>
          </cell>
          <cell r="D11" t="str">
            <v/>
          </cell>
          <cell r="E11">
            <v>2636</v>
          </cell>
          <cell r="F11" t="str">
            <v/>
          </cell>
          <cell r="G11">
            <v>2688</v>
          </cell>
          <cell r="H11" t="str">
            <v/>
          </cell>
          <cell r="I11">
            <v>2519</v>
          </cell>
          <cell r="J11" t="str">
            <v/>
          </cell>
          <cell r="K11">
            <v>2586</v>
          </cell>
          <cell r="L11" t="str">
            <v/>
          </cell>
          <cell r="M11">
            <v>2593</v>
          </cell>
          <cell r="N11" t="str">
            <v/>
          </cell>
          <cell r="O11">
            <v>2696</v>
          </cell>
          <cell r="P11" t="str">
            <v/>
          </cell>
          <cell r="Q11">
            <v>2922</v>
          </cell>
          <cell r="R11" t="str">
            <v/>
          </cell>
          <cell r="S11">
            <v>3207</v>
          </cell>
          <cell r="T11" t="str">
            <v/>
          </cell>
        </row>
        <row r="12">
          <cell r="A12" t="str">
            <v>National transport and international transport intra-EU27 (from 2020)</v>
          </cell>
          <cell r="B12" t="str">
            <v>Sweden</v>
          </cell>
          <cell r="C12">
            <v>6755</v>
          </cell>
          <cell r="D12" t="str">
            <v/>
          </cell>
          <cell r="E12">
            <v>7486</v>
          </cell>
          <cell r="F12" t="str">
            <v/>
          </cell>
          <cell r="G12">
            <v>7591</v>
          </cell>
          <cell r="H12" t="str">
            <v/>
          </cell>
          <cell r="I12">
            <v>7792</v>
          </cell>
          <cell r="J12" t="str">
            <v/>
          </cell>
          <cell r="K12">
            <v>8115</v>
          </cell>
          <cell r="L12" t="str">
            <v/>
          </cell>
          <cell r="M12">
            <v>8417</v>
          </cell>
          <cell r="N12" t="str">
            <v/>
          </cell>
          <cell r="O12">
            <v>9071</v>
          </cell>
          <cell r="P12" t="str">
            <v/>
          </cell>
          <cell r="Q12">
            <v>9702</v>
          </cell>
          <cell r="R12" t="str">
            <v/>
          </cell>
          <cell r="S12">
            <v>9539</v>
          </cell>
          <cell r="T12" t="str">
            <v/>
          </cell>
        </row>
        <row r="13">
          <cell r="A13" t="str">
            <v>National transport and international transport intra-EU27 (from 2020)</v>
          </cell>
          <cell r="B13" t="str">
            <v>Norway</v>
          </cell>
          <cell r="C13">
            <v>7089</v>
          </cell>
          <cell r="D13" t="str">
            <v/>
          </cell>
          <cell r="E13">
            <v>7674</v>
          </cell>
          <cell r="F13" t="str">
            <v/>
          </cell>
          <cell r="G13">
            <v>8110</v>
          </cell>
          <cell r="H13" t="str">
            <v/>
          </cell>
          <cell r="I13">
            <v>8480</v>
          </cell>
          <cell r="J13" t="str">
            <v/>
          </cell>
          <cell r="K13">
            <v>8736</v>
          </cell>
          <cell r="L13" t="str">
            <v/>
          </cell>
          <cell r="M13">
            <v>8739</v>
          </cell>
          <cell r="N13" t="str">
            <v/>
          </cell>
          <cell r="O13">
            <v>8907</v>
          </cell>
          <cell r="P13" t="str">
            <v/>
          </cell>
          <cell r="Q13">
            <v>9187</v>
          </cell>
          <cell r="R13" t="str">
            <v/>
          </cell>
          <cell r="S13">
            <v>9425</v>
          </cell>
          <cell r="T13" t="str">
            <v/>
          </cell>
        </row>
        <row r="14">
          <cell r="A14" t="str">
            <v>International transport Extra-EU27 (from 2020)</v>
          </cell>
          <cell r="B14" t="str">
            <v>Denmark</v>
          </cell>
          <cell r="C14">
            <v>1313</v>
          </cell>
          <cell r="D14" t="str">
            <v/>
          </cell>
          <cell r="E14">
            <v>1406</v>
          </cell>
          <cell r="F14" t="str">
            <v/>
          </cell>
          <cell r="G14">
            <v>1432</v>
          </cell>
          <cell r="H14" t="str">
            <v/>
          </cell>
          <cell r="I14">
            <v>1505</v>
          </cell>
          <cell r="J14" t="str">
            <v/>
          </cell>
          <cell r="K14">
            <v>1659</v>
          </cell>
          <cell r="L14" t="str">
            <v/>
          </cell>
          <cell r="M14">
            <v>1759</v>
          </cell>
          <cell r="N14" t="str">
            <v/>
          </cell>
          <cell r="O14">
            <v>1909</v>
          </cell>
          <cell r="P14" t="str">
            <v/>
          </cell>
          <cell r="Q14">
            <v>1828</v>
          </cell>
          <cell r="R14" t="str">
            <v/>
          </cell>
          <cell r="S14">
            <v>1880</v>
          </cell>
          <cell r="T14" t="str">
            <v/>
          </cell>
        </row>
        <row r="15">
          <cell r="A15" t="str">
            <v>International transport Extra-EU27 (from 2020)</v>
          </cell>
          <cell r="B15" t="str">
            <v>Finland</v>
          </cell>
          <cell r="C15">
            <v>668</v>
          </cell>
          <cell r="D15" t="str">
            <v/>
          </cell>
          <cell r="E15">
            <v>769</v>
          </cell>
          <cell r="F15" t="str">
            <v/>
          </cell>
          <cell r="G15">
            <v>783</v>
          </cell>
          <cell r="H15" t="str">
            <v/>
          </cell>
          <cell r="I15">
            <v>832</v>
          </cell>
          <cell r="J15" t="str">
            <v/>
          </cell>
          <cell r="K15">
            <v>894</v>
          </cell>
          <cell r="L15" t="str">
            <v/>
          </cell>
          <cell r="M15">
            <v>916</v>
          </cell>
          <cell r="N15" t="str">
            <v/>
          </cell>
          <cell r="O15">
            <v>925</v>
          </cell>
          <cell r="P15" t="str">
            <v/>
          </cell>
          <cell r="Q15">
            <v>1062</v>
          </cell>
          <cell r="R15" t="str">
            <v/>
          </cell>
          <cell r="S15">
            <v>1199</v>
          </cell>
          <cell r="T15" t="str">
            <v/>
          </cell>
        </row>
        <row r="16">
          <cell r="A16" t="str">
            <v>International transport Extra-EU27 (from 2020)</v>
          </cell>
          <cell r="B16" t="str">
            <v>Sweden</v>
          </cell>
          <cell r="C16">
            <v>1795</v>
          </cell>
          <cell r="D16" t="str">
            <v/>
          </cell>
          <cell r="E16">
            <v>2048</v>
          </cell>
          <cell r="F16" t="str">
            <v/>
          </cell>
          <cell r="G16">
            <v>2105</v>
          </cell>
          <cell r="H16" t="str">
            <v/>
          </cell>
          <cell r="I16">
            <v>2236</v>
          </cell>
          <cell r="J16" t="str">
            <v/>
          </cell>
          <cell r="K16">
            <v>2425</v>
          </cell>
          <cell r="L16" t="str">
            <v/>
          </cell>
          <cell r="M16">
            <v>2447</v>
          </cell>
          <cell r="N16" t="str">
            <v/>
          </cell>
          <cell r="O16">
            <v>2468</v>
          </cell>
          <cell r="P16" t="str">
            <v/>
          </cell>
          <cell r="Q16">
            <v>2619</v>
          </cell>
          <cell r="R16" t="str">
            <v/>
          </cell>
          <cell r="S16">
            <v>2680</v>
          </cell>
          <cell r="T16" t="str">
            <v/>
          </cell>
        </row>
        <row r="17">
          <cell r="A17" t="str">
            <v>International transport Extra-EU27 (from 2020)</v>
          </cell>
          <cell r="B17" t="str">
            <v>Norway</v>
          </cell>
          <cell r="C17">
            <v>765</v>
          </cell>
          <cell r="D17" t="str">
            <v/>
          </cell>
          <cell r="E17">
            <v>848</v>
          </cell>
          <cell r="F17" t="str">
            <v/>
          </cell>
          <cell r="G17">
            <v>933</v>
          </cell>
          <cell r="H17" t="str">
            <v/>
          </cell>
          <cell r="I17">
            <v>1054</v>
          </cell>
          <cell r="J17" t="str">
            <v/>
          </cell>
          <cell r="K17">
            <v>1088</v>
          </cell>
          <cell r="L17" t="str">
            <v/>
          </cell>
          <cell r="M17">
            <v>1082</v>
          </cell>
          <cell r="N17" t="str">
            <v/>
          </cell>
          <cell r="O17">
            <v>1040</v>
          </cell>
          <cell r="P17" t="str">
            <v/>
          </cell>
          <cell r="Q17">
            <v>1054</v>
          </cell>
          <cell r="R17" t="str">
            <v/>
          </cell>
          <cell r="S17">
            <v>1098</v>
          </cell>
          <cell r="T17" t="str">
            <v/>
          </cell>
        </row>
        <row r="19">
          <cell r="A19" t="str">
            <v>Special value</v>
          </cell>
        </row>
        <row r="20">
          <cell r="A20" t="str">
            <v>:</v>
          </cell>
          <cell r="B20" t="str">
            <v>not available</v>
          </cell>
        </row>
      </sheetData>
      <sheetData sheetId="4">
        <row r="10">
          <cell r="A10" t="str">
            <v>National transport and international transport intra-EU27 (from 2020)</v>
          </cell>
          <cell r="C10">
            <v>7</v>
          </cell>
          <cell r="D10" t="str">
            <v/>
          </cell>
          <cell r="E10">
            <v>9</v>
          </cell>
          <cell r="F10" t="str">
            <v/>
          </cell>
          <cell r="G10">
            <v>8</v>
          </cell>
          <cell r="H10" t="str">
            <v/>
          </cell>
          <cell r="I10">
            <v>8</v>
          </cell>
          <cell r="J10" t="str">
            <v/>
          </cell>
          <cell r="K10">
            <v>11</v>
          </cell>
          <cell r="L10" t="str">
            <v/>
          </cell>
          <cell r="M10">
            <v>10</v>
          </cell>
          <cell r="N10" t="str">
            <v/>
          </cell>
          <cell r="O10">
            <v>11</v>
          </cell>
          <cell r="P10" t="str">
            <v/>
          </cell>
          <cell r="Q10">
            <v>9</v>
          </cell>
          <cell r="R10" t="str">
            <v/>
          </cell>
          <cell r="S10">
            <v>9</v>
          </cell>
          <cell r="T10" t="str">
            <v/>
          </cell>
        </row>
        <row r="11">
          <cell r="C11">
            <v>7</v>
          </cell>
          <cell r="D11" t="str">
            <v/>
          </cell>
          <cell r="E11">
            <v>8</v>
          </cell>
          <cell r="F11" t="str">
            <v/>
          </cell>
          <cell r="G11">
            <v>9</v>
          </cell>
          <cell r="H11" t="str">
            <v/>
          </cell>
          <cell r="I11">
            <v>9</v>
          </cell>
          <cell r="J11" t="str">
            <v/>
          </cell>
          <cell r="K11">
            <v>9</v>
          </cell>
          <cell r="L11" t="str">
            <v/>
          </cell>
          <cell r="M11">
            <v>10</v>
          </cell>
          <cell r="N11" t="str">
            <v/>
          </cell>
          <cell r="O11">
            <v>10</v>
          </cell>
          <cell r="P11" t="str">
            <v/>
          </cell>
          <cell r="Q11">
            <v>9</v>
          </cell>
          <cell r="R11" t="str">
            <v/>
          </cell>
          <cell r="S11">
            <v>7</v>
          </cell>
          <cell r="T11" t="str">
            <v/>
          </cell>
        </row>
        <row r="12">
          <cell r="C12">
            <v>37</v>
          </cell>
          <cell r="D12" t="str">
            <v/>
          </cell>
          <cell r="E12">
            <v>32</v>
          </cell>
          <cell r="F12" t="str">
            <v/>
          </cell>
          <cell r="G12">
            <v>30</v>
          </cell>
          <cell r="H12" t="str">
            <v/>
          </cell>
          <cell r="I12">
            <v>30</v>
          </cell>
          <cell r="J12" t="str">
            <v/>
          </cell>
          <cell r="K12">
            <v>29</v>
          </cell>
          <cell r="L12" t="str">
            <v/>
          </cell>
          <cell r="M12">
            <v>30</v>
          </cell>
          <cell r="N12" t="str">
            <v/>
          </cell>
          <cell r="O12">
            <v>29</v>
          </cell>
          <cell r="P12" t="str">
            <v/>
          </cell>
          <cell r="Q12">
            <v>31</v>
          </cell>
          <cell r="R12" t="str">
            <v/>
          </cell>
          <cell r="S12">
            <v>30</v>
          </cell>
          <cell r="T12" t="str">
            <v/>
          </cell>
        </row>
        <row r="13">
          <cell r="C13">
            <v>6</v>
          </cell>
          <cell r="D13" t="str">
            <v/>
          </cell>
          <cell r="E13">
            <v>7</v>
          </cell>
          <cell r="F13" t="str">
            <v/>
          </cell>
          <cell r="G13">
            <v>7</v>
          </cell>
          <cell r="H13" t="str">
            <v/>
          </cell>
          <cell r="I13">
            <v>13</v>
          </cell>
          <cell r="J13" t="str">
            <v/>
          </cell>
          <cell r="K13">
            <v>15</v>
          </cell>
          <cell r="L13" t="str">
            <v/>
          </cell>
          <cell r="M13">
            <v>15</v>
          </cell>
          <cell r="N13" t="str">
            <v/>
          </cell>
          <cell r="O13">
            <v>14</v>
          </cell>
          <cell r="P13" t="str">
            <v/>
          </cell>
          <cell r="Q13">
            <v>15</v>
          </cell>
          <cell r="R13" t="str">
            <v/>
          </cell>
          <cell r="S13">
            <v>14</v>
          </cell>
          <cell r="T13" t="str">
            <v/>
          </cell>
        </row>
        <row r="14">
          <cell r="A14" t="str">
            <v>International transport Extra-EU27 (from 2020)</v>
          </cell>
          <cell r="C14">
            <v>14</v>
          </cell>
          <cell r="D14" t="str">
            <v/>
          </cell>
          <cell r="E14">
            <v>14</v>
          </cell>
          <cell r="F14" t="str">
            <v/>
          </cell>
          <cell r="G14">
            <v>13</v>
          </cell>
          <cell r="H14" t="str">
            <v/>
          </cell>
          <cell r="I14">
            <v>14</v>
          </cell>
          <cell r="J14" t="str">
            <v/>
          </cell>
          <cell r="K14">
            <v>21</v>
          </cell>
          <cell r="L14" t="str">
            <v/>
          </cell>
          <cell r="M14">
            <v>21</v>
          </cell>
          <cell r="N14" t="str">
            <v/>
          </cell>
          <cell r="O14">
            <v>20</v>
          </cell>
          <cell r="P14" t="str">
            <v/>
          </cell>
          <cell r="Q14">
            <v>22</v>
          </cell>
          <cell r="R14" t="str">
            <v/>
          </cell>
          <cell r="S14">
            <v>22</v>
          </cell>
          <cell r="T14" t="str">
            <v/>
          </cell>
        </row>
        <row r="15">
          <cell r="C15">
            <v>24</v>
          </cell>
          <cell r="D15" t="str">
            <v/>
          </cell>
          <cell r="E15">
            <v>26</v>
          </cell>
          <cell r="F15" t="str">
            <v/>
          </cell>
          <cell r="G15">
            <v>27</v>
          </cell>
          <cell r="H15" t="str">
            <v/>
          </cell>
          <cell r="I15">
            <v>25</v>
          </cell>
          <cell r="J15" t="str">
            <v/>
          </cell>
          <cell r="K15">
            <v>25</v>
          </cell>
          <cell r="L15" t="str">
            <v/>
          </cell>
          <cell r="M15">
            <v>25</v>
          </cell>
          <cell r="N15" t="str">
            <v/>
          </cell>
          <cell r="O15">
            <v>26</v>
          </cell>
          <cell r="P15" t="str">
            <v/>
          </cell>
          <cell r="Q15">
            <v>27</v>
          </cell>
          <cell r="R15" t="str">
            <v/>
          </cell>
          <cell r="S15">
            <v>32</v>
          </cell>
          <cell r="T15" t="str">
            <v/>
          </cell>
        </row>
        <row r="16">
          <cell r="C16">
            <v>26</v>
          </cell>
          <cell r="D16" t="str">
            <v/>
          </cell>
          <cell r="E16">
            <v>24</v>
          </cell>
          <cell r="F16" t="str">
            <v/>
          </cell>
          <cell r="G16">
            <v>19</v>
          </cell>
          <cell r="H16" t="str">
            <v/>
          </cell>
          <cell r="I16">
            <v>16</v>
          </cell>
          <cell r="J16" t="str">
            <v/>
          </cell>
          <cell r="K16">
            <v>15</v>
          </cell>
          <cell r="L16" t="str">
            <v/>
          </cell>
          <cell r="M16">
            <v>15</v>
          </cell>
          <cell r="N16" t="str">
            <v/>
          </cell>
          <cell r="O16">
            <v>17</v>
          </cell>
          <cell r="P16" t="str">
            <v/>
          </cell>
          <cell r="Q16">
            <v>19</v>
          </cell>
          <cell r="R16" t="str">
            <v/>
          </cell>
          <cell r="S16">
            <v>18</v>
          </cell>
          <cell r="T16" t="str">
            <v/>
          </cell>
        </row>
        <row r="17">
          <cell r="C17">
            <v>2</v>
          </cell>
          <cell r="D17" t="str">
            <v/>
          </cell>
          <cell r="E17">
            <v>4</v>
          </cell>
          <cell r="F17" t="str">
            <v/>
          </cell>
          <cell r="G17">
            <v>5</v>
          </cell>
          <cell r="H17" t="str">
            <v/>
          </cell>
          <cell r="I17">
            <v>7</v>
          </cell>
          <cell r="J17" t="str">
            <v/>
          </cell>
          <cell r="K17">
            <v>7</v>
          </cell>
          <cell r="L17" t="str">
            <v/>
          </cell>
          <cell r="M17">
            <v>6</v>
          </cell>
          <cell r="N17" t="str">
            <v/>
          </cell>
          <cell r="O17">
            <v>7</v>
          </cell>
          <cell r="P17" t="str">
            <v/>
          </cell>
          <cell r="Q17">
            <v>9</v>
          </cell>
          <cell r="R17" t="str">
            <v/>
          </cell>
          <cell r="S17">
            <v>9</v>
          </cell>
          <cell r="T17" t="str">
            <v/>
          </cell>
        </row>
      </sheetData>
      <sheetData sheetId="5">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row>
        <row r="10">
          <cell r="A10" t="str">
            <v>Motorcycles</v>
          </cell>
          <cell r="B10" t="str">
            <v>Denmark</v>
          </cell>
          <cell r="C10" t="str">
            <v>:</v>
          </cell>
          <cell r="D10" t="str">
            <v/>
          </cell>
          <cell r="E10" t="str">
            <v>:</v>
          </cell>
          <cell r="F10" t="str">
            <v/>
          </cell>
          <cell r="G10" t="str">
            <v>:</v>
          </cell>
          <cell r="H10" t="str">
            <v/>
          </cell>
          <cell r="I10">
            <v>473</v>
          </cell>
          <cell r="J10" t="str">
            <v/>
          </cell>
          <cell r="K10">
            <v>476</v>
          </cell>
          <cell r="L10" t="str">
            <v/>
          </cell>
          <cell r="M10">
            <v>480</v>
          </cell>
          <cell r="N10" t="str">
            <v/>
          </cell>
          <cell r="O10">
            <v>488</v>
          </cell>
          <cell r="P10" t="str">
            <v/>
          </cell>
          <cell r="Q10">
            <v>496</v>
          </cell>
          <cell r="R10" t="str">
            <v/>
          </cell>
          <cell r="S10">
            <v>503</v>
          </cell>
          <cell r="T10" t="str">
            <v/>
          </cell>
        </row>
        <row r="11">
          <cell r="A11" t="str">
            <v>Motorcycles</v>
          </cell>
          <cell r="B11" t="str">
            <v>Finland</v>
          </cell>
          <cell r="C11">
            <v>1161</v>
          </cell>
          <cell r="D11" t="str">
            <v/>
          </cell>
          <cell r="E11">
            <v>1161</v>
          </cell>
          <cell r="F11" t="str">
            <v/>
          </cell>
          <cell r="G11">
            <v>1161</v>
          </cell>
          <cell r="H11" t="str">
            <v/>
          </cell>
          <cell r="I11">
            <v>1161</v>
          </cell>
          <cell r="J11" t="str">
            <v/>
          </cell>
          <cell r="K11">
            <v>1161</v>
          </cell>
          <cell r="L11" t="str">
            <v/>
          </cell>
          <cell r="M11">
            <v>1161</v>
          </cell>
          <cell r="N11" t="str">
            <v/>
          </cell>
          <cell r="O11">
            <v>1161</v>
          </cell>
          <cell r="P11" t="str">
            <v/>
          </cell>
          <cell r="Q11">
            <v>1161</v>
          </cell>
          <cell r="R11" t="str">
            <v/>
          </cell>
          <cell r="S11">
            <v>1161</v>
          </cell>
          <cell r="T11" t="str">
            <v/>
          </cell>
        </row>
        <row r="12">
          <cell r="A12" t="str">
            <v>Motorcycles</v>
          </cell>
          <cell r="B12" t="str">
            <v>Sweden</v>
          </cell>
          <cell r="C12">
            <v>919</v>
          </cell>
          <cell r="D12" t="str">
            <v/>
          </cell>
          <cell r="E12" t="str">
            <v>:</v>
          </cell>
          <cell r="F12" t="str">
            <v/>
          </cell>
          <cell r="G12" t="str">
            <v>:</v>
          </cell>
          <cell r="H12" t="str">
            <v/>
          </cell>
          <cell r="I12" t="str">
            <v>:</v>
          </cell>
          <cell r="J12" t="str">
            <v/>
          </cell>
          <cell r="K12" t="str">
            <v>:</v>
          </cell>
          <cell r="L12" t="str">
            <v/>
          </cell>
          <cell r="M12" t="str">
            <v>:</v>
          </cell>
          <cell r="N12" t="str">
            <v/>
          </cell>
          <cell r="O12" t="str">
            <v>:</v>
          </cell>
          <cell r="P12" t="str">
            <v/>
          </cell>
          <cell r="Q12" t="str">
            <v>:</v>
          </cell>
          <cell r="R12" t="str">
            <v/>
          </cell>
          <cell r="S12" t="str">
            <v>:</v>
          </cell>
          <cell r="T12" t="str">
            <v/>
          </cell>
        </row>
        <row r="13">
          <cell r="A13" t="str">
            <v>Motorcycles</v>
          </cell>
          <cell r="B13" t="str">
            <v>Norway</v>
          </cell>
          <cell r="C13">
            <v>1364</v>
          </cell>
          <cell r="D13" t="str">
            <v/>
          </cell>
          <cell r="E13">
            <v>1404</v>
          </cell>
          <cell r="F13" t="str">
            <v/>
          </cell>
          <cell r="G13">
            <v>1442</v>
          </cell>
          <cell r="H13" t="str">
            <v/>
          </cell>
          <cell r="I13">
            <v>1478</v>
          </cell>
          <cell r="J13" t="str">
            <v/>
          </cell>
          <cell r="K13">
            <v>1513</v>
          </cell>
          <cell r="L13" t="str">
            <v/>
          </cell>
          <cell r="M13" t="str">
            <v>:</v>
          </cell>
          <cell r="N13" t="str">
            <v/>
          </cell>
          <cell r="O13" t="str">
            <v>:</v>
          </cell>
          <cell r="P13" t="str">
            <v/>
          </cell>
          <cell r="Q13" t="str">
            <v>:</v>
          </cell>
          <cell r="R13" t="str">
            <v/>
          </cell>
          <cell r="S13" t="str">
            <v>:</v>
          </cell>
          <cell r="T13" t="str">
            <v/>
          </cell>
        </row>
        <row r="14">
          <cell r="A14" t="str">
            <v>Motorcycles</v>
          </cell>
          <cell r="B14" t="str">
            <v>Iceland</v>
          </cell>
          <cell r="C14" t="str">
            <v>:</v>
          </cell>
          <cell r="D14" t="str">
            <v/>
          </cell>
          <cell r="E14" t="str">
            <v>:</v>
          </cell>
          <cell r="F14" t="str">
            <v/>
          </cell>
          <cell r="G14" t="str">
            <v>:</v>
          </cell>
          <cell r="H14" t="str">
            <v/>
          </cell>
          <cell r="I14" t="str">
            <v>:</v>
          </cell>
          <cell r="J14" t="str">
            <v/>
          </cell>
          <cell r="K14" t="str">
            <v>:</v>
          </cell>
          <cell r="L14" t="str">
            <v/>
          </cell>
          <cell r="M14" t="str">
            <v>:</v>
          </cell>
          <cell r="N14" t="str">
            <v/>
          </cell>
          <cell r="O14" t="str">
            <v>:</v>
          </cell>
          <cell r="P14" t="str">
            <v/>
          </cell>
          <cell r="Q14" t="str">
            <v>:</v>
          </cell>
          <cell r="R14" t="str">
            <v/>
          </cell>
          <cell r="S14" t="str">
            <v>:</v>
          </cell>
          <cell r="T14" t="str">
            <v/>
          </cell>
        </row>
        <row r="15">
          <cell r="A15" t="str">
            <v>Passenger cars</v>
          </cell>
          <cell r="B15" t="str">
            <v>Denmark</v>
          </cell>
          <cell r="C15" t="str">
            <v>:</v>
          </cell>
          <cell r="D15" t="str">
            <v/>
          </cell>
          <cell r="E15" t="str">
            <v>:</v>
          </cell>
          <cell r="F15" t="str">
            <v/>
          </cell>
          <cell r="G15" t="str">
            <v>:</v>
          </cell>
          <cell r="H15" t="str">
            <v/>
          </cell>
          <cell r="I15">
            <v>52559</v>
          </cell>
          <cell r="J15" t="str">
            <v/>
          </cell>
          <cell r="K15">
            <v>54064</v>
          </cell>
          <cell r="L15" t="str">
            <v/>
          </cell>
          <cell r="M15">
            <v>56692</v>
          </cell>
          <cell r="N15" t="str">
            <v/>
          </cell>
          <cell r="O15">
            <v>58781</v>
          </cell>
          <cell r="P15" t="str">
            <v/>
          </cell>
          <cell r="Q15">
            <v>59736</v>
          </cell>
          <cell r="R15" t="str">
            <v/>
          </cell>
          <cell r="S15">
            <v>60417</v>
          </cell>
          <cell r="T15" t="str">
            <v/>
          </cell>
        </row>
        <row r="16">
          <cell r="A16" t="str">
            <v>Passenger cars</v>
          </cell>
          <cell r="B16" t="str">
            <v>Finland</v>
          </cell>
          <cell r="C16">
            <v>64745</v>
          </cell>
          <cell r="D16" t="str">
            <v/>
          </cell>
          <cell r="E16">
            <v>65490</v>
          </cell>
          <cell r="F16" t="str">
            <v/>
          </cell>
          <cell r="G16">
            <v>65270</v>
          </cell>
          <cell r="H16" t="str">
            <v/>
          </cell>
          <cell r="I16">
            <v>65115</v>
          </cell>
          <cell r="J16" t="str">
            <v/>
          </cell>
          <cell r="K16">
            <v>65520</v>
          </cell>
          <cell r="L16" t="str">
            <v/>
          </cell>
          <cell r="M16">
            <v>66295</v>
          </cell>
          <cell r="N16" t="str">
            <v/>
          </cell>
          <cell r="O16">
            <v>57006</v>
          </cell>
          <cell r="P16" t="str">
            <v/>
          </cell>
          <cell r="Q16">
            <v>66607</v>
          </cell>
          <cell r="R16" t="str">
            <v/>
          </cell>
          <cell r="S16">
            <v>66800</v>
          </cell>
          <cell r="T16" t="str">
            <v/>
          </cell>
        </row>
        <row r="17">
          <cell r="A17" t="str">
            <v>Passenger cars</v>
          </cell>
          <cell r="B17" t="str">
            <v>Sweden</v>
          </cell>
          <cell r="C17">
            <v>99207</v>
          </cell>
          <cell r="D17" t="str">
            <v/>
          </cell>
          <cell r="E17" t="str">
            <v>:</v>
          </cell>
          <cell r="F17" t="str">
            <v/>
          </cell>
          <cell r="G17" t="str">
            <v>:</v>
          </cell>
          <cell r="H17" t="str">
            <v/>
          </cell>
          <cell r="I17" t="str">
            <v>:</v>
          </cell>
          <cell r="J17" t="str">
            <v/>
          </cell>
          <cell r="K17" t="str">
            <v>:</v>
          </cell>
          <cell r="L17" t="str">
            <v/>
          </cell>
          <cell r="M17" t="str">
            <v>:</v>
          </cell>
          <cell r="N17" t="str">
            <v/>
          </cell>
          <cell r="O17" t="str">
            <v>:</v>
          </cell>
          <cell r="P17" t="str">
            <v/>
          </cell>
          <cell r="Q17" t="str">
            <v>:</v>
          </cell>
          <cell r="R17" t="str">
            <v/>
          </cell>
          <cell r="S17" t="str">
            <v>:</v>
          </cell>
          <cell r="T17" t="str">
            <v/>
          </cell>
        </row>
        <row r="18">
          <cell r="A18" t="str">
            <v>Passenger cars</v>
          </cell>
          <cell r="B18" t="str">
            <v>Norway</v>
          </cell>
          <cell r="C18">
            <v>58831</v>
          </cell>
          <cell r="D18" t="str">
            <v>d</v>
          </cell>
          <cell r="E18">
            <v>59903</v>
          </cell>
          <cell r="F18" t="str">
            <v/>
          </cell>
          <cell r="G18">
            <v>60704</v>
          </cell>
          <cell r="H18" t="str">
            <v/>
          </cell>
          <cell r="I18">
            <v>61513</v>
          </cell>
          <cell r="J18" t="str">
            <v/>
          </cell>
          <cell r="K18">
            <v>63480</v>
          </cell>
          <cell r="L18" t="str">
            <v>d</v>
          </cell>
          <cell r="M18" t="str">
            <v>:</v>
          </cell>
          <cell r="N18" t="str">
            <v/>
          </cell>
          <cell r="O18" t="str">
            <v>:</v>
          </cell>
          <cell r="P18" t="str">
            <v/>
          </cell>
          <cell r="Q18" t="str">
            <v>:</v>
          </cell>
          <cell r="R18" t="str">
            <v/>
          </cell>
          <cell r="S18" t="str">
            <v>:</v>
          </cell>
          <cell r="T18" t="str">
            <v/>
          </cell>
        </row>
        <row r="19">
          <cell r="A19" t="str">
            <v>Passenger cars</v>
          </cell>
          <cell r="B19" t="str">
            <v>Iceland</v>
          </cell>
          <cell r="C19" t="str">
            <v>:</v>
          </cell>
          <cell r="D19" t="str">
            <v/>
          </cell>
          <cell r="E19" t="str">
            <v>:</v>
          </cell>
          <cell r="F19" t="str">
            <v/>
          </cell>
          <cell r="G19" t="str">
            <v>:</v>
          </cell>
          <cell r="H19" t="str">
            <v/>
          </cell>
          <cell r="I19" t="str">
            <v>:</v>
          </cell>
          <cell r="J19" t="str">
            <v/>
          </cell>
          <cell r="K19" t="str">
            <v>:</v>
          </cell>
          <cell r="L19" t="str">
            <v/>
          </cell>
          <cell r="M19" t="str">
            <v>:</v>
          </cell>
          <cell r="N19" t="str">
            <v/>
          </cell>
          <cell r="O19" t="str">
            <v>:</v>
          </cell>
          <cell r="P19" t="str">
            <v/>
          </cell>
          <cell r="Q19" t="str">
            <v>:</v>
          </cell>
          <cell r="R19" t="str">
            <v/>
          </cell>
          <cell r="S19" t="str">
            <v>:</v>
          </cell>
          <cell r="T19" t="str">
            <v/>
          </cell>
        </row>
        <row r="20">
          <cell r="A20" t="str">
            <v>Motor coaches, buses and trolley buses</v>
          </cell>
          <cell r="B20" t="str">
            <v>Denmark</v>
          </cell>
          <cell r="C20" t="str">
            <v>:</v>
          </cell>
          <cell r="D20" t="str">
            <v/>
          </cell>
          <cell r="E20" t="str">
            <v>:</v>
          </cell>
          <cell r="F20" t="str">
            <v/>
          </cell>
          <cell r="G20" t="str">
            <v>:</v>
          </cell>
          <cell r="H20" t="str">
            <v/>
          </cell>
          <cell r="I20">
            <v>13762</v>
          </cell>
          <cell r="J20" t="str">
            <v/>
          </cell>
          <cell r="K20">
            <v>13600</v>
          </cell>
          <cell r="L20" t="str">
            <v/>
          </cell>
          <cell r="M20">
            <v>13790</v>
          </cell>
          <cell r="N20" t="str">
            <v/>
          </cell>
          <cell r="O20">
            <v>14124</v>
          </cell>
          <cell r="P20" t="str">
            <v/>
          </cell>
          <cell r="Q20">
            <v>14236</v>
          </cell>
          <cell r="R20" t="str">
            <v/>
          </cell>
          <cell r="S20">
            <v>14014</v>
          </cell>
          <cell r="T20" t="str">
            <v/>
          </cell>
        </row>
        <row r="21">
          <cell r="A21" t="str">
            <v>Motor coaches, buses and trolley buses</v>
          </cell>
          <cell r="B21" t="str">
            <v>Finland</v>
          </cell>
          <cell r="C21">
            <v>7540</v>
          </cell>
          <cell r="D21" t="str">
            <v/>
          </cell>
          <cell r="E21">
            <v>7540</v>
          </cell>
          <cell r="F21" t="str">
            <v/>
          </cell>
          <cell r="G21">
            <v>7540</v>
          </cell>
          <cell r="H21" t="str">
            <v/>
          </cell>
          <cell r="I21">
            <v>7540</v>
          </cell>
          <cell r="J21" t="str">
            <v/>
          </cell>
          <cell r="K21">
            <v>7540</v>
          </cell>
          <cell r="L21" t="str">
            <v/>
          </cell>
          <cell r="M21">
            <v>7540</v>
          </cell>
          <cell r="N21" t="str">
            <v/>
          </cell>
          <cell r="O21">
            <v>8255</v>
          </cell>
          <cell r="P21" t="str">
            <v/>
          </cell>
          <cell r="Q21">
            <v>8234</v>
          </cell>
          <cell r="R21" t="str">
            <v/>
          </cell>
          <cell r="S21">
            <v>8000</v>
          </cell>
          <cell r="T21" t="str">
            <v/>
          </cell>
        </row>
        <row r="22">
          <cell r="A22" t="str">
            <v>Motor coaches, buses and trolley buses</v>
          </cell>
          <cell r="B22" t="str">
            <v>Sweden</v>
          </cell>
          <cell r="C22">
            <v>8560</v>
          </cell>
          <cell r="D22" t="str">
            <v/>
          </cell>
          <cell r="E22" t="str">
            <v>:</v>
          </cell>
          <cell r="F22" t="str">
            <v/>
          </cell>
          <cell r="G22" t="str">
            <v>:</v>
          </cell>
          <cell r="H22" t="str">
            <v/>
          </cell>
          <cell r="I22" t="str">
            <v>:</v>
          </cell>
          <cell r="J22" t="str">
            <v/>
          </cell>
          <cell r="K22" t="str">
            <v>:</v>
          </cell>
          <cell r="L22" t="str">
            <v/>
          </cell>
          <cell r="M22" t="str">
            <v>:</v>
          </cell>
          <cell r="N22" t="str">
            <v/>
          </cell>
          <cell r="O22" t="str">
            <v>:</v>
          </cell>
          <cell r="P22" t="str">
            <v/>
          </cell>
          <cell r="Q22" t="str">
            <v>:</v>
          </cell>
          <cell r="R22" t="str">
            <v/>
          </cell>
          <cell r="S22" t="str">
            <v>:</v>
          </cell>
          <cell r="T22" t="str">
            <v/>
          </cell>
        </row>
        <row r="23">
          <cell r="A23" t="str">
            <v>Motor coaches, buses and trolley buses</v>
          </cell>
          <cell r="B23" t="str">
            <v>Norway</v>
          </cell>
          <cell r="C23">
            <v>4574</v>
          </cell>
          <cell r="D23" t="str">
            <v/>
          </cell>
          <cell r="E23">
            <v>4748</v>
          </cell>
          <cell r="F23" t="str">
            <v/>
          </cell>
          <cell r="G23">
            <v>3788</v>
          </cell>
          <cell r="H23" t="str">
            <v>d</v>
          </cell>
          <cell r="I23">
            <v>3738</v>
          </cell>
          <cell r="J23" t="str">
            <v/>
          </cell>
          <cell r="K23">
            <v>3793</v>
          </cell>
          <cell r="L23" t="str">
            <v/>
          </cell>
          <cell r="M23">
            <v>4089</v>
          </cell>
          <cell r="N23" t="str">
            <v>d</v>
          </cell>
          <cell r="O23" t="str">
            <v>:</v>
          </cell>
          <cell r="P23" t="str">
            <v/>
          </cell>
          <cell r="Q23" t="str">
            <v>:</v>
          </cell>
          <cell r="R23" t="str">
            <v/>
          </cell>
          <cell r="S23" t="str">
            <v>:</v>
          </cell>
          <cell r="T23" t="str">
            <v/>
          </cell>
        </row>
        <row r="24">
          <cell r="A24" t="str">
            <v>Motor coaches, buses and trolley buses</v>
          </cell>
          <cell r="B24" t="str">
            <v>Iceland</v>
          </cell>
          <cell r="C24" t="str">
            <v>:</v>
          </cell>
          <cell r="D24" t="str">
            <v/>
          </cell>
          <cell r="E24" t="str">
            <v>:</v>
          </cell>
          <cell r="F24" t="str">
            <v/>
          </cell>
          <cell r="G24" t="str">
            <v>:</v>
          </cell>
          <cell r="H24" t="str">
            <v/>
          </cell>
          <cell r="I24" t="str">
            <v>:</v>
          </cell>
          <cell r="J24" t="str">
            <v/>
          </cell>
          <cell r="K24" t="str">
            <v>:</v>
          </cell>
          <cell r="L24" t="str">
            <v/>
          </cell>
          <cell r="M24" t="str">
            <v>:</v>
          </cell>
          <cell r="N24" t="str">
            <v/>
          </cell>
          <cell r="O24" t="str">
            <v>:</v>
          </cell>
          <cell r="P24" t="str">
            <v/>
          </cell>
          <cell r="Q24" t="str">
            <v>:</v>
          </cell>
          <cell r="R24" t="str">
            <v/>
          </cell>
          <cell r="S24" t="str">
            <v>:</v>
          </cell>
          <cell r="T24" t="str">
            <v/>
          </cell>
        </row>
      </sheetData>
      <sheetData sheetId="6">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cell r="U8" t="str">
            <v>2019</v>
          </cell>
        </row>
        <row r="10">
          <cell r="A10" t="str">
            <v>Loaded - total transport</v>
          </cell>
          <cell r="B10" t="str">
            <v>Denmark</v>
          </cell>
          <cell r="C10">
            <v>15018</v>
          </cell>
          <cell r="D10" t="str">
            <v/>
          </cell>
          <cell r="E10">
            <v>16120</v>
          </cell>
          <cell r="F10" t="str">
            <v/>
          </cell>
          <cell r="G10">
            <v>16679</v>
          </cell>
          <cell r="H10" t="str">
            <v/>
          </cell>
          <cell r="I10">
            <v>16072</v>
          </cell>
          <cell r="J10" t="str">
            <v/>
          </cell>
          <cell r="K10">
            <v>16184</v>
          </cell>
          <cell r="L10" t="str">
            <v/>
          </cell>
          <cell r="M10">
            <v>15500</v>
          </cell>
          <cell r="N10" t="str">
            <v/>
          </cell>
          <cell r="O10">
            <v>16094</v>
          </cell>
          <cell r="P10" t="str">
            <v/>
          </cell>
          <cell r="Q10">
            <v>15502</v>
          </cell>
          <cell r="R10" t="str">
            <v/>
          </cell>
          <cell r="S10">
            <v>14998</v>
          </cell>
          <cell r="T10" t="str">
            <v/>
          </cell>
          <cell r="U10">
            <v>14991</v>
          </cell>
        </row>
        <row r="11">
          <cell r="A11" t="str">
            <v>Loaded - total transport</v>
          </cell>
          <cell r="B11" t="str">
            <v>Finland</v>
          </cell>
          <cell r="C11">
            <v>29532</v>
          </cell>
          <cell r="D11" t="str">
            <v/>
          </cell>
          <cell r="E11">
            <v>26863</v>
          </cell>
          <cell r="F11" t="str">
            <v/>
          </cell>
          <cell r="G11">
            <v>25460</v>
          </cell>
          <cell r="H11" t="str">
            <v/>
          </cell>
          <cell r="I11">
            <v>24429</v>
          </cell>
          <cell r="J11" t="str">
            <v/>
          </cell>
          <cell r="K11">
            <v>23401</v>
          </cell>
          <cell r="L11" t="str">
            <v/>
          </cell>
          <cell r="M11">
            <v>24488</v>
          </cell>
          <cell r="N11" t="str">
            <v/>
          </cell>
          <cell r="O11">
            <v>26846</v>
          </cell>
          <cell r="P11" t="str">
            <v/>
          </cell>
          <cell r="Q11">
            <v>27966</v>
          </cell>
          <cell r="R11" t="str">
            <v/>
          </cell>
          <cell r="S11">
            <v>28345</v>
          </cell>
          <cell r="T11" t="str">
            <v/>
          </cell>
          <cell r="U11">
            <v>28848</v>
          </cell>
        </row>
        <row r="12">
          <cell r="A12" t="str">
            <v>Loaded - total transport</v>
          </cell>
          <cell r="B12" t="str">
            <v>Sweden</v>
          </cell>
          <cell r="C12">
            <v>36268</v>
          </cell>
          <cell r="D12" t="str">
            <v/>
          </cell>
          <cell r="E12">
            <v>36932</v>
          </cell>
          <cell r="F12" t="str">
            <v/>
          </cell>
          <cell r="G12">
            <v>33481</v>
          </cell>
          <cell r="H12" t="str">
            <v/>
          </cell>
          <cell r="I12">
            <v>33529</v>
          </cell>
          <cell r="J12" t="str">
            <v/>
          </cell>
          <cell r="K12">
            <v>41964</v>
          </cell>
          <cell r="L12" t="str">
            <v/>
          </cell>
          <cell r="M12">
            <v>41502</v>
          </cell>
          <cell r="N12" t="str">
            <v/>
          </cell>
          <cell r="O12">
            <v>42673</v>
          </cell>
          <cell r="P12" t="str">
            <v/>
          </cell>
          <cell r="Q12">
            <v>41851</v>
          </cell>
          <cell r="R12" t="str">
            <v/>
          </cell>
          <cell r="S12">
            <v>43478</v>
          </cell>
          <cell r="T12" t="str">
            <v/>
          </cell>
          <cell r="U12">
            <v>42604</v>
          </cell>
        </row>
        <row r="13">
          <cell r="A13" t="str">
            <v>Loaded - total transport</v>
          </cell>
          <cell r="B13" t="str">
            <v>Norway</v>
          </cell>
          <cell r="C13">
            <v>19751</v>
          </cell>
          <cell r="D13" t="str">
            <v/>
          </cell>
          <cell r="E13">
            <v>19188</v>
          </cell>
          <cell r="F13" t="str">
            <v/>
          </cell>
          <cell r="G13">
            <v>20171</v>
          </cell>
          <cell r="H13" t="str">
            <v/>
          </cell>
          <cell r="I13">
            <v>21317</v>
          </cell>
          <cell r="J13" t="str">
            <v/>
          </cell>
          <cell r="K13">
            <v>21594</v>
          </cell>
          <cell r="L13" t="str">
            <v/>
          </cell>
          <cell r="M13">
            <v>23136</v>
          </cell>
          <cell r="N13" t="str">
            <v/>
          </cell>
          <cell r="O13">
            <v>20910</v>
          </cell>
          <cell r="P13" t="str">
            <v/>
          </cell>
          <cell r="Q13">
            <v>21385</v>
          </cell>
          <cell r="R13" t="str">
            <v/>
          </cell>
          <cell r="S13">
            <v>21338</v>
          </cell>
          <cell r="T13" t="str">
            <v/>
          </cell>
          <cell r="U13">
            <v>21463</v>
          </cell>
        </row>
        <row r="14">
          <cell r="A14" t="str">
            <v>Loaded - national transport</v>
          </cell>
          <cell r="B14" t="str">
            <v>Denmark</v>
          </cell>
          <cell r="C14">
            <v>10573</v>
          </cell>
          <cell r="D14" t="str">
            <v/>
          </cell>
          <cell r="E14">
            <v>12025</v>
          </cell>
          <cell r="F14" t="str">
            <v/>
          </cell>
          <cell r="G14">
            <v>12292</v>
          </cell>
          <cell r="H14" t="str">
            <v/>
          </cell>
          <cell r="I14">
            <v>12217</v>
          </cell>
          <cell r="J14" t="str">
            <v/>
          </cell>
          <cell r="K14">
            <v>12943</v>
          </cell>
          <cell r="L14" t="str">
            <v/>
          </cell>
          <cell r="M14">
            <v>12532</v>
          </cell>
          <cell r="N14" t="str">
            <v/>
          </cell>
          <cell r="O14">
            <v>13037</v>
          </cell>
          <cell r="P14" t="str">
            <v/>
          </cell>
          <cell r="Q14">
            <v>12577</v>
          </cell>
          <cell r="R14" t="str">
            <v/>
          </cell>
          <cell r="S14">
            <v>12075</v>
          </cell>
          <cell r="T14" t="str">
            <v/>
          </cell>
          <cell r="U14">
            <v>12165</v>
          </cell>
        </row>
        <row r="15">
          <cell r="A15" t="str">
            <v>Loaded - national transport</v>
          </cell>
          <cell r="B15" t="str">
            <v>Finland</v>
          </cell>
          <cell r="C15">
            <v>25156</v>
          </cell>
          <cell r="D15" t="str">
            <v/>
          </cell>
          <cell r="E15">
            <v>23732</v>
          </cell>
          <cell r="F15" t="str">
            <v/>
          </cell>
          <cell r="G15">
            <v>21928</v>
          </cell>
          <cell r="H15" t="str">
            <v/>
          </cell>
          <cell r="I15">
            <v>20968</v>
          </cell>
          <cell r="J15" t="str">
            <v/>
          </cell>
          <cell r="K15">
            <v>20298</v>
          </cell>
          <cell r="L15" t="str">
            <v/>
          </cell>
          <cell r="M15">
            <v>21434</v>
          </cell>
          <cell r="N15" t="str">
            <v/>
          </cell>
          <cell r="O15">
            <v>24586</v>
          </cell>
          <cell r="P15" t="str">
            <v/>
          </cell>
          <cell r="Q15">
            <v>26330</v>
          </cell>
          <cell r="R15" t="str">
            <v/>
          </cell>
          <cell r="S15">
            <v>25970</v>
          </cell>
          <cell r="T15" t="str">
            <v/>
          </cell>
          <cell r="U15">
            <v>26711</v>
          </cell>
        </row>
        <row r="16">
          <cell r="A16" t="str">
            <v>Loaded - national transport</v>
          </cell>
          <cell r="B16" t="str">
            <v>Sweden</v>
          </cell>
          <cell r="C16">
            <v>32732</v>
          </cell>
          <cell r="D16" t="str">
            <v/>
          </cell>
          <cell r="E16">
            <v>33402</v>
          </cell>
          <cell r="F16" t="str">
            <v/>
          </cell>
          <cell r="G16">
            <v>30370</v>
          </cell>
          <cell r="H16" t="str">
            <v/>
          </cell>
          <cell r="I16">
            <v>30715</v>
          </cell>
          <cell r="J16" t="str">
            <v/>
          </cell>
          <cell r="K16">
            <v>38816</v>
          </cell>
          <cell r="L16" t="str">
            <v/>
          </cell>
          <cell r="M16">
            <v>38106</v>
          </cell>
          <cell r="N16" t="str">
            <v/>
          </cell>
          <cell r="O16">
            <v>39260</v>
          </cell>
          <cell r="P16" t="str">
            <v/>
          </cell>
          <cell r="Q16">
            <v>38556</v>
          </cell>
          <cell r="R16" t="str">
            <v/>
          </cell>
          <cell r="S16">
            <v>40662</v>
          </cell>
          <cell r="T16" t="str">
            <v/>
          </cell>
          <cell r="U16">
            <v>40112</v>
          </cell>
        </row>
        <row r="17">
          <cell r="A17" t="str">
            <v>Loaded - national transport</v>
          </cell>
          <cell r="B17" t="str">
            <v>Norway</v>
          </cell>
          <cell r="C17">
            <v>16344</v>
          </cell>
          <cell r="D17" t="str">
            <v/>
          </cell>
          <cell r="E17">
            <v>16131</v>
          </cell>
          <cell r="F17" t="str">
            <v/>
          </cell>
          <cell r="G17">
            <v>16983</v>
          </cell>
          <cell r="H17" t="str">
            <v/>
          </cell>
          <cell r="I17">
            <v>18334</v>
          </cell>
          <cell r="J17" t="str">
            <v/>
          </cell>
          <cell r="K17">
            <v>19034</v>
          </cell>
          <cell r="L17" t="str">
            <v/>
          </cell>
          <cell r="M17">
            <v>20462</v>
          </cell>
          <cell r="N17" t="str">
            <v/>
          </cell>
          <cell r="O17">
            <v>18514</v>
          </cell>
          <cell r="P17" t="str">
            <v/>
          </cell>
          <cell r="Q17">
            <v>18741</v>
          </cell>
          <cell r="R17" t="str">
            <v/>
          </cell>
          <cell r="S17">
            <v>18924</v>
          </cell>
          <cell r="T17" t="str">
            <v/>
          </cell>
          <cell r="U17">
            <v>19400</v>
          </cell>
        </row>
        <row r="18">
          <cell r="A18" t="str">
            <v>Loaded - international transport - total</v>
          </cell>
          <cell r="B18" t="str">
            <v>Denmark</v>
          </cell>
          <cell r="C18">
            <v>4445</v>
          </cell>
          <cell r="D18" t="str">
            <v/>
          </cell>
          <cell r="E18">
            <v>4095</v>
          </cell>
          <cell r="F18" t="str">
            <v/>
          </cell>
          <cell r="G18">
            <v>4387</v>
          </cell>
          <cell r="H18" t="str">
            <v/>
          </cell>
          <cell r="I18">
            <v>3855</v>
          </cell>
          <cell r="J18" t="str">
            <v/>
          </cell>
          <cell r="K18">
            <v>3241</v>
          </cell>
          <cell r="L18" t="str">
            <v/>
          </cell>
          <cell r="M18">
            <v>2969</v>
          </cell>
          <cell r="N18" t="str">
            <v/>
          </cell>
          <cell r="O18">
            <v>3057</v>
          </cell>
          <cell r="P18" t="str">
            <v/>
          </cell>
          <cell r="Q18">
            <v>2925</v>
          </cell>
          <cell r="R18" t="str">
            <v/>
          </cell>
          <cell r="S18">
            <v>2923</v>
          </cell>
          <cell r="T18" t="str">
            <v/>
          </cell>
          <cell r="U18">
            <v>2826</v>
          </cell>
        </row>
        <row r="19">
          <cell r="A19" t="str">
            <v>Loaded - international transport - total</v>
          </cell>
          <cell r="B19" t="str">
            <v>Finland</v>
          </cell>
          <cell r="C19">
            <v>4376</v>
          </cell>
          <cell r="D19" t="str">
            <v/>
          </cell>
          <cell r="E19" t="str">
            <v>:</v>
          </cell>
          <cell r="F19" t="str">
            <v>c</v>
          </cell>
          <cell r="G19" t="str">
            <v>:</v>
          </cell>
          <cell r="H19" t="str">
            <v>c</v>
          </cell>
          <cell r="I19" t="str">
            <v>:</v>
          </cell>
          <cell r="J19" t="str">
            <v>c</v>
          </cell>
          <cell r="K19" t="str">
            <v>:</v>
          </cell>
          <cell r="L19" t="str">
            <v>c</v>
          </cell>
          <cell r="M19">
            <v>3054</v>
          </cell>
          <cell r="N19" t="str">
            <v/>
          </cell>
          <cell r="O19">
            <v>2260</v>
          </cell>
          <cell r="P19" t="str">
            <v/>
          </cell>
          <cell r="Q19" t="str">
            <v>:</v>
          </cell>
          <cell r="R19" t="str">
            <v>c</v>
          </cell>
          <cell r="S19" t="str">
            <v>:</v>
          </cell>
          <cell r="T19" t="str">
            <v>c</v>
          </cell>
          <cell r="U19" t="str">
            <v>:</v>
          </cell>
        </row>
        <row r="20">
          <cell r="A20" t="str">
            <v>Loaded - international transport - total</v>
          </cell>
          <cell r="B20" t="str">
            <v>Sweden</v>
          </cell>
          <cell r="C20">
            <v>3536</v>
          </cell>
          <cell r="D20" t="str">
            <v/>
          </cell>
          <cell r="E20">
            <v>3530</v>
          </cell>
          <cell r="F20" t="str">
            <v/>
          </cell>
          <cell r="G20">
            <v>3111</v>
          </cell>
          <cell r="H20" t="str">
            <v/>
          </cell>
          <cell r="I20">
            <v>2814</v>
          </cell>
          <cell r="J20" t="str">
            <v/>
          </cell>
          <cell r="K20">
            <v>3148</v>
          </cell>
          <cell r="L20" t="str">
            <v/>
          </cell>
          <cell r="M20">
            <v>3396</v>
          </cell>
          <cell r="N20" t="str">
            <v/>
          </cell>
          <cell r="O20">
            <v>3413</v>
          </cell>
          <cell r="P20" t="str">
            <v/>
          </cell>
          <cell r="Q20">
            <v>3295</v>
          </cell>
          <cell r="R20" t="str">
            <v/>
          </cell>
          <cell r="S20">
            <v>2816</v>
          </cell>
          <cell r="T20" t="str">
            <v/>
          </cell>
          <cell r="U20">
            <v>2492</v>
          </cell>
        </row>
        <row r="21">
          <cell r="A21" t="str">
            <v>Loaded - international transport - total</v>
          </cell>
          <cell r="B21" t="str">
            <v>Norway</v>
          </cell>
          <cell r="C21">
            <v>3407</v>
          </cell>
          <cell r="D21" t="str">
            <v/>
          </cell>
          <cell r="E21">
            <v>3057</v>
          </cell>
          <cell r="F21" t="str">
            <v/>
          </cell>
          <cell r="G21">
            <v>3188</v>
          </cell>
          <cell r="H21" t="str">
            <v/>
          </cell>
          <cell r="I21">
            <v>2983</v>
          </cell>
          <cell r="J21" t="str">
            <v/>
          </cell>
          <cell r="K21">
            <v>2560</v>
          </cell>
          <cell r="L21" t="str">
            <v/>
          </cell>
          <cell r="M21">
            <v>2674</v>
          </cell>
          <cell r="N21" t="str">
            <v/>
          </cell>
          <cell r="O21">
            <v>2397</v>
          </cell>
          <cell r="P21" t="str">
            <v/>
          </cell>
          <cell r="Q21">
            <v>2645</v>
          </cell>
          <cell r="R21" t="str">
            <v/>
          </cell>
          <cell r="S21">
            <v>2414</v>
          </cell>
          <cell r="T21" t="str">
            <v/>
          </cell>
          <cell r="U21">
            <v>2063</v>
          </cell>
        </row>
        <row r="23">
          <cell r="A23" t="str">
            <v>Special value</v>
          </cell>
        </row>
        <row r="24">
          <cell r="A24" t="str">
            <v>:</v>
          </cell>
          <cell r="B24" t="str">
            <v>not available</v>
          </cell>
        </row>
      </sheetData>
      <sheetData sheetId="7">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cell r="U8" t="str">
            <v>2019</v>
          </cell>
        </row>
        <row r="10">
          <cell r="A10" t="str">
            <v>Rail</v>
          </cell>
          <cell r="B10" t="str">
            <v>Denmark</v>
          </cell>
          <cell r="C10">
            <v>6341</v>
          </cell>
          <cell r="D10" t="str">
            <v/>
          </cell>
          <cell r="E10">
            <v>6605</v>
          </cell>
          <cell r="F10" t="str">
            <v/>
          </cell>
          <cell r="G10">
            <v>6744</v>
          </cell>
          <cell r="H10" t="str">
            <v/>
          </cell>
          <cell r="I10">
            <v>6785</v>
          </cell>
          <cell r="J10" t="str">
            <v/>
          </cell>
          <cell r="K10">
            <v>6513</v>
          </cell>
          <cell r="L10" t="str">
            <v/>
          </cell>
          <cell r="M10">
            <v>6507</v>
          </cell>
          <cell r="N10" t="str">
            <v/>
          </cell>
          <cell r="O10">
            <v>6332</v>
          </cell>
          <cell r="P10" t="str">
            <v/>
          </cell>
          <cell r="Q10">
            <v>6280</v>
          </cell>
          <cell r="R10" t="str">
            <v/>
          </cell>
          <cell r="S10">
            <v>6182</v>
          </cell>
          <cell r="T10" t="str">
            <v/>
          </cell>
          <cell r="U10">
            <v>6174</v>
          </cell>
        </row>
        <row r="11">
          <cell r="A11" t="str">
            <v>Rail</v>
          </cell>
          <cell r="B11" t="str">
            <v>Finland</v>
          </cell>
          <cell r="C11">
            <v>3959</v>
          </cell>
          <cell r="D11" t="str">
            <v/>
          </cell>
          <cell r="E11">
            <v>3882</v>
          </cell>
          <cell r="F11" t="str">
            <v/>
          </cell>
          <cell r="G11">
            <v>4035</v>
          </cell>
          <cell r="H11" t="str">
            <v/>
          </cell>
          <cell r="I11">
            <v>4053</v>
          </cell>
          <cell r="J11" t="str">
            <v/>
          </cell>
          <cell r="K11">
            <v>3874</v>
          </cell>
          <cell r="L11" t="str">
            <v/>
          </cell>
          <cell r="M11">
            <v>4114</v>
          </cell>
          <cell r="N11" t="str">
            <v/>
          </cell>
          <cell r="O11">
            <v>3868</v>
          </cell>
          <cell r="P11" t="str">
            <v/>
          </cell>
          <cell r="Q11">
            <v>4271</v>
          </cell>
          <cell r="R11" t="str">
            <v/>
          </cell>
          <cell r="S11">
            <v>4535</v>
          </cell>
          <cell r="T11" t="str">
            <v/>
          </cell>
          <cell r="U11">
            <v>4924</v>
          </cell>
        </row>
        <row r="12">
          <cell r="A12" t="str">
            <v>Rail</v>
          </cell>
          <cell r="B12" t="str">
            <v>Sweden</v>
          </cell>
          <cell r="C12">
            <v>11155</v>
          </cell>
          <cell r="D12" t="str">
            <v/>
          </cell>
          <cell r="E12">
            <v>11379</v>
          </cell>
          <cell r="F12" t="str">
            <v/>
          </cell>
          <cell r="G12">
            <v>11792</v>
          </cell>
          <cell r="H12" t="str">
            <v/>
          </cell>
          <cell r="I12">
            <v>11842</v>
          </cell>
          <cell r="J12" t="str">
            <v/>
          </cell>
          <cell r="K12">
            <v>12121</v>
          </cell>
          <cell r="L12" t="str">
            <v/>
          </cell>
          <cell r="M12">
            <v>12741</v>
          </cell>
          <cell r="N12" t="str">
            <v/>
          </cell>
          <cell r="O12">
            <v>12800</v>
          </cell>
          <cell r="P12" t="str">
            <v/>
          </cell>
          <cell r="Q12">
            <v>13331</v>
          </cell>
          <cell r="R12" t="str">
            <v/>
          </cell>
          <cell r="S12">
            <v>13547</v>
          </cell>
          <cell r="T12" t="str">
            <v/>
          </cell>
          <cell r="U12">
            <v>14617</v>
          </cell>
        </row>
        <row r="13">
          <cell r="A13" t="str">
            <v>Rail</v>
          </cell>
          <cell r="B13" t="str">
            <v>Norway</v>
          </cell>
          <cell r="C13">
            <v>3186</v>
          </cell>
          <cell r="D13" t="str">
            <v/>
          </cell>
          <cell r="E13">
            <v>3076</v>
          </cell>
          <cell r="F13" t="str">
            <v/>
          </cell>
          <cell r="G13">
            <v>3092</v>
          </cell>
          <cell r="H13" t="str">
            <v/>
          </cell>
          <cell r="I13">
            <v>3260</v>
          </cell>
          <cell r="J13" t="str">
            <v/>
          </cell>
          <cell r="K13">
            <v>3440</v>
          </cell>
          <cell r="L13" t="str">
            <v/>
          </cell>
          <cell r="M13">
            <v>3555</v>
          </cell>
          <cell r="N13" t="str">
            <v/>
          </cell>
          <cell r="O13">
            <v>3695</v>
          </cell>
          <cell r="P13" t="str">
            <v/>
          </cell>
          <cell r="Q13">
            <v>3584</v>
          </cell>
          <cell r="R13" t="str">
            <v/>
          </cell>
          <cell r="S13">
            <v>3722</v>
          </cell>
          <cell r="T13" t="str">
            <v/>
          </cell>
          <cell r="U13">
            <v>3715</v>
          </cell>
        </row>
        <row r="15">
          <cell r="A15" t="str">
            <v>Special value</v>
          </cell>
        </row>
        <row r="16">
          <cell r="A16" t="str">
            <v>:</v>
          </cell>
          <cell r="B16" t="str">
            <v>not available</v>
          </cell>
        </row>
      </sheetData>
      <sheetData sheetId="8">
        <row r="8">
          <cell r="C8" t="str">
            <v>2010</v>
          </cell>
          <cell r="D8" t="str">
            <v/>
          </cell>
          <cell r="E8" t="str">
            <v>2011</v>
          </cell>
          <cell r="F8" t="str">
            <v/>
          </cell>
          <cell r="G8" t="str">
            <v>2012</v>
          </cell>
          <cell r="H8" t="str">
            <v/>
          </cell>
          <cell r="I8" t="str">
            <v>2013</v>
          </cell>
          <cell r="J8" t="str">
            <v/>
          </cell>
          <cell r="K8" t="str">
            <v>2014</v>
          </cell>
          <cell r="L8" t="str">
            <v/>
          </cell>
          <cell r="M8" t="str">
            <v>2015</v>
          </cell>
          <cell r="N8" t="str">
            <v/>
          </cell>
          <cell r="O8" t="str">
            <v>2016</v>
          </cell>
          <cell r="P8" t="str">
            <v/>
          </cell>
          <cell r="Q8" t="str">
            <v>2017</v>
          </cell>
          <cell r="R8" t="str">
            <v/>
          </cell>
          <cell r="S8" t="str">
            <v>2018</v>
          </cell>
          <cell r="T8" t="str">
            <v/>
          </cell>
          <cell r="U8" t="str">
            <v>2019</v>
          </cell>
        </row>
        <row r="10">
          <cell r="A10" t="str">
            <v>Rail</v>
          </cell>
          <cell r="B10" t="str">
            <v>Denmark</v>
          </cell>
          <cell r="C10">
            <v>2239</v>
          </cell>
          <cell r="D10" t="str">
            <v/>
          </cell>
          <cell r="E10">
            <v>2614</v>
          </cell>
          <cell r="F10" t="str">
            <v/>
          </cell>
          <cell r="G10">
            <v>2278</v>
          </cell>
          <cell r="H10" t="str">
            <v/>
          </cell>
          <cell r="I10">
            <v>2449</v>
          </cell>
          <cell r="J10" t="str">
            <v/>
          </cell>
          <cell r="K10">
            <v>2453</v>
          </cell>
          <cell r="L10" t="str">
            <v/>
          </cell>
          <cell r="M10">
            <v>2603</v>
          </cell>
          <cell r="N10" t="str">
            <v/>
          </cell>
          <cell r="O10">
            <v>2616</v>
          </cell>
          <cell r="P10" t="str">
            <v/>
          </cell>
          <cell r="Q10">
            <v>2653</v>
          </cell>
          <cell r="R10" t="str">
            <v/>
          </cell>
          <cell r="S10">
            <v>2594</v>
          </cell>
          <cell r="T10" t="str">
            <v/>
          </cell>
          <cell r="U10">
            <v>2525</v>
          </cell>
        </row>
        <row r="11">
          <cell r="A11" t="str">
            <v>Rail</v>
          </cell>
          <cell r="B11" t="str">
            <v>Finland</v>
          </cell>
          <cell r="C11">
            <v>9750</v>
          </cell>
          <cell r="D11" t="str">
            <v/>
          </cell>
          <cell r="E11">
            <v>9395</v>
          </cell>
          <cell r="F11" t="str">
            <v/>
          </cell>
          <cell r="G11">
            <v>9275</v>
          </cell>
          <cell r="H11" t="str">
            <v/>
          </cell>
          <cell r="I11">
            <v>9470</v>
          </cell>
          <cell r="J11" t="str">
            <v/>
          </cell>
          <cell r="K11">
            <v>9597</v>
          </cell>
          <cell r="L11" t="str">
            <v/>
          </cell>
          <cell r="M11">
            <v>8468</v>
          </cell>
          <cell r="N11" t="str">
            <v/>
          </cell>
          <cell r="O11">
            <v>9456</v>
          </cell>
          <cell r="P11" t="str">
            <v/>
          </cell>
          <cell r="Q11">
            <v>10362</v>
          </cell>
          <cell r="R11" t="str">
            <v/>
          </cell>
          <cell r="S11">
            <v>11175</v>
          </cell>
          <cell r="T11" t="str">
            <v/>
          </cell>
          <cell r="U11">
            <v>10271</v>
          </cell>
        </row>
        <row r="12">
          <cell r="A12" t="str">
            <v>Rail</v>
          </cell>
          <cell r="B12" t="str">
            <v>Sweden</v>
          </cell>
          <cell r="C12">
            <v>23464</v>
          </cell>
          <cell r="D12" t="str">
            <v/>
          </cell>
          <cell r="E12">
            <v>22864</v>
          </cell>
          <cell r="F12" t="str">
            <v/>
          </cell>
          <cell r="G12">
            <v>22043</v>
          </cell>
          <cell r="H12" t="str">
            <v/>
          </cell>
          <cell r="I12">
            <v>20970</v>
          </cell>
          <cell r="J12" t="str">
            <v/>
          </cell>
          <cell r="K12">
            <v>21296</v>
          </cell>
          <cell r="L12" t="str">
            <v/>
          </cell>
          <cell r="M12">
            <v>20699</v>
          </cell>
          <cell r="N12" t="str">
            <v/>
          </cell>
          <cell r="O12">
            <v>21406</v>
          </cell>
          <cell r="P12" t="str">
            <v/>
          </cell>
          <cell r="Q12">
            <v>21838</v>
          </cell>
          <cell r="R12" t="str">
            <v/>
          </cell>
          <cell r="S12">
            <v>23358</v>
          </cell>
          <cell r="T12" t="str">
            <v/>
          </cell>
          <cell r="U12">
            <v>22717</v>
          </cell>
        </row>
        <row r="13">
          <cell r="A13" t="str">
            <v>Rail</v>
          </cell>
          <cell r="B13" t="str">
            <v>Norway</v>
          </cell>
          <cell r="C13">
            <v>3496</v>
          </cell>
          <cell r="D13" t="str">
            <v/>
          </cell>
          <cell r="E13">
            <v>3574</v>
          </cell>
          <cell r="F13" t="str">
            <v/>
          </cell>
          <cell r="G13">
            <v>3489</v>
          </cell>
          <cell r="H13" t="str">
            <v/>
          </cell>
          <cell r="I13">
            <v>3383</v>
          </cell>
          <cell r="J13" t="str">
            <v/>
          </cell>
          <cell r="K13">
            <v>3539</v>
          </cell>
          <cell r="L13" t="str">
            <v/>
          </cell>
          <cell r="M13">
            <v>3498</v>
          </cell>
          <cell r="N13" t="str">
            <v/>
          </cell>
          <cell r="O13">
            <v>3312</v>
          </cell>
          <cell r="P13" t="str">
            <v/>
          </cell>
          <cell r="Q13">
            <v>4040</v>
          </cell>
          <cell r="R13" t="str">
            <v/>
          </cell>
          <cell r="S13">
            <v>3970</v>
          </cell>
          <cell r="T13" t="str">
            <v/>
          </cell>
          <cell r="U13">
            <v>3903</v>
          </cell>
        </row>
        <row r="15">
          <cell r="A15" t="str">
            <v>Special value</v>
          </cell>
        </row>
        <row r="16">
          <cell r="A16" t="str">
            <v>:</v>
          </cell>
          <cell r="B16" t="str">
            <v>not available</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vergence programme"/>
      <sheetName val="Projection New"/>
      <sheetName val="TimeSeries"/>
      <sheetName val="BY_Demands_Drivers"/>
      <sheetName val="DEM_FR_Agriculture"/>
      <sheetName val="DEM_FR_FOOD"/>
      <sheetName val="DEM_FR_Chemical"/>
      <sheetName val="DEM_FR_Glass&amp;Concrete"/>
      <sheetName val="DEM_FR_Aluminium"/>
      <sheetName val="DEM_FR_OtherCommodity"/>
      <sheetName val="DEM_FR_Pulp&amp;Paper"/>
      <sheetName val="DEM_FR_Iron&amp;Steel"/>
      <sheetName val="DEM_FR_Machinery"/>
      <sheetName val="DEM_FR_Service"/>
      <sheetName val="DEM_FR_Construction"/>
      <sheetName val="DEM_FR_Wood"/>
      <sheetName val="DEM_FR_Mining"/>
    </sheetNames>
    <sheetDataSet>
      <sheetData sheetId="0" refreshError="1"/>
      <sheetData sheetId="1">
        <row r="25">
          <cell r="A25" t="str">
            <v>Agriculture</v>
          </cell>
          <cell r="C25" t="str">
            <v>IA</v>
          </cell>
          <cell r="I25">
            <v>95.599335448540558</v>
          </cell>
          <cell r="J25">
            <v>94.719202538248666</v>
          </cell>
          <cell r="K25">
            <v>94.719202538248666</v>
          </cell>
          <cell r="L25">
            <v>94.719202538248666</v>
          </cell>
          <cell r="M25">
            <v>94.719202538248666</v>
          </cell>
          <cell r="N25">
            <v>94.719202538248666</v>
          </cell>
          <cell r="O25">
            <v>94.719202538248666</v>
          </cell>
          <cell r="P25">
            <v>94.719202538248666</v>
          </cell>
          <cell r="Q25">
            <v>94.719202538248666</v>
          </cell>
          <cell r="R25">
            <v>94.719202538248666</v>
          </cell>
          <cell r="S25">
            <v>94.719202538248666</v>
          </cell>
          <cell r="T25">
            <v>94.307379918517157</v>
          </cell>
          <cell r="U25">
            <v>93.895557298785633</v>
          </cell>
          <cell r="V25">
            <v>93.483734679054137</v>
          </cell>
          <cell r="W25">
            <v>93.071912059322614</v>
          </cell>
          <cell r="X25">
            <v>92.660089439591104</v>
          </cell>
          <cell r="Y25">
            <v>92.660089439591104</v>
          </cell>
          <cell r="Z25">
            <v>92.660089439591104</v>
          </cell>
          <cell r="AA25">
            <v>92.660089439591104</v>
          </cell>
          <cell r="AB25">
            <v>92.660089439591104</v>
          </cell>
          <cell r="AC25">
            <v>92.660089439591104</v>
          </cell>
          <cell r="AD25">
            <v>92.660089439591104</v>
          </cell>
          <cell r="AE25">
            <v>92.660089439591104</v>
          </cell>
          <cell r="AF25">
            <v>92.660089439591104</v>
          </cell>
          <cell r="AG25">
            <v>92.660089439591104</v>
          </cell>
          <cell r="AH25">
            <v>92.660089439591104</v>
          </cell>
          <cell r="AI25">
            <v>92.24826681985958</v>
          </cell>
          <cell r="AJ25">
            <v>91.836444200128071</v>
          </cell>
          <cell r="AK25">
            <v>91.424621580396561</v>
          </cell>
          <cell r="AL25">
            <v>91.012798960665037</v>
          </cell>
          <cell r="AM25">
            <v>90.600976340933528</v>
          </cell>
          <cell r="AN25">
            <v>90.600976340933528</v>
          </cell>
          <cell r="AO25">
            <v>90.600976340933528</v>
          </cell>
          <cell r="AP25">
            <v>90.600976340933528</v>
          </cell>
          <cell r="AQ25">
            <v>90.600976340933528</v>
          </cell>
          <cell r="AR25">
            <v>90.600976340933528</v>
          </cell>
        </row>
        <row r="26">
          <cell r="A26" t="str">
            <v>Food</v>
          </cell>
          <cell r="C26" t="str">
            <v>IF</v>
          </cell>
          <cell r="I26">
            <v>94.812175961085075</v>
          </cell>
          <cell r="J26">
            <v>93.774611153302089</v>
          </cell>
          <cell r="K26">
            <v>94.223255397580999</v>
          </cell>
          <cell r="L26">
            <v>94.671899641859895</v>
          </cell>
          <cell r="M26">
            <v>95.12054388613879</v>
          </cell>
          <cell r="N26">
            <v>95.5691881304177</v>
          </cell>
          <cell r="O26">
            <v>95.186911377896038</v>
          </cell>
          <cell r="P26">
            <v>94.804634625374362</v>
          </cell>
          <cell r="Q26">
            <v>94.4223578728527</v>
          </cell>
          <cell r="R26">
            <v>94.040081120331038</v>
          </cell>
          <cell r="S26">
            <v>93.657804367809362</v>
          </cell>
          <cell r="T26">
            <v>93.657804367809362</v>
          </cell>
          <cell r="U26">
            <v>93.657804367809362</v>
          </cell>
          <cell r="V26">
            <v>93.657804367809362</v>
          </cell>
          <cell r="W26">
            <v>93.657804367809362</v>
          </cell>
          <cell r="X26">
            <v>93.657804367809362</v>
          </cell>
          <cell r="Y26">
            <v>94.040081120331038</v>
          </cell>
          <cell r="Z26">
            <v>94.4223578728527</v>
          </cell>
          <cell r="AA26">
            <v>94.804634625374362</v>
          </cell>
          <cell r="AB26">
            <v>95.186911377896038</v>
          </cell>
          <cell r="AC26">
            <v>95.5691881304177</v>
          </cell>
          <cell r="AD26">
            <v>95.951464882939376</v>
          </cell>
          <cell r="AE26">
            <v>96.333741635461053</v>
          </cell>
          <cell r="AF26">
            <v>96.716018387982714</v>
          </cell>
          <cell r="AG26">
            <v>97.098295140504391</v>
          </cell>
          <cell r="AH26">
            <v>97.480571893026053</v>
          </cell>
          <cell r="AI26">
            <v>97.862848645547729</v>
          </cell>
          <cell r="AJ26">
            <v>98.245125398069405</v>
          </cell>
          <cell r="AK26">
            <v>98.627402150591081</v>
          </cell>
          <cell r="AL26">
            <v>99.009678903112757</v>
          </cell>
          <cell r="AM26">
            <v>99.391955655634419</v>
          </cell>
          <cell r="AN26">
            <v>99.774232408156095</v>
          </cell>
          <cell r="AO26">
            <v>100.15650916067776</v>
          </cell>
          <cell r="AP26">
            <v>100.53878591319942</v>
          </cell>
          <cell r="AQ26">
            <v>100.9210626657211</v>
          </cell>
          <cell r="AR26">
            <v>101.30333941824277</v>
          </cell>
        </row>
        <row r="27">
          <cell r="A27" t="str">
            <v>Chemical</v>
          </cell>
          <cell r="C27" t="str">
            <v>IC</v>
          </cell>
          <cell r="I27">
            <v>103.85640555410876</v>
          </cell>
          <cell r="J27">
            <v>104.62768666493049</v>
          </cell>
          <cell r="K27">
            <v>104.85246149127008</v>
          </cell>
          <cell r="L27">
            <v>105.07723631760966</v>
          </cell>
          <cell r="M27">
            <v>105.30201114394922</v>
          </cell>
          <cell r="N27">
            <v>105.5267859702888</v>
          </cell>
          <cell r="O27">
            <v>105.70660583136045</v>
          </cell>
          <cell r="P27">
            <v>105.88642569243211</v>
          </cell>
          <cell r="Q27">
            <v>106.06624555350376</v>
          </cell>
          <cell r="R27">
            <v>106.24606541457544</v>
          </cell>
          <cell r="S27">
            <v>106.42588527564709</v>
          </cell>
          <cell r="T27">
            <v>106.60570513671874</v>
          </cell>
          <cell r="U27">
            <v>106.78552499779039</v>
          </cell>
          <cell r="V27">
            <v>106.96534485886207</v>
          </cell>
          <cell r="W27">
            <v>107.14516471993372</v>
          </cell>
          <cell r="X27">
            <v>107.32498458100537</v>
          </cell>
          <cell r="Y27">
            <v>107.50480444207702</v>
          </cell>
          <cell r="Z27">
            <v>107.68462430314869</v>
          </cell>
          <cell r="AA27">
            <v>107.86444416422034</v>
          </cell>
          <cell r="AB27">
            <v>108.04426402529201</v>
          </cell>
          <cell r="AC27">
            <v>108.22408388636366</v>
          </cell>
          <cell r="AD27">
            <v>108.40390374743532</v>
          </cell>
          <cell r="AE27">
            <v>108.58372360850699</v>
          </cell>
          <cell r="AF27">
            <v>108.76354346957864</v>
          </cell>
          <cell r="AG27">
            <v>108.94336333065031</v>
          </cell>
          <cell r="AH27">
            <v>109.12318319172196</v>
          </cell>
          <cell r="AI27">
            <v>109.30300305279361</v>
          </cell>
          <cell r="AJ27">
            <v>109.48282291386526</v>
          </cell>
          <cell r="AK27">
            <v>109.66264277493694</v>
          </cell>
          <cell r="AL27">
            <v>109.84246263600859</v>
          </cell>
          <cell r="AM27">
            <v>110.02228249708024</v>
          </cell>
          <cell r="AN27">
            <v>110.20210235815189</v>
          </cell>
          <cell r="AO27">
            <v>110.38192221922355</v>
          </cell>
          <cell r="AP27">
            <v>110.5617420802952</v>
          </cell>
          <cell r="AQ27">
            <v>110.74156194136688</v>
          </cell>
          <cell r="AR27">
            <v>110.92138180243853</v>
          </cell>
        </row>
        <row r="28">
          <cell r="A28" t="str">
            <v>Glass&amp;Concrete</v>
          </cell>
          <cell r="C28" t="str">
            <v>IG</v>
          </cell>
          <cell r="I28">
            <v>92.809775641890766</v>
          </cell>
          <cell r="J28">
            <v>91.371730770268925</v>
          </cell>
          <cell r="K28">
            <v>90.632531831023826</v>
          </cell>
          <cell r="L28">
            <v>89.893332891778741</v>
          </cell>
          <cell r="M28">
            <v>89.15413395253367</v>
          </cell>
          <cell r="N28">
            <v>88.41493501328857</v>
          </cell>
          <cell r="O28">
            <v>88.068209777942357</v>
          </cell>
          <cell r="P28">
            <v>87.721484542596116</v>
          </cell>
          <cell r="Q28">
            <v>87.374759307249889</v>
          </cell>
          <cell r="R28">
            <v>87.028034071903662</v>
          </cell>
          <cell r="S28">
            <v>86.681308836557434</v>
          </cell>
          <cell r="T28">
            <v>86.334583601211207</v>
          </cell>
          <cell r="U28">
            <v>85.98785836586498</v>
          </cell>
          <cell r="V28">
            <v>85.641133130518753</v>
          </cell>
          <cell r="W28">
            <v>85.294407895172526</v>
          </cell>
          <cell r="X28">
            <v>84.947682659826299</v>
          </cell>
          <cell r="Y28">
            <v>84.947682659826299</v>
          </cell>
          <cell r="Z28">
            <v>84.947682659826299</v>
          </cell>
          <cell r="AA28">
            <v>84.947682659826299</v>
          </cell>
          <cell r="AB28">
            <v>84.947682659826299</v>
          </cell>
          <cell r="AC28">
            <v>84.947682659826299</v>
          </cell>
          <cell r="AD28">
            <v>84.947682659826299</v>
          </cell>
          <cell r="AE28">
            <v>84.947682659826299</v>
          </cell>
          <cell r="AF28">
            <v>84.947682659826299</v>
          </cell>
          <cell r="AG28">
            <v>84.947682659826299</v>
          </cell>
          <cell r="AH28">
            <v>84.947682659826299</v>
          </cell>
          <cell r="AI28">
            <v>84.600957424480058</v>
          </cell>
          <cell r="AJ28">
            <v>84.25423218913383</v>
          </cell>
          <cell r="AK28">
            <v>83.907506953787603</v>
          </cell>
          <cell r="AL28">
            <v>83.560781718441362</v>
          </cell>
          <cell r="AM28">
            <v>83.214056483095135</v>
          </cell>
          <cell r="AN28">
            <v>83.214056483095135</v>
          </cell>
          <cell r="AO28">
            <v>83.214056483095135</v>
          </cell>
          <cell r="AP28">
            <v>83.214056483095135</v>
          </cell>
          <cell r="AQ28">
            <v>83.214056483095135</v>
          </cell>
          <cell r="AR28">
            <v>83.214056483095135</v>
          </cell>
        </row>
        <row r="29">
          <cell r="A29" t="str">
            <v>Aluminium</v>
          </cell>
          <cell r="C29" t="str">
            <v>IX</v>
          </cell>
          <cell r="I29">
            <v>94.125668944697708</v>
          </cell>
          <cell r="J29">
            <v>92.950802733637246</v>
          </cell>
          <cell r="K29">
            <v>93.892652344016298</v>
          </cell>
          <cell r="L29">
            <v>94.83450195439535</v>
          </cell>
          <cell r="M29">
            <v>95.776351564774401</v>
          </cell>
          <cell r="N29">
            <v>96.718201175153439</v>
          </cell>
          <cell r="O29">
            <v>96.803041702500053</v>
          </cell>
          <cell r="P29">
            <v>96.887882229846696</v>
          </cell>
          <cell r="Q29">
            <v>96.97272275719331</v>
          </cell>
          <cell r="R29">
            <v>97.057563284539938</v>
          </cell>
          <cell r="S29">
            <v>97.142403811886552</v>
          </cell>
          <cell r="T29">
            <v>97.142403811886552</v>
          </cell>
          <cell r="U29">
            <v>97.142403811886552</v>
          </cell>
          <cell r="V29">
            <v>97.142403811886552</v>
          </cell>
          <cell r="W29">
            <v>97.142403811886552</v>
          </cell>
          <cell r="X29">
            <v>97.142403811886552</v>
          </cell>
          <cell r="Y29">
            <v>97.142403811886552</v>
          </cell>
          <cell r="Z29">
            <v>97.142403811886552</v>
          </cell>
          <cell r="AA29">
            <v>97.142403811886552</v>
          </cell>
          <cell r="AB29">
            <v>97.142403811886552</v>
          </cell>
          <cell r="AC29">
            <v>97.142403811886552</v>
          </cell>
          <cell r="AD29">
            <v>97.990809085352808</v>
          </cell>
          <cell r="AE29">
            <v>98.839214358819078</v>
          </cell>
          <cell r="AF29">
            <v>99.687619632285319</v>
          </cell>
          <cell r="AG29">
            <v>100.53602490575157</v>
          </cell>
          <cell r="AH29">
            <v>101.38443017921783</v>
          </cell>
          <cell r="AI29">
            <v>101.46927070656446</v>
          </cell>
          <cell r="AJ29">
            <v>101.55411123391109</v>
          </cell>
          <cell r="AK29">
            <v>101.63895176125773</v>
          </cell>
          <cell r="AL29">
            <v>101.72379228860436</v>
          </cell>
          <cell r="AM29">
            <v>101.80863281595099</v>
          </cell>
          <cell r="AN29">
            <v>101.80863281595099</v>
          </cell>
          <cell r="AO29">
            <v>101.80863281595099</v>
          </cell>
          <cell r="AP29">
            <v>101.80863281595099</v>
          </cell>
          <cell r="AQ29">
            <v>101.80863281595099</v>
          </cell>
          <cell r="AR29">
            <v>101.80863281595099</v>
          </cell>
        </row>
        <row r="30">
          <cell r="A30" t="str">
            <v>Other comm</v>
          </cell>
          <cell r="C30" t="str">
            <v>IO</v>
          </cell>
          <cell r="I30">
            <v>95.599335448540558</v>
          </cell>
          <cell r="J30">
            <v>94.719202538248666</v>
          </cell>
          <cell r="K30">
            <v>94.719202538248666</v>
          </cell>
          <cell r="L30">
            <v>94.719202538248666</v>
          </cell>
          <cell r="M30">
            <v>94.719202538248666</v>
          </cell>
          <cell r="N30">
            <v>94.719202538248666</v>
          </cell>
          <cell r="O30">
            <v>94.719202538248666</v>
          </cell>
          <cell r="P30">
            <v>94.719202538248666</v>
          </cell>
          <cell r="Q30">
            <v>94.719202538248666</v>
          </cell>
          <cell r="R30">
            <v>94.719202538248666</v>
          </cell>
          <cell r="S30">
            <v>94.719202538248666</v>
          </cell>
          <cell r="T30">
            <v>94.307379918517157</v>
          </cell>
          <cell r="U30">
            <v>93.895557298785633</v>
          </cell>
          <cell r="V30">
            <v>93.483734679054137</v>
          </cell>
          <cell r="W30">
            <v>93.071912059322614</v>
          </cell>
          <cell r="X30">
            <v>92.660089439591104</v>
          </cell>
          <cell r="Y30">
            <v>92.660089439591104</v>
          </cell>
          <cell r="Z30">
            <v>92.660089439591104</v>
          </cell>
          <cell r="AA30">
            <v>92.660089439591104</v>
          </cell>
          <cell r="AB30">
            <v>92.660089439591104</v>
          </cell>
          <cell r="AC30">
            <v>92.660089439591104</v>
          </cell>
          <cell r="AD30">
            <v>92.660089439591104</v>
          </cell>
          <cell r="AE30">
            <v>92.660089439591104</v>
          </cell>
          <cell r="AF30">
            <v>92.660089439591104</v>
          </cell>
          <cell r="AG30">
            <v>92.660089439591104</v>
          </cell>
          <cell r="AH30">
            <v>92.660089439591104</v>
          </cell>
          <cell r="AI30">
            <v>92.24826681985958</v>
          </cell>
          <cell r="AJ30">
            <v>91.836444200128071</v>
          </cell>
          <cell r="AK30">
            <v>91.424621580396561</v>
          </cell>
          <cell r="AL30">
            <v>91.012798960665037</v>
          </cell>
          <cell r="AM30">
            <v>90.600976340933528</v>
          </cell>
          <cell r="AN30">
            <v>90.600976340933528</v>
          </cell>
          <cell r="AO30">
            <v>90.600976340933528</v>
          </cell>
          <cell r="AP30">
            <v>90.600976340933528</v>
          </cell>
          <cell r="AQ30">
            <v>90.600976340933528</v>
          </cell>
          <cell r="AR30">
            <v>90.600976340933528</v>
          </cell>
        </row>
        <row r="31">
          <cell r="A31" t="str">
            <v>Paper &amp; Pulp</v>
          </cell>
          <cell r="C31" t="str">
            <v>IR</v>
          </cell>
          <cell r="I31">
            <v>96.900497741813354</v>
          </cell>
          <cell r="J31">
            <v>96.280597290176033</v>
          </cell>
          <cell r="K31">
            <v>96.702496733824887</v>
          </cell>
          <cell r="L31">
            <v>97.12439617747377</v>
          </cell>
          <cell r="M31">
            <v>97.546295621122653</v>
          </cell>
          <cell r="N31">
            <v>97.968195064771507</v>
          </cell>
          <cell r="O31">
            <v>98.232973970351978</v>
          </cell>
          <cell r="P31">
            <v>98.497752875932449</v>
          </cell>
          <cell r="Q31">
            <v>98.762531781512891</v>
          </cell>
          <cell r="R31">
            <v>99.027310687093362</v>
          </cell>
          <cell r="S31">
            <v>99.292089592673832</v>
          </cell>
          <cell r="T31">
            <v>99.82164740383476</v>
          </cell>
          <cell r="U31">
            <v>100.35120521499567</v>
          </cell>
          <cell r="V31">
            <v>100.8807630261566</v>
          </cell>
          <cell r="W31">
            <v>101.41032083731754</v>
          </cell>
          <cell r="X31">
            <v>101.93987864847847</v>
          </cell>
          <cell r="Y31">
            <v>102.4694364596394</v>
          </cell>
          <cell r="Z31">
            <v>102.99899427080032</v>
          </cell>
          <cell r="AA31">
            <v>103.52855208196124</v>
          </cell>
          <cell r="AB31">
            <v>104.05810989312216</v>
          </cell>
          <cell r="AC31">
            <v>104.58766770428309</v>
          </cell>
          <cell r="AD31">
            <v>104.8789245004216</v>
          </cell>
          <cell r="AE31">
            <v>105.1701812965601</v>
          </cell>
          <cell r="AF31">
            <v>105.46143809269863</v>
          </cell>
          <cell r="AG31">
            <v>105.75269488883714</v>
          </cell>
          <cell r="AH31">
            <v>106.04395168497564</v>
          </cell>
          <cell r="AI31">
            <v>106.07042957553369</v>
          </cell>
          <cell r="AJ31">
            <v>106.09690746609175</v>
          </cell>
          <cell r="AK31">
            <v>106.12338535664978</v>
          </cell>
          <cell r="AL31">
            <v>106.14986324720783</v>
          </cell>
          <cell r="AM31">
            <v>106.17634113776589</v>
          </cell>
          <cell r="AN31">
            <v>106.20281902832393</v>
          </cell>
          <cell r="AO31">
            <v>106.22929691888197</v>
          </cell>
          <cell r="AP31">
            <v>106.25577480944001</v>
          </cell>
          <cell r="AQ31">
            <v>106.28225269999805</v>
          </cell>
          <cell r="AR31">
            <v>106.3087305905561</v>
          </cell>
        </row>
        <row r="32">
          <cell r="A32" t="str">
            <v>Iron and steel</v>
          </cell>
          <cell r="C32" t="str">
            <v>IS</v>
          </cell>
          <cell r="I32">
            <v>94.125668944697708</v>
          </cell>
          <cell r="J32">
            <v>92.950802733637246</v>
          </cell>
          <cell r="K32">
            <v>93.892652344016298</v>
          </cell>
          <cell r="L32">
            <v>94.83450195439535</v>
          </cell>
          <cell r="M32">
            <v>95.776351564774401</v>
          </cell>
          <cell r="N32">
            <v>96.718201175153439</v>
          </cell>
          <cell r="O32">
            <v>96.803041702500053</v>
          </cell>
          <cell r="P32">
            <v>96.887882229846696</v>
          </cell>
          <cell r="Q32">
            <v>96.97272275719331</v>
          </cell>
          <cell r="R32">
            <v>97.057563284539938</v>
          </cell>
          <cell r="S32">
            <v>97.142403811886552</v>
          </cell>
          <cell r="T32">
            <v>97.142403811886552</v>
          </cell>
          <cell r="U32">
            <v>97.142403811886552</v>
          </cell>
          <cell r="V32">
            <v>97.142403811886552</v>
          </cell>
          <cell r="W32">
            <v>97.142403811886552</v>
          </cell>
          <cell r="X32">
            <v>97.142403811886552</v>
          </cell>
          <cell r="Y32">
            <v>97.142403811886552</v>
          </cell>
          <cell r="Z32">
            <v>97.142403811886552</v>
          </cell>
          <cell r="AA32">
            <v>97.142403811886552</v>
          </cell>
          <cell r="AB32">
            <v>97.142403811886552</v>
          </cell>
          <cell r="AC32">
            <v>97.142403811886552</v>
          </cell>
          <cell r="AD32">
            <v>97.990809085352808</v>
          </cell>
          <cell r="AE32">
            <v>98.839214358819078</v>
          </cell>
          <cell r="AF32">
            <v>99.687619632285319</v>
          </cell>
          <cell r="AG32">
            <v>100.53602490575157</v>
          </cell>
          <cell r="AH32">
            <v>101.38443017921783</v>
          </cell>
          <cell r="AI32">
            <v>101.46927070656446</v>
          </cell>
          <cell r="AJ32">
            <v>101.55411123391109</v>
          </cell>
          <cell r="AK32">
            <v>101.63895176125773</v>
          </cell>
          <cell r="AL32">
            <v>101.72379228860436</v>
          </cell>
          <cell r="AM32">
            <v>101.80863281595099</v>
          </cell>
          <cell r="AN32">
            <v>101.80863281595099</v>
          </cell>
          <cell r="AO32">
            <v>101.80863281595099</v>
          </cell>
          <cell r="AP32">
            <v>101.80863281595099</v>
          </cell>
          <cell r="AQ32">
            <v>101.80863281595099</v>
          </cell>
          <cell r="AR32">
            <v>101.80863281595099</v>
          </cell>
        </row>
        <row r="33">
          <cell r="A33" t="str">
            <v>Machinery</v>
          </cell>
          <cell r="C33" t="str">
            <v>IM</v>
          </cell>
          <cell r="I33">
            <v>87.332899423772659</v>
          </cell>
          <cell r="J33">
            <v>84.799479308527197</v>
          </cell>
          <cell r="K33">
            <v>84.968178537920807</v>
          </cell>
          <cell r="L33">
            <v>85.136877767314431</v>
          </cell>
          <cell r="M33">
            <v>85.305576996708055</v>
          </cell>
          <cell r="N33">
            <v>85.474276226101679</v>
          </cell>
          <cell r="O33">
            <v>85.474276226101679</v>
          </cell>
          <cell r="P33">
            <v>85.474276226101679</v>
          </cell>
          <cell r="Q33">
            <v>85.474276226101679</v>
          </cell>
          <cell r="R33">
            <v>85.474276226101679</v>
          </cell>
          <cell r="S33">
            <v>85.474276226101679</v>
          </cell>
          <cell r="T33">
            <v>85.474276226101679</v>
          </cell>
          <cell r="U33">
            <v>85.474276226101679</v>
          </cell>
          <cell r="V33">
            <v>85.474276226101679</v>
          </cell>
          <cell r="W33">
            <v>85.474276226101679</v>
          </cell>
          <cell r="X33">
            <v>85.474276226101679</v>
          </cell>
          <cell r="Y33">
            <v>85.249343920243518</v>
          </cell>
          <cell r="Z33">
            <v>85.024411614385357</v>
          </cell>
          <cell r="AA33">
            <v>84.799479308527182</v>
          </cell>
          <cell r="AB33">
            <v>84.574547002669021</v>
          </cell>
          <cell r="AC33">
            <v>84.34961469681086</v>
          </cell>
          <cell r="AD33">
            <v>84.34961469681086</v>
          </cell>
          <cell r="AE33">
            <v>84.34961469681086</v>
          </cell>
          <cell r="AF33">
            <v>84.34961469681086</v>
          </cell>
          <cell r="AG33">
            <v>84.34961469681086</v>
          </cell>
          <cell r="AH33">
            <v>84.34961469681086</v>
          </cell>
          <cell r="AI33">
            <v>84.34961469681086</v>
          </cell>
          <cell r="AJ33">
            <v>84.34961469681086</v>
          </cell>
          <cell r="AK33">
            <v>84.34961469681086</v>
          </cell>
          <cell r="AL33">
            <v>84.34961469681086</v>
          </cell>
          <cell r="AM33">
            <v>84.34961469681086</v>
          </cell>
          <cell r="AN33">
            <v>84.34961469681086</v>
          </cell>
          <cell r="AO33">
            <v>84.34961469681086</v>
          </cell>
          <cell r="AP33">
            <v>84.34961469681086</v>
          </cell>
          <cell r="AQ33">
            <v>84.34961469681086</v>
          </cell>
          <cell r="AR33">
            <v>84.34961469681086</v>
          </cell>
        </row>
        <row r="34">
          <cell r="A34" t="str">
            <v>Service</v>
          </cell>
          <cell r="C34" t="str">
            <v>IU</v>
          </cell>
          <cell r="I34">
            <v>93.964694684554644</v>
          </cell>
          <cell r="J34">
            <v>92.757633621465558</v>
          </cell>
          <cell r="K34">
            <v>93.392959879146829</v>
          </cell>
          <cell r="L34">
            <v>94.0282861368281</v>
          </cell>
          <cell r="M34">
            <v>94.663612394509371</v>
          </cell>
          <cell r="N34">
            <v>95.298938652190643</v>
          </cell>
          <cell r="O34">
            <v>94.790677646045623</v>
          </cell>
          <cell r="P34">
            <v>94.282416639900617</v>
          </cell>
          <cell r="Q34">
            <v>93.774155633755598</v>
          </cell>
          <cell r="R34">
            <v>93.265894627610578</v>
          </cell>
          <cell r="S34">
            <v>92.757633621465558</v>
          </cell>
          <cell r="T34">
            <v>92.376437866856804</v>
          </cell>
          <cell r="U34">
            <v>91.995242112248036</v>
          </cell>
          <cell r="V34">
            <v>91.614046357639282</v>
          </cell>
          <cell r="W34">
            <v>91.232850603030514</v>
          </cell>
          <cell r="X34">
            <v>90.851654848421745</v>
          </cell>
          <cell r="Y34">
            <v>90.851654848421745</v>
          </cell>
          <cell r="Z34">
            <v>90.851654848421745</v>
          </cell>
          <cell r="AA34">
            <v>90.851654848421745</v>
          </cell>
          <cell r="AB34">
            <v>90.851654848421745</v>
          </cell>
          <cell r="AC34">
            <v>90.851654848421745</v>
          </cell>
          <cell r="AD34">
            <v>90.851654848421745</v>
          </cell>
          <cell r="AE34">
            <v>90.851654848421745</v>
          </cell>
          <cell r="AF34">
            <v>90.851654848421745</v>
          </cell>
          <cell r="AG34">
            <v>90.851654848421745</v>
          </cell>
          <cell r="AH34">
            <v>90.851654848421745</v>
          </cell>
          <cell r="AI34">
            <v>90.978720099957997</v>
          </cell>
          <cell r="AJ34">
            <v>91.105785351494248</v>
          </cell>
          <cell r="AK34">
            <v>91.232850603030514</v>
          </cell>
          <cell r="AL34">
            <v>91.359915854566765</v>
          </cell>
          <cell r="AM34">
            <v>91.486981106103016</v>
          </cell>
          <cell r="AN34">
            <v>91.868176860711785</v>
          </cell>
          <cell r="AO34">
            <v>92.249372615320553</v>
          </cell>
          <cell r="AP34">
            <v>92.630568369929307</v>
          </cell>
          <cell r="AQ34">
            <v>93.011764124538061</v>
          </cell>
          <cell r="AR34">
            <v>93.392959879146829</v>
          </cell>
        </row>
        <row r="35">
          <cell r="A35" t="str">
            <v>Construction</v>
          </cell>
          <cell r="C35" t="str">
            <v>IN</v>
          </cell>
          <cell r="I35">
            <v>95.599335448540558</v>
          </cell>
          <cell r="J35">
            <v>94.719202538248666</v>
          </cell>
          <cell r="K35">
            <v>94.719202538248666</v>
          </cell>
          <cell r="L35">
            <v>94.719202538248666</v>
          </cell>
          <cell r="M35">
            <v>94.719202538248666</v>
          </cell>
          <cell r="N35">
            <v>94.719202538248666</v>
          </cell>
          <cell r="O35">
            <v>94.719202538248666</v>
          </cell>
          <cell r="P35">
            <v>94.719202538248666</v>
          </cell>
          <cell r="Q35">
            <v>94.719202538248666</v>
          </cell>
          <cell r="R35">
            <v>94.719202538248666</v>
          </cell>
          <cell r="S35">
            <v>94.719202538248666</v>
          </cell>
          <cell r="T35">
            <v>94.307379918517157</v>
          </cell>
          <cell r="U35">
            <v>93.895557298785633</v>
          </cell>
          <cell r="V35">
            <v>93.483734679054137</v>
          </cell>
          <cell r="W35">
            <v>93.071912059322614</v>
          </cell>
          <cell r="X35">
            <v>92.660089439591104</v>
          </cell>
          <cell r="Y35">
            <v>92.660089439591104</v>
          </cell>
          <cell r="Z35">
            <v>92.660089439591104</v>
          </cell>
          <cell r="AA35">
            <v>92.660089439591104</v>
          </cell>
          <cell r="AB35">
            <v>92.660089439591104</v>
          </cell>
          <cell r="AC35">
            <v>92.660089439591104</v>
          </cell>
          <cell r="AD35">
            <v>92.660089439591104</v>
          </cell>
          <cell r="AE35">
            <v>92.660089439591104</v>
          </cell>
          <cell r="AF35">
            <v>92.660089439591104</v>
          </cell>
          <cell r="AG35">
            <v>92.660089439591104</v>
          </cell>
          <cell r="AH35">
            <v>92.660089439591104</v>
          </cell>
          <cell r="AI35">
            <v>92.24826681985958</v>
          </cell>
          <cell r="AJ35">
            <v>91.836444200128071</v>
          </cell>
          <cell r="AK35">
            <v>91.424621580396561</v>
          </cell>
          <cell r="AL35">
            <v>91.012798960665037</v>
          </cell>
          <cell r="AM35">
            <v>90.600976340933528</v>
          </cell>
          <cell r="AN35">
            <v>90.600976340933528</v>
          </cell>
          <cell r="AO35">
            <v>90.600976340933528</v>
          </cell>
          <cell r="AP35">
            <v>90.600976340933528</v>
          </cell>
          <cell r="AQ35">
            <v>90.600976340933528</v>
          </cell>
          <cell r="AR35">
            <v>90.600976340933528</v>
          </cell>
        </row>
        <row r="36">
          <cell r="A36" t="str">
            <v>Wood products</v>
          </cell>
          <cell r="C36" t="str">
            <v>IW</v>
          </cell>
          <cell r="I36">
            <v>93.895132179773867</v>
          </cell>
          <cell r="J36">
            <v>92.674158615728643</v>
          </cell>
          <cell r="K36">
            <v>93.034907080755985</v>
          </cell>
          <cell r="L36">
            <v>93.395655545783313</v>
          </cell>
          <cell r="M36">
            <v>93.756404010810641</v>
          </cell>
          <cell r="N36">
            <v>94.117152475837983</v>
          </cell>
          <cell r="O36">
            <v>93.628232203236223</v>
          </cell>
          <cell r="P36">
            <v>93.139311930634477</v>
          </cell>
          <cell r="Q36">
            <v>92.650391658032717</v>
          </cell>
          <cell r="R36">
            <v>92.161471385430957</v>
          </cell>
          <cell r="S36">
            <v>91.672551112829197</v>
          </cell>
          <cell r="T36">
            <v>91.183630840227451</v>
          </cell>
          <cell r="U36">
            <v>90.694710567625691</v>
          </cell>
          <cell r="V36">
            <v>90.205790295023931</v>
          </cell>
          <cell r="W36">
            <v>89.716870022422185</v>
          </cell>
          <cell r="X36">
            <v>89.227949749820425</v>
          </cell>
          <cell r="Y36">
            <v>88.250109204616905</v>
          </cell>
          <cell r="Z36">
            <v>87.272268659413399</v>
          </cell>
          <cell r="AA36">
            <v>86.294428114209893</v>
          </cell>
          <cell r="AB36">
            <v>85.316587569006387</v>
          </cell>
          <cell r="AC36">
            <v>84.338747023802867</v>
          </cell>
          <cell r="AD36">
            <v>83.605366614900234</v>
          </cell>
          <cell r="AE36">
            <v>82.871986205997601</v>
          </cell>
          <cell r="AF36">
            <v>82.138605797094968</v>
          </cell>
          <cell r="AG36">
            <v>81.405225388192335</v>
          </cell>
          <cell r="AH36">
            <v>80.671844979289702</v>
          </cell>
          <cell r="AI36">
            <v>80.182924706687942</v>
          </cell>
          <cell r="AJ36">
            <v>79.694004434086182</v>
          </cell>
          <cell r="AK36">
            <v>79.205084161484436</v>
          </cell>
          <cell r="AL36">
            <v>78.71616388888269</v>
          </cell>
          <cell r="AM36">
            <v>78.22724361628093</v>
          </cell>
          <cell r="AN36">
            <v>77.73832334367917</v>
          </cell>
          <cell r="AO36">
            <v>77.24940307107741</v>
          </cell>
          <cell r="AP36">
            <v>76.760482798475664</v>
          </cell>
          <cell r="AQ36">
            <v>76.271562525873904</v>
          </cell>
          <cell r="AR36">
            <v>75.782642253272144</v>
          </cell>
        </row>
        <row r="37">
          <cell r="A37" t="str">
            <v>Mining</v>
          </cell>
          <cell r="C37" t="str">
            <v>II</v>
          </cell>
          <cell r="I37">
            <v>112.96716886016758</v>
          </cell>
          <cell r="J37">
            <v>115.5606026322011</v>
          </cell>
          <cell r="K37">
            <v>113.23126177286906</v>
          </cell>
          <cell r="L37">
            <v>110.90192091353701</v>
          </cell>
          <cell r="M37">
            <v>108.57258005420496</v>
          </cell>
          <cell r="N37">
            <v>106.24323919487293</v>
          </cell>
          <cell r="O37">
            <v>107.00211947483631</v>
          </cell>
          <cell r="P37">
            <v>107.76099975479968</v>
          </cell>
          <cell r="Q37">
            <v>108.51988003476308</v>
          </cell>
          <cell r="R37">
            <v>109.27876031472645</v>
          </cell>
          <cell r="S37">
            <v>110.03764059468983</v>
          </cell>
          <cell r="T37">
            <v>110.41708073467153</v>
          </cell>
          <cell r="U37">
            <v>110.79652087465321</v>
          </cell>
          <cell r="V37">
            <v>111.17596101463492</v>
          </cell>
          <cell r="W37">
            <v>111.55540115461659</v>
          </cell>
          <cell r="X37">
            <v>111.9348412945983</v>
          </cell>
          <cell r="Y37">
            <v>112.31428143457998</v>
          </cell>
          <cell r="Z37">
            <v>112.69372157456165</v>
          </cell>
          <cell r="AA37">
            <v>113.07316171454336</v>
          </cell>
          <cell r="AB37">
            <v>113.45260185452504</v>
          </cell>
          <cell r="AC37">
            <v>113.83204199450671</v>
          </cell>
          <cell r="AD37">
            <v>114.5909222744701</v>
          </cell>
          <cell r="AE37">
            <v>115.34980255443348</v>
          </cell>
          <cell r="AF37">
            <v>116.10868283439686</v>
          </cell>
          <cell r="AG37">
            <v>116.86756311436024</v>
          </cell>
          <cell r="AH37">
            <v>117.62644339432362</v>
          </cell>
          <cell r="AI37">
            <v>118.38532367428701</v>
          </cell>
          <cell r="AJ37">
            <v>119.14420395425039</v>
          </cell>
          <cell r="AK37">
            <v>119.90308423421374</v>
          </cell>
          <cell r="AL37">
            <v>120.66196451417713</v>
          </cell>
          <cell r="AM37">
            <v>121.42084479414051</v>
          </cell>
          <cell r="AN37">
            <v>122.17972507410389</v>
          </cell>
          <cell r="AO37">
            <v>122.93860535406726</v>
          </cell>
          <cell r="AP37">
            <v>123.69748563403063</v>
          </cell>
          <cell r="AQ37">
            <v>124.45636591399401</v>
          </cell>
          <cell r="AR37">
            <v>125.21524619395738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vergence programme"/>
      <sheetName val="BY_Demands_Drivers"/>
      <sheetName val="DEM_PR_Agriculture"/>
      <sheetName val="DEM_PR_FOOD"/>
      <sheetName val="DEM_PR_Chemical"/>
      <sheetName val="DEM_PR_Glass&amp;Concrete"/>
      <sheetName val="DEM_PR_Aluminium"/>
      <sheetName val="DEM_PR_OtherCommodity"/>
      <sheetName val="DEM_PR_Pulp&amp;Paper"/>
      <sheetName val="DEM_PR_Iron&amp;Steel"/>
      <sheetName val="DEM_PR_Machinery"/>
      <sheetName val="DEM_PR_Service"/>
      <sheetName val="DEM_PR_Construction"/>
      <sheetName val="DEM_PR_Wood"/>
      <sheetName val="DEM_PR_Mining"/>
    </sheetNames>
    <sheetDataSet>
      <sheetData sheetId="0" refreshError="1"/>
      <sheetData sheetId="1">
        <row r="25">
          <cell r="A25" t="str">
            <v>Agriculture</v>
          </cell>
          <cell r="C25" t="str">
            <v>IA</v>
          </cell>
          <cell r="I25">
            <v>98.070267322591576</v>
          </cell>
          <cell r="J25">
            <v>101.43974339673095</v>
          </cell>
          <cell r="K25">
            <v>104.80921947087032</v>
          </cell>
          <cell r="L25">
            <v>108.17869554500969</v>
          </cell>
          <cell r="M25">
            <v>111.54817161914906</v>
          </cell>
          <cell r="N25">
            <v>114.91764769328843</v>
          </cell>
          <cell r="O25">
            <v>117.16177074139409</v>
          </cell>
          <cell r="P25">
            <v>119.40589378949976</v>
          </cell>
          <cell r="Q25">
            <v>121.65001683760542</v>
          </cell>
          <cell r="R25">
            <v>123.89413988571108</v>
          </cell>
          <cell r="S25">
            <v>126.13826293381672</v>
          </cell>
          <cell r="T25">
            <v>128.32205572224601</v>
          </cell>
          <cell r="U25">
            <v>130.50584851067529</v>
          </cell>
          <cell r="V25">
            <v>132.68964129910458</v>
          </cell>
          <cell r="W25">
            <v>134.87343408753387</v>
          </cell>
          <cell r="X25">
            <v>137.0572268759631</v>
          </cell>
          <cell r="Y25">
            <v>139.46988210707664</v>
          </cell>
          <cell r="Z25">
            <v>141.88253733819019</v>
          </cell>
          <cell r="AA25">
            <v>144.29519256930374</v>
          </cell>
          <cell r="AB25">
            <v>146.70784780041728</v>
          </cell>
          <cell r="AC25">
            <v>149.12050303153086</v>
          </cell>
          <cell r="AD25">
            <v>151.11836638960477</v>
          </cell>
          <cell r="AE25">
            <v>153.11622974767869</v>
          </cell>
          <cell r="AF25">
            <v>155.1140931057526</v>
          </cell>
          <cell r="AG25">
            <v>157.11195646382652</v>
          </cell>
          <cell r="AH25">
            <v>159.10981982190043</v>
          </cell>
          <cell r="AI25">
            <v>161.0413639937729</v>
          </cell>
          <cell r="AJ25">
            <v>162.97290816564538</v>
          </cell>
          <cell r="AK25">
            <v>164.90445233751785</v>
          </cell>
          <cell r="AL25">
            <v>166.83599650939033</v>
          </cell>
          <cell r="AM25">
            <v>168.76754068126277</v>
          </cell>
          <cell r="AN25">
            <v>170.63430084904033</v>
          </cell>
          <cell r="AO25">
            <v>172.50106101681789</v>
          </cell>
          <cell r="AP25">
            <v>174.36782118459544</v>
          </cell>
          <cell r="AQ25">
            <v>176.234581352373</v>
          </cell>
          <cell r="AR25">
            <v>178.10134152015061</v>
          </cell>
        </row>
        <row r="26">
          <cell r="A26" t="str">
            <v>Food</v>
          </cell>
          <cell r="C26" t="str">
            <v>IF</v>
          </cell>
          <cell r="I26">
            <v>98.070267322591576</v>
          </cell>
          <cell r="J26">
            <v>101.43974339673095</v>
          </cell>
          <cell r="K26">
            <v>104.80921947087032</v>
          </cell>
          <cell r="L26">
            <v>108.17869554500969</v>
          </cell>
          <cell r="M26">
            <v>111.54817161914906</v>
          </cell>
          <cell r="N26">
            <v>114.91764769328843</v>
          </cell>
          <cell r="O26">
            <v>117.16177074139409</v>
          </cell>
          <cell r="P26">
            <v>119.40589378949976</v>
          </cell>
          <cell r="Q26">
            <v>121.65001683760542</v>
          </cell>
          <cell r="R26">
            <v>123.89413988571108</v>
          </cell>
          <cell r="S26">
            <v>126.13826293381672</v>
          </cell>
          <cell r="T26">
            <v>128.32205572224601</v>
          </cell>
          <cell r="U26">
            <v>130.50584851067529</v>
          </cell>
          <cell r="V26">
            <v>132.68964129910458</v>
          </cell>
          <cell r="W26">
            <v>134.87343408753387</v>
          </cell>
          <cell r="X26">
            <v>137.0572268759631</v>
          </cell>
          <cell r="Y26">
            <v>139.46988210707664</v>
          </cell>
          <cell r="Z26">
            <v>141.88253733819019</v>
          </cell>
          <cell r="AA26">
            <v>144.29519256930374</v>
          </cell>
          <cell r="AB26">
            <v>146.70784780041728</v>
          </cell>
          <cell r="AC26">
            <v>149.12050303153086</v>
          </cell>
          <cell r="AD26">
            <v>151.11836638960477</v>
          </cell>
          <cell r="AE26">
            <v>153.11622974767869</v>
          </cell>
          <cell r="AF26">
            <v>155.1140931057526</v>
          </cell>
          <cell r="AG26">
            <v>157.11195646382652</v>
          </cell>
          <cell r="AH26">
            <v>159.10981982190043</v>
          </cell>
          <cell r="AI26">
            <v>161.0413639937729</v>
          </cell>
          <cell r="AJ26">
            <v>162.97290816564538</v>
          </cell>
          <cell r="AK26">
            <v>164.90445233751785</v>
          </cell>
          <cell r="AL26">
            <v>166.83599650939033</v>
          </cell>
          <cell r="AM26">
            <v>168.76754068126277</v>
          </cell>
          <cell r="AN26">
            <v>170.63430084904033</v>
          </cell>
          <cell r="AO26">
            <v>172.50106101681789</v>
          </cell>
          <cell r="AP26">
            <v>174.36782118459544</v>
          </cell>
          <cell r="AQ26">
            <v>176.234581352373</v>
          </cell>
          <cell r="AR26">
            <v>178.10134152015061</v>
          </cell>
        </row>
        <row r="27">
          <cell r="A27" t="str">
            <v>Chemical</v>
          </cell>
          <cell r="C27" t="str">
            <v>IC</v>
          </cell>
          <cell r="I27">
            <v>118.25997380669257</v>
          </cell>
          <cell r="J27">
            <v>118.3562433951176</v>
          </cell>
          <cell r="K27">
            <v>118.45251298354263</v>
          </cell>
          <cell r="L27">
            <v>118.54878257196766</v>
          </cell>
          <cell r="M27">
            <v>118.64505216039269</v>
          </cell>
          <cell r="N27">
            <v>118.74132174881773</v>
          </cell>
          <cell r="O27">
            <v>119.11278651330903</v>
          </cell>
          <cell r="P27">
            <v>119.48425127780034</v>
          </cell>
          <cell r="Q27">
            <v>119.85571604229165</v>
          </cell>
          <cell r="R27">
            <v>120.22718080678295</v>
          </cell>
          <cell r="S27">
            <v>120.59864557127426</v>
          </cell>
          <cell r="T27">
            <v>122.00393571935675</v>
          </cell>
          <cell r="U27">
            <v>123.40922586743923</v>
          </cell>
          <cell r="V27">
            <v>124.81451601552172</v>
          </cell>
          <cell r="W27">
            <v>126.2198061636042</v>
          </cell>
          <cell r="X27">
            <v>127.62509631168666</v>
          </cell>
          <cell r="Y27">
            <v>129.05353603062926</v>
          </cell>
          <cell r="Z27">
            <v>130.48197574957186</v>
          </cell>
          <cell r="AA27">
            <v>131.91041546851446</v>
          </cell>
          <cell r="AB27">
            <v>133.33885518745706</v>
          </cell>
          <cell r="AC27">
            <v>134.76729490639971</v>
          </cell>
          <cell r="AD27">
            <v>136.23004025296743</v>
          </cell>
          <cell r="AE27">
            <v>137.69278559953514</v>
          </cell>
          <cell r="AF27">
            <v>139.15553094610286</v>
          </cell>
          <cell r="AG27">
            <v>140.61827629267057</v>
          </cell>
          <cell r="AH27">
            <v>142.08102163923829</v>
          </cell>
          <cell r="AI27">
            <v>144.31877261508248</v>
          </cell>
          <cell r="AJ27">
            <v>146.55652359092667</v>
          </cell>
          <cell r="AK27">
            <v>148.79427456677087</v>
          </cell>
          <cell r="AL27">
            <v>151.03202554261506</v>
          </cell>
          <cell r="AM27">
            <v>153.26977651845925</v>
          </cell>
          <cell r="AN27">
            <v>156.25999498597133</v>
          </cell>
          <cell r="AO27">
            <v>159.25021345348341</v>
          </cell>
          <cell r="AP27">
            <v>162.24043192099549</v>
          </cell>
          <cell r="AQ27">
            <v>165.23065038850757</v>
          </cell>
          <cell r="AR27">
            <v>168.22086885601965</v>
          </cell>
        </row>
        <row r="28">
          <cell r="A28" t="str">
            <v>Glass&amp;Concrete</v>
          </cell>
          <cell r="C28" t="str">
            <v>IG</v>
          </cell>
          <cell r="I28">
            <v>96.859999366075712</v>
          </cell>
          <cell r="J28">
            <v>95.838492006471839</v>
          </cell>
          <cell r="K28">
            <v>94.816984646867965</v>
          </cell>
          <cell r="L28">
            <v>93.795477287264092</v>
          </cell>
          <cell r="M28">
            <v>92.773969927660218</v>
          </cell>
          <cell r="N28">
            <v>91.752462568056345</v>
          </cell>
          <cell r="O28">
            <v>90.730955208452471</v>
          </cell>
          <cell r="P28">
            <v>89.709447848848598</v>
          </cell>
          <cell r="Q28">
            <v>88.687940489244724</v>
          </cell>
          <cell r="R28">
            <v>87.666433129640851</v>
          </cell>
          <cell r="S28">
            <v>86.644925770037005</v>
          </cell>
          <cell r="T28">
            <v>86.059393190313784</v>
          </cell>
          <cell r="U28">
            <v>85.473860610590563</v>
          </cell>
          <cell r="V28">
            <v>84.888328030867342</v>
          </cell>
          <cell r="W28">
            <v>84.302795451144121</v>
          </cell>
          <cell r="X28">
            <v>83.717262871420871</v>
          </cell>
          <cell r="Y28">
            <v>83.143153285351517</v>
          </cell>
          <cell r="Z28">
            <v>82.569043699282162</v>
          </cell>
          <cell r="AA28">
            <v>81.994934113212807</v>
          </cell>
          <cell r="AB28">
            <v>81.420824527143452</v>
          </cell>
          <cell r="AC28">
            <v>80.846714941074111</v>
          </cell>
          <cell r="AD28">
            <v>80.438839454706553</v>
          </cell>
          <cell r="AE28">
            <v>80.030963968338995</v>
          </cell>
          <cell r="AF28">
            <v>79.623088481971436</v>
          </cell>
          <cell r="AG28">
            <v>79.215212995603878</v>
          </cell>
          <cell r="AH28">
            <v>78.807337509236348</v>
          </cell>
          <cell r="AI28">
            <v>78.928133051674408</v>
          </cell>
          <cell r="AJ28">
            <v>79.048928594112468</v>
          </cell>
          <cell r="AK28">
            <v>79.169724136550528</v>
          </cell>
          <cell r="AL28">
            <v>79.290519678988588</v>
          </cell>
          <cell r="AM28">
            <v>79.411315221426648</v>
          </cell>
          <cell r="AN28">
            <v>79.54166030131573</v>
          </cell>
          <cell r="AO28">
            <v>79.672005381204812</v>
          </cell>
          <cell r="AP28">
            <v>79.802350461093894</v>
          </cell>
          <cell r="AQ28">
            <v>79.932695540982976</v>
          </cell>
          <cell r="AR28">
            <v>80.063040620872044</v>
          </cell>
        </row>
        <row r="29">
          <cell r="A29" t="str">
            <v>Aluminium</v>
          </cell>
          <cell r="C29" t="str">
            <v>IX</v>
          </cell>
          <cell r="I29">
            <v>101.59520356659471</v>
          </cell>
          <cell r="J29">
            <v>101.59702058320039</v>
          </cell>
          <cell r="K29">
            <v>101.59883759980607</v>
          </cell>
          <cell r="L29">
            <v>101.60065461641176</v>
          </cell>
          <cell r="M29">
            <v>101.60247163301744</v>
          </cell>
          <cell r="N29">
            <v>101.6042886496231</v>
          </cell>
          <cell r="O29">
            <v>102.46322250782018</v>
          </cell>
          <cell r="P29">
            <v>103.32215636601725</v>
          </cell>
          <cell r="Q29">
            <v>104.18109022421433</v>
          </cell>
          <cell r="R29">
            <v>105.04002408241141</v>
          </cell>
          <cell r="S29">
            <v>105.89895794060847</v>
          </cell>
          <cell r="T29">
            <v>105.49895806772444</v>
          </cell>
          <cell r="U29">
            <v>105.09895819484042</v>
          </cell>
          <cell r="V29">
            <v>104.6989583219564</v>
          </cell>
          <cell r="W29">
            <v>104.29895844907237</v>
          </cell>
          <cell r="X29">
            <v>103.89895857618832</v>
          </cell>
          <cell r="Y29">
            <v>103.62286627129028</v>
          </cell>
          <cell r="Z29">
            <v>103.34677396639223</v>
          </cell>
          <cell r="AA29">
            <v>103.07068166149419</v>
          </cell>
          <cell r="AB29">
            <v>102.79458935659615</v>
          </cell>
          <cell r="AC29">
            <v>102.51849705169813</v>
          </cell>
          <cell r="AD29">
            <v>102.76215657867203</v>
          </cell>
          <cell r="AE29">
            <v>103.00581610564593</v>
          </cell>
          <cell r="AF29">
            <v>103.24947563261983</v>
          </cell>
          <cell r="AG29">
            <v>103.49313515959373</v>
          </cell>
          <cell r="AH29">
            <v>103.73679468656762</v>
          </cell>
          <cell r="AI29">
            <v>102.88403250822405</v>
          </cell>
          <cell r="AJ29">
            <v>102.03127032988048</v>
          </cell>
          <cell r="AK29">
            <v>101.17850815153692</v>
          </cell>
          <cell r="AL29">
            <v>100.32574597319335</v>
          </cell>
          <cell r="AM29">
            <v>99.472983794849753</v>
          </cell>
          <cell r="AN29">
            <v>99.329091254747269</v>
          </cell>
          <cell r="AO29">
            <v>99.185198714644784</v>
          </cell>
          <cell r="AP29">
            <v>99.041306174542299</v>
          </cell>
          <cell r="AQ29">
            <v>98.897413634439815</v>
          </cell>
          <cell r="AR29">
            <v>98.753521094337344</v>
          </cell>
        </row>
        <row r="30">
          <cell r="A30" t="str">
            <v>Other comm</v>
          </cell>
          <cell r="C30" t="str">
            <v>IO</v>
          </cell>
          <cell r="I30">
            <v>98.070267322591576</v>
          </cell>
          <cell r="J30">
            <v>101.43974339673095</v>
          </cell>
          <cell r="K30">
            <v>104.80921947087032</v>
          </cell>
          <cell r="L30">
            <v>108.17869554500969</v>
          </cell>
          <cell r="M30">
            <v>111.54817161914906</v>
          </cell>
          <cell r="N30">
            <v>114.91764769328843</v>
          </cell>
          <cell r="O30">
            <v>117.16177074139409</v>
          </cell>
          <cell r="P30">
            <v>119.40589378949976</v>
          </cell>
          <cell r="Q30">
            <v>121.65001683760542</v>
          </cell>
          <cell r="R30">
            <v>123.89413988571108</v>
          </cell>
          <cell r="S30">
            <v>126.13826293381672</v>
          </cell>
          <cell r="T30">
            <v>128.32205572224601</v>
          </cell>
          <cell r="U30">
            <v>130.50584851067529</v>
          </cell>
          <cell r="V30">
            <v>132.68964129910458</v>
          </cell>
          <cell r="W30">
            <v>134.87343408753387</v>
          </cell>
          <cell r="X30">
            <v>137.0572268759631</v>
          </cell>
          <cell r="Y30">
            <v>139.46988210707664</v>
          </cell>
          <cell r="Z30">
            <v>141.88253733819019</v>
          </cell>
          <cell r="AA30">
            <v>144.29519256930374</v>
          </cell>
          <cell r="AB30">
            <v>146.70784780041728</v>
          </cell>
          <cell r="AC30">
            <v>149.12050303153086</v>
          </cell>
          <cell r="AD30">
            <v>151.11836638960477</v>
          </cell>
          <cell r="AE30">
            <v>153.11622974767869</v>
          </cell>
          <cell r="AF30">
            <v>155.1140931057526</v>
          </cell>
          <cell r="AG30">
            <v>157.11195646382652</v>
          </cell>
          <cell r="AH30">
            <v>159.10981982190043</v>
          </cell>
          <cell r="AI30">
            <v>161.0413639937729</v>
          </cell>
          <cell r="AJ30">
            <v>162.97290816564538</v>
          </cell>
          <cell r="AK30">
            <v>164.90445233751785</v>
          </cell>
          <cell r="AL30">
            <v>166.83599650939033</v>
          </cell>
          <cell r="AM30">
            <v>168.76754068126277</v>
          </cell>
          <cell r="AN30">
            <v>170.63430084904033</v>
          </cell>
          <cell r="AO30">
            <v>172.50106101681789</v>
          </cell>
          <cell r="AP30">
            <v>174.36782118459544</v>
          </cell>
          <cell r="AQ30">
            <v>176.234581352373</v>
          </cell>
          <cell r="AR30">
            <v>178.10134152015061</v>
          </cell>
        </row>
        <row r="31">
          <cell r="A31" t="str">
            <v>Paper &amp; Pulp</v>
          </cell>
          <cell r="C31" t="str">
            <v>IR</v>
          </cell>
          <cell r="I31">
            <v>56.281524805476771</v>
          </cell>
          <cell r="J31">
            <v>56.856039370168872</v>
          </cell>
          <cell r="K31">
            <v>57.430553934860974</v>
          </cell>
          <cell r="L31">
            <v>58.005068499553076</v>
          </cell>
          <cell r="M31">
            <v>58.579583064245178</v>
          </cell>
          <cell r="N31">
            <v>59.154097628937265</v>
          </cell>
          <cell r="O31">
            <v>58.823280276661542</v>
          </cell>
          <cell r="P31">
            <v>58.492462924385819</v>
          </cell>
          <cell r="Q31">
            <v>58.161645572110096</v>
          </cell>
          <cell r="R31">
            <v>57.830828219834373</v>
          </cell>
          <cell r="S31">
            <v>57.500010867558636</v>
          </cell>
          <cell r="T31">
            <v>57.525433843020146</v>
          </cell>
          <cell r="U31">
            <v>57.550856818481655</v>
          </cell>
          <cell r="V31">
            <v>57.576279793943165</v>
          </cell>
          <cell r="W31">
            <v>57.601702769404675</v>
          </cell>
          <cell r="X31">
            <v>57.627125744866184</v>
          </cell>
          <cell r="Y31">
            <v>57.695547534253379</v>
          </cell>
          <cell r="Z31">
            <v>57.763969323640573</v>
          </cell>
          <cell r="AA31">
            <v>57.832391113027768</v>
          </cell>
          <cell r="AB31">
            <v>57.900812902414962</v>
          </cell>
          <cell r="AC31">
            <v>57.969234691802171</v>
          </cell>
          <cell r="AD31">
            <v>58.028057499565406</v>
          </cell>
          <cell r="AE31">
            <v>58.086880307328641</v>
          </cell>
          <cell r="AF31">
            <v>58.145703115091877</v>
          </cell>
          <cell r="AG31">
            <v>58.204525922855112</v>
          </cell>
          <cell r="AH31">
            <v>58.263348730618361</v>
          </cell>
          <cell r="AI31">
            <v>58.241544346093917</v>
          </cell>
          <cell r="AJ31">
            <v>58.219739961569474</v>
          </cell>
          <cell r="AK31">
            <v>58.19793557704503</v>
          </cell>
          <cell r="AL31">
            <v>58.176131192520586</v>
          </cell>
          <cell r="AM31">
            <v>58.154326807996156</v>
          </cell>
          <cell r="AN31">
            <v>58.234263280297903</v>
          </cell>
          <cell r="AO31">
            <v>58.314199752599649</v>
          </cell>
          <cell r="AP31">
            <v>58.394136224901395</v>
          </cell>
          <cell r="AQ31">
            <v>58.474072697203141</v>
          </cell>
          <cell r="AR31">
            <v>58.554009169504894</v>
          </cell>
        </row>
        <row r="32">
          <cell r="A32" t="str">
            <v>Iron and steel</v>
          </cell>
          <cell r="C32" t="str">
            <v>IS</v>
          </cell>
          <cell r="I32">
            <v>107.6782090476965</v>
          </cell>
          <cell r="J32">
            <v>113.22479970861269</v>
          </cell>
          <cell r="K32">
            <v>118.77139036952889</v>
          </cell>
          <cell r="L32">
            <v>124.31798103044508</v>
          </cell>
          <cell r="M32">
            <v>129.86457169136128</v>
          </cell>
          <cell r="N32">
            <v>135.41116235227747</v>
          </cell>
          <cell r="O32">
            <v>138.00460545600544</v>
          </cell>
          <cell r="P32">
            <v>140.5980485597334</v>
          </cell>
          <cell r="Q32">
            <v>143.19149166346136</v>
          </cell>
          <cell r="R32">
            <v>145.78493476718933</v>
          </cell>
          <cell r="S32">
            <v>148.37837787091729</v>
          </cell>
          <cell r="T32">
            <v>150.50729627675045</v>
          </cell>
          <cell r="U32">
            <v>152.63621468258361</v>
          </cell>
          <cell r="V32">
            <v>154.76513308841677</v>
          </cell>
          <cell r="W32">
            <v>156.89405149424994</v>
          </cell>
          <cell r="X32">
            <v>159.02296990008315</v>
          </cell>
          <cell r="Y32">
            <v>160.46849185914718</v>
          </cell>
          <cell r="Z32">
            <v>161.9140138182112</v>
          </cell>
          <cell r="AA32">
            <v>163.35953577727523</v>
          </cell>
          <cell r="AB32">
            <v>164.80505773633925</v>
          </cell>
          <cell r="AC32">
            <v>166.25057969540325</v>
          </cell>
          <cell r="AD32">
            <v>167.26286441152124</v>
          </cell>
          <cell r="AE32">
            <v>168.27514912763922</v>
          </cell>
          <cell r="AF32">
            <v>169.28743384375721</v>
          </cell>
          <cell r="AG32">
            <v>170.2997185598752</v>
          </cell>
          <cell r="AH32">
            <v>171.31200327599322</v>
          </cell>
          <cell r="AI32">
            <v>174.21495832559384</v>
          </cell>
          <cell r="AJ32">
            <v>177.11791337519446</v>
          </cell>
          <cell r="AK32">
            <v>180.02086842479508</v>
          </cell>
          <cell r="AL32">
            <v>182.9238234743957</v>
          </cell>
          <cell r="AM32">
            <v>185.82677852399632</v>
          </cell>
          <cell r="AN32">
            <v>189.08425479715211</v>
          </cell>
          <cell r="AO32">
            <v>192.3417310703079</v>
          </cell>
          <cell r="AP32">
            <v>195.59920734346369</v>
          </cell>
          <cell r="AQ32">
            <v>198.85668361661948</v>
          </cell>
          <cell r="AR32">
            <v>202.11415988977532</v>
          </cell>
        </row>
        <row r="33">
          <cell r="A33" t="str">
            <v>Machinery</v>
          </cell>
          <cell r="C33" t="str">
            <v>IM</v>
          </cell>
          <cell r="I33">
            <v>98.070267322591576</v>
          </cell>
          <cell r="J33">
            <v>101.43974339673095</v>
          </cell>
          <cell r="K33">
            <v>104.80921947087032</v>
          </cell>
          <cell r="L33">
            <v>108.17869554500969</v>
          </cell>
          <cell r="M33">
            <v>111.54817161914906</v>
          </cell>
          <cell r="N33">
            <v>114.91764769328843</v>
          </cell>
          <cell r="O33">
            <v>117.16177074139409</v>
          </cell>
          <cell r="P33">
            <v>119.40589378949976</v>
          </cell>
          <cell r="Q33">
            <v>121.65001683760542</v>
          </cell>
          <cell r="R33">
            <v>123.89413988571108</v>
          </cell>
          <cell r="S33">
            <v>126.13826293381672</v>
          </cell>
          <cell r="T33">
            <v>128.32205572224601</v>
          </cell>
          <cell r="U33">
            <v>130.50584851067529</v>
          </cell>
          <cell r="V33">
            <v>132.68964129910458</v>
          </cell>
          <cell r="W33">
            <v>134.87343408753387</v>
          </cell>
          <cell r="X33">
            <v>137.0572268759631</v>
          </cell>
          <cell r="Y33">
            <v>139.46988210707664</v>
          </cell>
          <cell r="Z33">
            <v>141.88253733819019</v>
          </cell>
          <cell r="AA33">
            <v>144.29519256930374</v>
          </cell>
          <cell r="AB33">
            <v>146.70784780041728</v>
          </cell>
          <cell r="AC33">
            <v>149.12050303153086</v>
          </cell>
          <cell r="AD33">
            <v>151.11836638960477</v>
          </cell>
          <cell r="AE33">
            <v>153.11622974767869</v>
          </cell>
          <cell r="AF33">
            <v>155.1140931057526</v>
          </cell>
          <cell r="AG33">
            <v>157.11195646382652</v>
          </cell>
          <cell r="AH33">
            <v>159.10981982190043</v>
          </cell>
          <cell r="AI33">
            <v>161.0413639937729</v>
          </cell>
          <cell r="AJ33">
            <v>162.97290816564538</v>
          </cell>
          <cell r="AK33">
            <v>164.90445233751785</v>
          </cell>
          <cell r="AL33">
            <v>166.83599650939033</v>
          </cell>
          <cell r="AM33">
            <v>168.76754068126277</v>
          </cell>
          <cell r="AN33">
            <v>170.63430084904033</v>
          </cell>
          <cell r="AO33">
            <v>172.50106101681789</v>
          </cell>
          <cell r="AP33">
            <v>174.36782118459544</v>
          </cell>
          <cell r="AQ33">
            <v>176.234581352373</v>
          </cell>
          <cell r="AR33">
            <v>178.10134152015061</v>
          </cell>
        </row>
        <row r="34">
          <cell r="A34" t="str">
            <v>Service</v>
          </cell>
          <cell r="C34" t="str">
            <v>IU</v>
          </cell>
          <cell r="I34">
            <v>84.669469619466909</v>
          </cell>
          <cell r="J34">
            <v>85.114249182108594</v>
          </cell>
          <cell r="K34">
            <v>85.559028744750279</v>
          </cell>
          <cell r="L34">
            <v>86.003808307391964</v>
          </cell>
          <cell r="M34">
            <v>86.448587870033649</v>
          </cell>
          <cell r="N34">
            <v>86.893367432675319</v>
          </cell>
          <cell r="O34">
            <v>87.401567651037197</v>
          </cell>
          <cell r="P34">
            <v>87.909767869399076</v>
          </cell>
          <cell r="Q34">
            <v>88.417968087760954</v>
          </cell>
          <cell r="R34">
            <v>88.926168306122833</v>
          </cell>
          <cell r="S34">
            <v>89.434368524484725</v>
          </cell>
          <cell r="T34">
            <v>90.010202495119273</v>
          </cell>
          <cell r="U34">
            <v>90.586036465753821</v>
          </cell>
          <cell r="V34">
            <v>91.161870436388369</v>
          </cell>
          <cell r="W34">
            <v>91.737704407022918</v>
          </cell>
          <cell r="X34">
            <v>92.313538377657437</v>
          </cell>
          <cell r="Y34">
            <v>93.2577236860146</v>
          </cell>
          <cell r="Z34">
            <v>94.201908994371763</v>
          </cell>
          <cell r="AA34">
            <v>95.146094302728926</v>
          </cell>
          <cell r="AB34">
            <v>96.090279611086089</v>
          </cell>
          <cell r="AC34">
            <v>97.034464919443238</v>
          </cell>
          <cell r="AD34">
            <v>98.026935989140767</v>
          </cell>
          <cell r="AE34">
            <v>99.019407058838297</v>
          </cell>
          <cell r="AF34">
            <v>100.01187812853583</v>
          </cell>
          <cell r="AG34">
            <v>101.00434919823336</v>
          </cell>
          <cell r="AH34">
            <v>101.99682026793089</v>
          </cell>
          <cell r="AI34">
            <v>103.04004643917941</v>
          </cell>
          <cell r="AJ34">
            <v>104.08327261042793</v>
          </cell>
          <cell r="AK34">
            <v>105.12649878167645</v>
          </cell>
          <cell r="AL34">
            <v>106.16972495292497</v>
          </cell>
          <cell r="AM34">
            <v>107.21295112417346</v>
          </cell>
          <cell r="AN34">
            <v>108.30952801956803</v>
          </cell>
          <cell r="AO34">
            <v>109.40610491496261</v>
          </cell>
          <cell r="AP34">
            <v>110.50268181035719</v>
          </cell>
          <cell r="AQ34">
            <v>111.59925870575177</v>
          </cell>
          <cell r="AR34">
            <v>112.69583560114633</v>
          </cell>
        </row>
        <row r="35">
          <cell r="A35" t="str">
            <v>Construction</v>
          </cell>
          <cell r="C35" t="str">
            <v>IN</v>
          </cell>
          <cell r="I35">
            <v>86.58523219515402</v>
          </cell>
          <cell r="J35">
            <v>86.53682747434928</v>
          </cell>
          <cell r="K35">
            <v>86.48842275354454</v>
          </cell>
          <cell r="L35">
            <v>86.4400180327398</v>
          </cell>
          <cell r="M35">
            <v>86.39161331193506</v>
          </cell>
          <cell r="N35">
            <v>86.34320859113032</v>
          </cell>
          <cell r="O35">
            <v>86.604566217453055</v>
          </cell>
          <cell r="P35">
            <v>86.865923843775789</v>
          </cell>
          <cell r="Q35">
            <v>87.127281470098524</v>
          </cell>
          <cell r="R35">
            <v>87.388639096421258</v>
          </cell>
          <cell r="S35">
            <v>87.649996722744021</v>
          </cell>
          <cell r="T35">
            <v>87.808663847892632</v>
          </cell>
          <cell r="U35">
            <v>87.967330973041243</v>
          </cell>
          <cell r="V35">
            <v>88.125998098189854</v>
          </cell>
          <cell r="W35">
            <v>88.284665223338465</v>
          </cell>
          <cell r="X35">
            <v>88.443332348487047</v>
          </cell>
          <cell r="Y35">
            <v>88.744036473040993</v>
          </cell>
          <cell r="Z35">
            <v>89.044740597594938</v>
          </cell>
          <cell r="AA35">
            <v>89.345444722148883</v>
          </cell>
          <cell r="AB35">
            <v>89.646148846702829</v>
          </cell>
          <cell r="AC35">
            <v>89.946852971256803</v>
          </cell>
          <cell r="AD35">
            <v>90.232520664988414</v>
          </cell>
          <cell r="AE35">
            <v>90.518188358720025</v>
          </cell>
          <cell r="AF35">
            <v>90.803856052451636</v>
          </cell>
          <cell r="AG35">
            <v>91.089523746183247</v>
          </cell>
          <cell r="AH35">
            <v>91.375191439914829</v>
          </cell>
          <cell r="AI35">
            <v>91.612901609293544</v>
          </cell>
          <cell r="AJ35">
            <v>91.85061177867226</v>
          </cell>
          <cell r="AK35">
            <v>92.088321948050975</v>
          </cell>
          <cell r="AL35">
            <v>92.326032117429691</v>
          </cell>
          <cell r="AM35">
            <v>92.563742286808434</v>
          </cell>
          <cell r="AN35">
            <v>92.819383061306127</v>
          </cell>
          <cell r="AO35">
            <v>93.075023835803819</v>
          </cell>
          <cell r="AP35">
            <v>93.330664610301511</v>
          </cell>
          <cell r="AQ35">
            <v>93.586305384799203</v>
          </cell>
          <cell r="AR35">
            <v>93.841946159296896</v>
          </cell>
        </row>
        <row r="36">
          <cell r="A36" t="str">
            <v>Wood products</v>
          </cell>
          <cell r="C36" t="str">
            <v>IW</v>
          </cell>
          <cell r="I36">
            <v>98.070267322591576</v>
          </cell>
          <cell r="J36">
            <v>101.43974339673095</v>
          </cell>
          <cell r="K36">
            <v>104.80921947087032</v>
          </cell>
          <cell r="L36">
            <v>108.17869554500969</v>
          </cell>
          <cell r="M36">
            <v>111.54817161914906</v>
          </cell>
          <cell r="N36">
            <v>114.91764769328843</v>
          </cell>
          <cell r="O36">
            <v>117.16177074139409</v>
          </cell>
          <cell r="P36">
            <v>119.40589378949976</v>
          </cell>
          <cell r="Q36">
            <v>121.65001683760542</v>
          </cell>
          <cell r="R36">
            <v>123.89413988571108</v>
          </cell>
          <cell r="S36">
            <v>126.13826293381672</v>
          </cell>
          <cell r="T36">
            <v>128.32205572224601</v>
          </cell>
          <cell r="U36">
            <v>130.50584851067529</v>
          </cell>
          <cell r="V36">
            <v>132.68964129910458</v>
          </cell>
          <cell r="W36">
            <v>134.87343408753387</v>
          </cell>
          <cell r="X36">
            <v>137.0572268759631</v>
          </cell>
          <cell r="Y36">
            <v>139.46988210707664</v>
          </cell>
          <cell r="Z36">
            <v>141.88253733819019</v>
          </cell>
          <cell r="AA36">
            <v>144.29519256930374</v>
          </cell>
          <cell r="AB36">
            <v>146.70784780041728</v>
          </cell>
          <cell r="AC36">
            <v>149.12050303153086</v>
          </cell>
          <cell r="AD36">
            <v>151.11836638960477</v>
          </cell>
          <cell r="AE36">
            <v>153.11622974767869</v>
          </cell>
          <cell r="AF36">
            <v>155.1140931057526</v>
          </cell>
          <cell r="AG36">
            <v>157.11195646382652</v>
          </cell>
          <cell r="AH36">
            <v>159.10981982190043</v>
          </cell>
          <cell r="AI36">
            <v>161.0413639937729</v>
          </cell>
          <cell r="AJ36">
            <v>162.97290816564538</v>
          </cell>
          <cell r="AK36">
            <v>164.90445233751785</v>
          </cell>
          <cell r="AL36">
            <v>166.83599650939033</v>
          </cell>
          <cell r="AM36">
            <v>168.76754068126277</v>
          </cell>
          <cell r="AN36">
            <v>170.63430084904033</v>
          </cell>
          <cell r="AO36">
            <v>172.50106101681789</v>
          </cell>
          <cell r="AP36">
            <v>174.36782118459544</v>
          </cell>
          <cell r="AQ36">
            <v>176.234581352373</v>
          </cell>
          <cell r="AR36">
            <v>178.10134152015061</v>
          </cell>
        </row>
        <row r="37">
          <cell r="A37" t="str">
            <v>Mining</v>
          </cell>
          <cell r="C37" t="str">
            <v>II</v>
          </cell>
          <cell r="I37">
            <v>98.070267322591576</v>
          </cell>
          <cell r="J37">
            <v>101.43974339673095</v>
          </cell>
          <cell r="K37">
            <v>104.80921947087032</v>
          </cell>
          <cell r="L37">
            <v>108.17869554500969</v>
          </cell>
          <cell r="M37">
            <v>111.54817161914906</v>
          </cell>
          <cell r="N37">
            <v>114.91764769328843</v>
          </cell>
          <cell r="O37">
            <v>117.16177074139409</v>
          </cell>
          <cell r="P37">
            <v>119.40589378949976</v>
          </cell>
          <cell r="Q37">
            <v>121.65001683760542</v>
          </cell>
          <cell r="R37">
            <v>123.89413988571108</v>
          </cell>
          <cell r="S37">
            <v>126.13826293381672</v>
          </cell>
          <cell r="T37">
            <v>128.32205572224601</v>
          </cell>
          <cell r="U37">
            <v>130.50584851067529</v>
          </cell>
          <cell r="V37">
            <v>132.68964129910458</v>
          </cell>
          <cell r="W37">
            <v>134.87343408753387</v>
          </cell>
          <cell r="X37">
            <v>137.0572268759631</v>
          </cell>
          <cell r="Y37">
            <v>139.46988210707664</v>
          </cell>
          <cell r="Z37">
            <v>141.88253733819019</v>
          </cell>
          <cell r="AA37">
            <v>144.29519256930374</v>
          </cell>
          <cell r="AB37">
            <v>146.70784780041728</v>
          </cell>
          <cell r="AC37">
            <v>149.12050303153086</v>
          </cell>
          <cell r="AD37">
            <v>151.11836638960477</v>
          </cell>
          <cell r="AE37">
            <v>153.11622974767869</v>
          </cell>
          <cell r="AF37">
            <v>155.1140931057526</v>
          </cell>
          <cell r="AG37">
            <v>157.11195646382652</v>
          </cell>
          <cell r="AH37">
            <v>159.10981982190043</v>
          </cell>
          <cell r="AI37">
            <v>161.0413639937729</v>
          </cell>
          <cell r="AJ37">
            <v>162.97290816564538</v>
          </cell>
          <cell r="AK37">
            <v>164.90445233751785</v>
          </cell>
          <cell r="AL37">
            <v>166.83599650939033</v>
          </cell>
          <cell r="AM37">
            <v>168.76754068126277</v>
          </cell>
          <cell r="AN37">
            <v>170.63430084904033</v>
          </cell>
          <cell r="AO37">
            <v>172.50106101681789</v>
          </cell>
          <cell r="AP37">
            <v>174.36782118459544</v>
          </cell>
          <cell r="AQ37">
            <v>176.234581352373</v>
          </cell>
          <cell r="AR37">
            <v>178.10134152015061</v>
          </cell>
        </row>
        <row r="42">
          <cell r="I42">
            <v>98.070267322591576</v>
          </cell>
          <cell r="N42">
            <v>104.16571592525135</v>
          </cell>
          <cell r="S42">
            <v>111.09369008066952</v>
          </cell>
          <cell r="X42">
            <v>115.09481482810115</v>
          </cell>
          <cell r="AH42">
            <v>130.56413850195347</v>
          </cell>
          <cell r="AR42">
            <v>146.8898162010849</v>
          </cell>
        </row>
        <row r="43">
          <cell r="I43">
            <v>98.070267322591576</v>
          </cell>
          <cell r="N43">
            <v>104.16571592525135</v>
          </cell>
          <cell r="S43">
            <v>111.09369008066952</v>
          </cell>
          <cell r="X43">
            <v>115.09481482810115</v>
          </cell>
          <cell r="AH43">
            <v>130.56413850195347</v>
          </cell>
          <cell r="AR43">
            <v>146.8898162010849</v>
          </cell>
        </row>
        <row r="44">
          <cell r="I44">
            <v>118.25997380669257</v>
          </cell>
          <cell r="N44">
            <v>114.73078800953027</v>
          </cell>
          <cell r="S44">
            <v>109.59608210383939</v>
          </cell>
          <cell r="X44">
            <v>115.20338828388445</v>
          </cell>
          <cell r="AH44">
            <v>114.83281368249472</v>
          </cell>
          <cell r="AR44">
            <v>123.71719484025812</v>
          </cell>
        </row>
        <row r="45">
          <cell r="I45">
            <v>96.859999366075712</v>
          </cell>
          <cell r="N45">
            <v>86.175877651994668</v>
          </cell>
          <cell r="S45">
            <v>80.423509991162931</v>
          </cell>
          <cell r="X45">
            <v>78.85688084064887</v>
          </cell>
          <cell r="AH45">
            <v>77.287920919378962</v>
          </cell>
          <cell r="AR45">
            <v>73.799848041791748</v>
          </cell>
        </row>
        <row r="46">
          <cell r="I46">
            <v>101.59520356659471</v>
          </cell>
          <cell r="N46">
            <v>101.36270085201542</v>
          </cell>
          <cell r="S46">
            <v>101.12544246698407</v>
          </cell>
          <cell r="X46">
            <v>100.95857300771269</v>
          </cell>
          <cell r="AH46">
            <v>92.751016989241791</v>
          </cell>
          <cell r="AR46">
            <v>84.816865104696134</v>
          </cell>
        </row>
        <row r="47">
          <cell r="I47">
            <v>98.070267322591576</v>
          </cell>
          <cell r="N47">
            <v>104.16571592525135</v>
          </cell>
          <cell r="S47">
            <v>111.09369008066952</v>
          </cell>
          <cell r="X47">
            <v>115.09481482810115</v>
          </cell>
          <cell r="AH47">
            <v>130.56413850195347</v>
          </cell>
          <cell r="AR47">
            <v>146.8898162010849</v>
          </cell>
        </row>
        <row r="48">
          <cell r="I48">
            <v>56.281524805476771</v>
          </cell>
          <cell r="N48">
            <v>56.558605510906737</v>
          </cell>
          <cell r="S48">
            <v>56.218281183749539</v>
          </cell>
          <cell r="X48">
            <v>56.460400930359903</v>
          </cell>
          <cell r="AH48">
            <v>57.405564425193148</v>
          </cell>
          <cell r="AR48">
            <v>57.002507470853118</v>
          </cell>
        </row>
        <row r="49">
          <cell r="I49">
            <v>107.6782090476965</v>
          </cell>
          <cell r="N49">
            <v>107.60253906025687</v>
          </cell>
          <cell r="S49">
            <v>100.47111311561719</v>
          </cell>
          <cell r="X49">
            <v>94.456860494481347</v>
          </cell>
          <cell r="AH49">
            <v>82.258603719093813</v>
          </cell>
          <cell r="AR49">
            <v>81.526911199122281</v>
          </cell>
        </row>
        <row r="50">
          <cell r="I50">
            <v>98.070267322591576</v>
          </cell>
          <cell r="N50">
            <v>104.16571592525135</v>
          </cell>
          <cell r="S50">
            <v>111.09369008066952</v>
          </cell>
          <cell r="X50">
            <v>115.09481482810115</v>
          </cell>
          <cell r="AH50">
            <v>130.56413850195347</v>
          </cell>
          <cell r="AR50">
            <v>146.8898162010849</v>
          </cell>
        </row>
        <row r="51">
          <cell r="I51">
            <v>84.669469619466909</v>
          </cell>
          <cell r="N51">
            <v>85.692941110690896</v>
          </cell>
          <cell r="S51">
            <v>87.342292866606968</v>
          </cell>
          <cell r="X51">
            <v>89.59596816098616</v>
          </cell>
          <cell r="AH51">
            <v>97.041704138064887</v>
          </cell>
          <cell r="AR51">
            <v>105.10620662192159</v>
          </cell>
        </row>
        <row r="52">
          <cell r="I52">
            <v>86.58523219515402</v>
          </cell>
          <cell r="N52">
            <v>83.081821784640155</v>
          </cell>
          <cell r="S52">
            <v>80.438950309147756</v>
          </cell>
          <cell r="X52">
            <v>77.128859885138326</v>
          </cell>
          <cell r="AH52">
            <v>72.600518609858028</v>
          </cell>
          <cell r="AR52">
            <v>67.122757029169378</v>
          </cell>
        </row>
        <row r="53">
          <cell r="I53">
            <v>98.070267322591576</v>
          </cell>
          <cell r="N53">
            <v>104.16571592525135</v>
          </cell>
          <cell r="S53">
            <v>111.09369008066952</v>
          </cell>
          <cell r="X53">
            <v>115.09481482810115</v>
          </cell>
          <cell r="AH53">
            <v>130.56413850195347</v>
          </cell>
          <cell r="AR53">
            <v>146.8898162010849</v>
          </cell>
        </row>
        <row r="54">
          <cell r="N54">
            <v>104.16571592525135</v>
          </cell>
          <cell r="S54">
            <v>111.09369008066952</v>
          </cell>
          <cell r="X54">
            <v>115.09481482810115</v>
          </cell>
          <cell r="AH54">
            <v>130.56413850195347</v>
          </cell>
          <cell r="AR54">
            <v>146.8898162010849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BY_Demands_Drivers"/>
      <sheetName val="DEM_Construction"/>
      <sheetName val="DEM_OtherUtilities"/>
      <sheetName val="DEM_Agriculture"/>
      <sheetName val="DEM_FOOD"/>
      <sheetName val="DEM_Chemical"/>
      <sheetName val="DEM_Glass&amp;Concrete"/>
      <sheetName val="DEM_Metal"/>
      <sheetName val="DEM_OtherCommodity"/>
      <sheetName val="DEM_MotorVehicles"/>
      <sheetName val="DEM_Wholesale&amp;Retail"/>
      <sheetName val="DEM_PrivateService"/>
      <sheetName val="DEM_PublicService"/>
      <sheetName val="Convergence programme"/>
      <sheetName val="Drivers_NETP"/>
      <sheetName val="Convergence programme_MFd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4">
          <cell r="D24">
            <v>2010</v>
          </cell>
          <cell r="E24">
            <v>2011</v>
          </cell>
          <cell r="F24">
            <v>2012</v>
          </cell>
          <cell r="G24">
            <v>2013</v>
          </cell>
          <cell r="H24">
            <v>2014</v>
          </cell>
          <cell r="I24">
            <v>2015</v>
          </cell>
          <cell r="J24">
            <v>2016</v>
          </cell>
          <cell r="K24">
            <v>2017</v>
          </cell>
          <cell r="L24">
            <v>2018</v>
          </cell>
          <cell r="M24">
            <v>2019</v>
          </cell>
          <cell r="N24">
            <v>2020</v>
          </cell>
          <cell r="O24">
            <v>2021</v>
          </cell>
          <cell r="P24">
            <v>2022</v>
          </cell>
          <cell r="Q24">
            <v>2023</v>
          </cell>
          <cell r="R24">
            <v>2024</v>
          </cell>
          <cell r="S24">
            <v>2025</v>
          </cell>
          <cell r="T24">
            <v>2026</v>
          </cell>
          <cell r="U24">
            <v>2027</v>
          </cell>
          <cell r="V24">
            <v>2028</v>
          </cell>
          <cell r="W24">
            <v>2029</v>
          </cell>
          <cell r="X24">
            <v>2030</v>
          </cell>
          <cell r="Y24">
            <v>2031</v>
          </cell>
          <cell r="Z24">
            <v>2032</v>
          </cell>
          <cell r="AA24">
            <v>2033</v>
          </cell>
          <cell r="AB24">
            <v>2034</v>
          </cell>
          <cell r="AC24">
            <v>2035</v>
          </cell>
          <cell r="AD24">
            <v>2036</v>
          </cell>
          <cell r="AE24">
            <v>2037</v>
          </cell>
          <cell r="AF24">
            <v>2038</v>
          </cell>
          <cell r="AG24">
            <v>2039</v>
          </cell>
          <cell r="AH24">
            <v>2040</v>
          </cell>
          <cell r="AI24">
            <v>2041</v>
          </cell>
          <cell r="AJ24">
            <v>2042</v>
          </cell>
          <cell r="AK24">
            <v>2043</v>
          </cell>
          <cell r="AL24">
            <v>2044</v>
          </cell>
          <cell r="AM24">
            <v>2045</v>
          </cell>
          <cell r="AN24">
            <v>2046</v>
          </cell>
          <cell r="AO24">
            <v>2047</v>
          </cell>
          <cell r="AP24">
            <v>2048</v>
          </cell>
          <cell r="AQ24">
            <v>2049</v>
          </cell>
          <cell r="AR24">
            <v>2050</v>
          </cell>
        </row>
        <row r="25">
          <cell r="D25">
            <v>100</v>
          </cell>
          <cell r="E25">
            <v>99.419896142059471</v>
          </cell>
          <cell r="F25">
            <v>98.839792284118943</v>
          </cell>
          <cell r="G25">
            <v>98.259688426178428</v>
          </cell>
          <cell r="H25">
            <v>97.564528462114851</v>
          </cell>
          <cell r="I25">
            <v>96.869368498051287</v>
          </cell>
          <cell r="J25">
            <v>99.476006597957678</v>
          </cell>
          <cell r="K25">
            <v>102.08264469786407</v>
          </cell>
          <cell r="L25">
            <v>104.68928279777046</v>
          </cell>
          <cell r="M25">
            <v>107.29592089767685</v>
          </cell>
          <cell r="N25">
            <v>109.90255899758323</v>
          </cell>
          <cell r="O25">
            <v>111.06632097952529</v>
          </cell>
          <cell r="P25">
            <v>112.23008296146735</v>
          </cell>
          <cell r="Q25">
            <v>113.39384494340941</v>
          </cell>
          <cell r="R25">
            <v>114.55760692535146</v>
          </cell>
          <cell r="S25">
            <v>115.72136890729352</v>
          </cell>
          <cell r="T25">
            <v>116.60446052965708</v>
          </cell>
          <cell r="U25">
            <v>117.48755215202063</v>
          </cell>
          <cell r="V25">
            <v>118.37064377438418</v>
          </cell>
          <cell r="W25">
            <v>119.25373539674773</v>
          </cell>
          <cell r="X25">
            <v>120.13682701911125</v>
          </cell>
          <cell r="Y25">
            <v>120.72162243795159</v>
          </cell>
          <cell r="Z25">
            <v>121.30641785679194</v>
          </cell>
          <cell r="AA25">
            <v>121.89121327563228</v>
          </cell>
          <cell r="AB25">
            <v>122.47600869447263</v>
          </cell>
          <cell r="AC25">
            <v>123.06080411331295</v>
          </cell>
          <cell r="AD25">
            <v>123.90282011373634</v>
          </cell>
          <cell r="AE25">
            <v>124.74483611415972</v>
          </cell>
          <cell r="AF25">
            <v>125.58685211458311</v>
          </cell>
          <cell r="AG25">
            <v>126.42886811500649</v>
          </cell>
          <cell r="AH25">
            <v>127.27088411542987</v>
          </cell>
          <cell r="AI25">
            <v>127.9004900681374</v>
          </cell>
          <cell r="AJ25">
            <v>128.53009602084495</v>
          </cell>
          <cell r="AK25">
            <v>129.1597019735525</v>
          </cell>
          <cell r="AL25">
            <v>129.78930792626005</v>
          </cell>
          <cell r="AM25">
            <v>130.41891387896754</v>
          </cell>
          <cell r="AN25">
            <v>131.01897052683432</v>
          </cell>
          <cell r="AO25">
            <v>131.6190271747011</v>
          </cell>
          <cell r="AP25">
            <v>132.21908382256788</v>
          </cell>
          <cell r="AQ25">
            <v>132.81914047043466</v>
          </cell>
          <cell r="AR25">
            <v>133.41919711830138</v>
          </cell>
        </row>
        <row r="26">
          <cell r="D26">
            <v>100</v>
          </cell>
          <cell r="E26">
            <v>99.419896142059471</v>
          </cell>
          <cell r="F26">
            <v>98.839792284118943</v>
          </cell>
          <cell r="G26">
            <v>98.259688426178428</v>
          </cell>
          <cell r="H26">
            <v>97.564528462114851</v>
          </cell>
          <cell r="I26">
            <v>96.869368498051287</v>
          </cell>
          <cell r="J26">
            <v>99.476006597957678</v>
          </cell>
          <cell r="K26">
            <v>102.08264469786407</v>
          </cell>
          <cell r="L26">
            <v>104.68928279777046</v>
          </cell>
          <cell r="M26">
            <v>107.29592089767685</v>
          </cell>
          <cell r="N26">
            <v>109.90255899758323</v>
          </cell>
          <cell r="O26">
            <v>111.06632097952529</v>
          </cell>
          <cell r="P26">
            <v>112.23008296146735</v>
          </cell>
          <cell r="Q26">
            <v>113.39384494340941</v>
          </cell>
          <cell r="R26">
            <v>114.55760692535146</v>
          </cell>
          <cell r="S26">
            <v>115.72136890729352</v>
          </cell>
          <cell r="T26">
            <v>116.60446052965708</v>
          </cell>
          <cell r="U26">
            <v>117.48755215202063</v>
          </cell>
          <cell r="V26">
            <v>118.37064377438418</v>
          </cell>
          <cell r="W26">
            <v>119.25373539674773</v>
          </cell>
          <cell r="X26">
            <v>120.13682701911125</v>
          </cell>
          <cell r="Y26">
            <v>120.72162243795159</v>
          </cell>
          <cell r="Z26">
            <v>121.30641785679194</v>
          </cell>
          <cell r="AA26">
            <v>121.89121327563228</v>
          </cell>
          <cell r="AB26">
            <v>122.47600869447263</v>
          </cell>
          <cell r="AC26">
            <v>123.06080411331295</v>
          </cell>
          <cell r="AD26">
            <v>123.90282011373634</v>
          </cell>
          <cell r="AE26">
            <v>124.74483611415972</v>
          </cell>
          <cell r="AF26">
            <v>125.58685211458311</v>
          </cell>
          <cell r="AG26">
            <v>126.42886811500649</v>
          </cell>
          <cell r="AH26">
            <v>127.27088411542987</v>
          </cell>
          <cell r="AI26">
            <v>127.9004900681374</v>
          </cell>
          <cell r="AJ26">
            <v>128.53009602084495</v>
          </cell>
          <cell r="AK26">
            <v>129.1597019735525</v>
          </cell>
          <cell r="AL26">
            <v>129.78930792626005</v>
          </cell>
          <cell r="AM26">
            <v>130.41891387896754</v>
          </cell>
          <cell r="AN26">
            <v>131.01897052683432</v>
          </cell>
          <cell r="AO26">
            <v>131.6190271747011</v>
          </cell>
          <cell r="AP26">
            <v>132.21908382256788</v>
          </cell>
          <cell r="AQ26">
            <v>132.81914047043466</v>
          </cell>
          <cell r="AR26">
            <v>133.41919711830138</v>
          </cell>
        </row>
        <row r="27">
          <cell r="D27">
            <v>100</v>
          </cell>
          <cell r="E27">
            <v>104.0300445892907</v>
          </cell>
          <cell r="F27">
            <v>108.06008917858139</v>
          </cell>
          <cell r="G27">
            <v>112.09013376787208</v>
          </cell>
          <cell r="H27">
            <v>116.98019639833183</v>
          </cell>
          <cell r="I27">
            <v>121.87025902879158</v>
          </cell>
          <cell r="J27">
            <v>120.65544489272587</v>
          </cell>
          <cell r="K27">
            <v>119.44063075666016</v>
          </cell>
          <cell r="L27">
            <v>118.22581662059444</v>
          </cell>
          <cell r="M27">
            <v>117.01100248452873</v>
          </cell>
          <cell r="N27">
            <v>115.79618834846302</v>
          </cell>
          <cell r="O27">
            <v>114.68430893963401</v>
          </cell>
          <cell r="P27">
            <v>113.572429530805</v>
          </cell>
          <cell r="Q27">
            <v>112.46055012197598</v>
          </cell>
          <cell r="R27">
            <v>111.34867071314697</v>
          </cell>
          <cell r="S27">
            <v>110.23679130431796</v>
          </cell>
          <cell r="T27">
            <v>111.57263161666005</v>
          </cell>
          <cell r="U27">
            <v>112.90847192900213</v>
          </cell>
          <cell r="V27">
            <v>114.24431224134422</v>
          </cell>
          <cell r="W27">
            <v>115.5801525536863</v>
          </cell>
          <cell r="X27">
            <v>116.91599286602836</v>
          </cell>
          <cell r="Y27">
            <v>117.46013472435297</v>
          </cell>
          <cell r="Z27">
            <v>118.00427658267758</v>
          </cell>
          <cell r="AA27">
            <v>118.54841844100218</v>
          </cell>
          <cell r="AB27">
            <v>119.09256029932679</v>
          </cell>
          <cell r="AC27">
            <v>119.63670215765138</v>
          </cell>
          <cell r="AD27">
            <v>119.84983962769554</v>
          </cell>
          <cell r="AE27">
            <v>120.0629770977397</v>
          </cell>
          <cell r="AF27">
            <v>120.27611456778386</v>
          </cell>
          <cell r="AG27">
            <v>120.48925203782802</v>
          </cell>
          <cell r="AH27">
            <v>120.70238950787216</v>
          </cell>
          <cell r="AI27">
            <v>121.53077701984733</v>
          </cell>
          <cell r="AJ27">
            <v>122.35916453182251</v>
          </cell>
          <cell r="AK27">
            <v>123.18755204379769</v>
          </cell>
          <cell r="AL27">
            <v>124.01593955577287</v>
          </cell>
          <cell r="AM27">
            <v>124.84432706774807</v>
          </cell>
          <cell r="AN27">
            <v>126.95211261426411</v>
          </cell>
          <cell r="AO27">
            <v>129.05989816078016</v>
          </cell>
          <cell r="AP27">
            <v>131.16768370729622</v>
          </cell>
          <cell r="AQ27">
            <v>133.27546925381228</v>
          </cell>
          <cell r="AR27">
            <v>135.3832548003283</v>
          </cell>
        </row>
        <row r="28">
          <cell r="D28">
            <v>100</v>
          </cell>
          <cell r="E28">
            <v>104.0300445892907</v>
          </cell>
          <cell r="F28">
            <v>108.06008917858139</v>
          </cell>
          <cell r="G28">
            <v>112.09013376787208</v>
          </cell>
          <cell r="H28">
            <v>107.11839882831359</v>
          </cell>
          <cell r="I28">
            <v>102.14666388875509</v>
          </cell>
          <cell r="J28">
            <v>101.59834155188686</v>
          </cell>
          <cell r="K28">
            <v>101.05001921501864</v>
          </cell>
          <cell r="L28">
            <v>100.50169687815041</v>
          </cell>
          <cell r="M28">
            <v>99.953374541282187</v>
          </cell>
          <cell r="N28">
            <v>99.405052204413963</v>
          </cell>
          <cell r="O28">
            <v>98.928701637077864</v>
          </cell>
          <cell r="P28">
            <v>98.452351069741766</v>
          </cell>
          <cell r="Q28">
            <v>97.976000502405668</v>
          </cell>
          <cell r="R28">
            <v>97.49964993506957</v>
          </cell>
          <cell r="S28">
            <v>97.0232993677335</v>
          </cell>
          <cell r="T28">
            <v>96.684054379646341</v>
          </cell>
          <cell r="U28">
            <v>96.344809391559181</v>
          </cell>
          <cell r="V28">
            <v>96.005564403472022</v>
          </cell>
          <cell r="W28">
            <v>95.666319415384862</v>
          </cell>
          <cell r="X28">
            <v>95.327074427297731</v>
          </cell>
          <cell r="Y28">
            <v>95.034607516477678</v>
          </cell>
          <cell r="Z28">
            <v>94.742140605657625</v>
          </cell>
          <cell r="AA28">
            <v>94.449673694837571</v>
          </cell>
          <cell r="AB28">
            <v>94.157206784017518</v>
          </cell>
          <cell r="AC28">
            <v>93.864739873197493</v>
          </cell>
          <cell r="AD28">
            <v>94.060659264698415</v>
          </cell>
          <cell r="AE28">
            <v>94.256578656199338</v>
          </cell>
          <cell r="AF28">
            <v>94.45249804770026</v>
          </cell>
          <cell r="AG28">
            <v>94.648417439201182</v>
          </cell>
          <cell r="AH28">
            <v>94.844336830702076</v>
          </cell>
          <cell r="AI28">
            <v>95.031473260592364</v>
          </cell>
          <cell r="AJ28">
            <v>95.218609690482651</v>
          </cell>
          <cell r="AK28">
            <v>95.405746120372939</v>
          </cell>
          <cell r="AL28">
            <v>95.592882550263226</v>
          </cell>
          <cell r="AM28">
            <v>95.780018980153486</v>
          </cell>
          <cell r="AN28">
            <v>96.010454177771436</v>
          </cell>
          <cell r="AO28">
            <v>96.240889375389386</v>
          </cell>
          <cell r="AP28">
            <v>96.471324573007337</v>
          </cell>
          <cell r="AQ28">
            <v>96.701759770625287</v>
          </cell>
          <cell r="AR28">
            <v>96.932194968243223</v>
          </cell>
        </row>
        <row r="29">
          <cell r="D29">
            <v>100</v>
          </cell>
          <cell r="E29">
            <v>99.419896142059471</v>
          </cell>
          <cell r="F29">
            <v>98.839792284118943</v>
          </cell>
          <cell r="G29">
            <v>98.259688426178428</v>
          </cell>
          <cell r="H29">
            <v>97.564528462114851</v>
          </cell>
          <cell r="I29">
            <v>96.869368498051287</v>
          </cell>
          <cell r="J29">
            <v>99.476006597957678</v>
          </cell>
          <cell r="K29">
            <v>102.08264469786407</v>
          </cell>
          <cell r="L29">
            <v>104.68928279777046</v>
          </cell>
          <cell r="M29">
            <v>107.29592089767685</v>
          </cell>
          <cell r="N29">
            <v>109.90255899758323</v>
          </cell>
          <cell r="O29">
            <v>111.06632097952529</v>
          </cell>
          <cell r="P29">
            <v>112.23008296146735</v>
          </cell>
          <cell r="Q29">
            <v>113.39384494340941</v>
          </cell>
          <cell r="R29">
            <v>114.55760692535146</v>
          </cell>
          <cell r="S29">
            <v>115.72136890729352</v>
          </cell>
          <cell r="T29">
            <v>116.60446052965708</v>
          </cell>
          <cell r="U29">
            <v>117.48755215202063</v>
          </cell>
          <cell r="V29">
            <v>118.37064377438418</v>
          </cell>
          <cell r="W29">
            <v>119.25373539674773</v>
          </cell>
          <cell r="X29">
            <v>120.13682701911125</v>
          </cell>
          <cell r="Y29">
            <v>120.72162243795159</v>
          </cell>
          <cell r="Z29">
            <v>121.30641785679194</v>
          </cell>
          <cell r="AA29">
            <v>121.89121327563228</v>
          </cell>
          <cell r="AB29">
            <v>122.47600869447263</v>
          </cell>
          <cell r="AC29">
            <v>123.06080411331295</v>
          </cell>
          <cell r="AD29">
            <v>123.90282011373634</v>
          </cell>
          <cell r="AE29">
            <v>124.74483611415972</v>
          </cell>
          <cell r="AF29">
            <v>125.58685211458311</v>
          </cell>
          <cell r="AG29">
            <v>126.42886811500649</v>
          </cell>
          <cell r="AH29">
            <v>127.27088411542987</v>
          </cell>
          <cell r="AI29">
            <v>127.9004900681374</v>
          </cell>
          <cell r="AJ29">
            <v>128.53009602084495</v>
          </cell>
          <cell r="AK29">
            <v>129.1597019735525</v>
          </cell>
          <cell r="AL29">
            <v>129.78930792626005</v>
          </cell>
          <cell r="AM29">
            <v>130.41891387896754</v>
          </cell>
          <cell r="AN29">
            <v>131.01897052683432</v>
          </cell>
          <cell r="AO29">
            <v>131.6190271747011</v>
          </cell>
          <cell r="AP29">
            <v>132.21908382256788</v>
          </cell>
          <cell r="AQ29">
            <v>132.81914047043466</v>
          </cell>
          <cell r="AR29">
            <v>133.41919711830138</v>
          </cell>
        </row>
        <row r="30">
          <cell r="D30">
            <v>100</v>
          </cell>
          <cell r="E30">
            <v>99.419896142059471</v>
          </cell>
          <cell r="F30">
            <v>98.839792284118943</v>
          </cell>
          <cell r="G30">
            <v>98.259688426178428</v>
          </cell>
          <cell r="H30">
            <v>97.564528462114851</v>
          </cell>
          <cell r="I30">
            <v>96.869368498051287</v>
          </cell>
          <cell r="J30">
            <v>99.476006597957678</v>
          </cell>
          <cell r="K30">
            <v>102.08264469786407</v>
          </cell>
          <cell r="L30">
            <v>104.68928279777046</v>
          </cell>
          <cell r="M30">
            <v>107.29592089767685</v>
          </cell>
          <cell r="N30">
            <v>109.90255899758323</v>
          </cell>
          <cell r="O30">
            <v>111.06632097952529</v>
          </cell>
          <cell r="P30">
            <v>112.23008296146735</v>
          </cell>
          <cell r="Q30">
            <v>113.39384494340941</v>
          </cell>
          <cell r="R30">
            <v>114.55760692535146</v>
          </cell>
          <cell r="S30">
            <v>115.72136890729352</v>
          </cell>
          <cell r="T30">
            <v>116.60446052965708</v>
          </cell>
          <cell r="U30">
            <v>117.48755215202063</v>
          </cell>
          <cell r="V30">
            <v>118.37064377438418</v>
          </cell>
          <cell r="W30">
            <v>119.25373539674773</v>
          </cell>
          <cell r="X30">
            <v>120.13682701911125</v>
          </cell>
          <cell r="Y30">
            <v>120.72162243795159</v>
          </cell>
          <cell r="Z30">
            <v>121.30641785679194</v>
          </cell>
          <cell r="AA30">
            <v>121.89121327563228</v>
          </cell>
          <cell r="AB30">
            <v>122.47600869447263</v>
          </cell>
          <cell r="AC30">
            <v>123.06080411331295</v>
          </cell>
          <cell r="AD30">
            <v>123.90282011373634</v>
          </cell>
          <cell r="AE30">
            <v>124.74483611415972</v>
          </cell>
          <cell r="AF30">
            <v>125.58685211458311</v>
          </cell>
          <cell r="AG30">
            <v>126.42886811500649</v>
          </cell>
          <cell r="AH30">
            <v>127.27088411542987</v>
          </cell>
          <cell r="AI30">
            <v>127.9004900681374</v>
          </cell>
          <cell r="AJ30">
            <v>128.53009602084495</v>
          </cell>
          <cell r="AK30">
            <v>129.1597019735525</v>
          </cell>
          <cell r="AL30">
            <v>129.78930792626005</v>
          </cell>
          <cell r="AM30">
            <v>130.41891387896754</v>
          </cell>
          <cell r="AN30">
            <v>131.01897052683432</v>
          </cell>
          <cell r="AO30">
            <v>131.6190271747011</v>
          </cell>
          <cell r="AP30">
            <v>132.21908382256788</v>
          </cell>
          <cell r="AQ30">
            <v>132.81914047043466</v>
          </cell>
          <cell r="AR30">
            <v>133.41919711830138</v>
          </cell>
        </row>
        <row r="31">
          <cell r="D31">
            <v>100</v>
          </cell>
          <cell r="E31">
            <v>99.419896142059471</v>
          </cell>
          <cell r="F31">
            <v>98.839792284118943</v>
          </cell>
          <cell r="G31">
            <v>98.259688426178428</v>
          </cell>
          <cell r="H31">
            <v>97.564528462114851</v>
          </cell>
          <cell r="I31">
            <v>96.869368498051287</v>
          </cell>
          <cell r="J31">
            <v>99.476006597957678</v>
          </cell>
          <cell r="K31">
            <v>102.08264469786407</v>
          </cell>
          <cell r="L31">
            <v>104.68928279777046</v>
          </cell>
          <cell r="M31">
            <v>107.29592089767685</v>
          </cell>
          <cell r="N31">
            <v>109.90255899758323</v>
          </cell>
          <cell r="O31">
            <v>111.06632097952529</v>
          </cell>
          <cell r="P31">
            <v>112.23008296146735</v>
          </cell>
          <cell r="Q31">
            <v>113.39384494340941</v>
          </cell>
          <cell r="R31">
            <v>114.55760692535146</v>
          </cell>
          <cell r="S31">
            <v>115.72136890729352</v>
          </cell>
          <cell r="T31">
            <v>116.60446052965708</v>
          </cell>
          <cell r="U31">
            <v>117.48755215202063</v>
          </cell>
          <cell r="V31">
            <v>118.37064377438418</v>
          </cell>
          <cell r="W31">
            <v>119.25373539674773</v>
          </cell>
          <cell r="X31">
            <v>120.13682701911125</v>
          </cell>
          <cell r="Y31">
            <v>120.72162243795159</v>
          </cell>
          <cell r="Z31">
            <v>121.30641785679194</v>
          </cell>
          <cell r="AA31">
            <v>121.89121327563228</v>
          </cell>
          <cell r="AB31">
            <v>122.47600869447263</v>
          </cell>
          <cell r="AC31">
            <v>123.06080411331295</v>
          </cell>
          <cell r="AD31">
            <v>123.90282011373634</v>
          </cell>
          <cell r="AE31">
            <v>124.74483611415972</v>
          </cell>
          <cell r="AF31">
            <v>125.58685211458311</v>
          </cell>
          <cell r="AG31">
            <v>126.42886811500649</v>
          </cell>
          <cell r="AH31">
            <v>127.27088411542987</v>
          </cell>
          <cell r="AI31">
            <v>127.9004900681374</v>
          </cell>
          <cell r="AJ31">
            <v>128.53009602084495</v>
          </cell>
          <cell r="AK31">
            <v>129.1597019735525</v>
          </cell>
          <cell r="AL31">
            <v>129.78930792626005</v>
          </cell>
          <cell r="AM31">
            <v>130.41891387896754</v>
          </cell>
          <cell r="AN31">
            <v>131.01897052683432</v>
          </cell>
          <cell r="AO31">
            <v>131.6190271747011</v>
          </cell>
          <cell r="AP31">
            <v>132.21908382256788</v>
          </cell>
          <cell r="AQ31">
            <v>132.81914047043466</v>
          </cell>
          <cell r="AR31">
            <v>133.41919711830138</v>
          </cell>
        </row>
        <row r="32">
          <cell r="D32">
            <v>100</v>
          </cell>
          <cell r="E32">
            <v>98.732186701888992</v>
          </cell>
          <cell r="F32">
            <v>97.464373403777984</v>
          </cell>
          <cell r="G32">
            <v>96.19656010566699</v>
          </cell>
          <cell r="H32">
            <v>97.95341508758365</v>
          </cell>
          <cell r="I32">
            <v>99.710270069500311</v>
          </cell>
          <cell r="J32">
            <v>100.00053191915892</v>
          </cell>
          <cell r="K32">
            <v>100.29079376881752</v>
          </cell>
          <cell r="L32">
            <v>100.58105561847613</v>
          </cell>
          <cell r="M32">
            <v>100.87131746813473</v>
          </cell>
          <cell r="N32">
            <v>101.16157931779333</v>
          </cell>
          <cell r="O32">
            <v>101.60073904835058</v>
          </cell>
          <cell r="P32">
            <v>102.03989877890783</v>
          </cell>
          <cell r="Q32">
            <v>102.47905850946508</v>
          </cell>
          <cell r="R32">
            <v>102.91821824002233</v>
          </cell>
          <cell r="S32">
            <v>103.35737797057956</v>
          </cell>
          <cell r="T32">
            <v>103.78706467554211</v>
          </cell>
          <cell r="U32">
            <v>104.21675138050466</v>
          </cell>
          <cell r="V32">
            <v>104.64643808546721</v>
          </cell>
          <cell r="W32">
            <v>105.07612479042976</v>
          </cell>
          <cell r="X32">
            <v>105.50581149539229</v>
          </cell>
          <cell r="Y32">
            <v>105.81932215066847</v>
          </cell>
          <cell r="Z32">
            <v>106.13283280594464</v>
          </cell>
          <cell r="AA32">
            <v>106.44634346122082</v>
          </cell>
          <cell r="AB32">
            <v>106.759854116497</v>
          </cell>
          <cell r="AC32">
            <v>107.0733647717732</v>
          </cell>
          <cell r="AD32">
            <v>107.36031536870459</v>
          </cell>
          <cell r="AE32">
            <v>107.64726596563598</v>
          </cell>
          <cell r="AF32">
            <v>107.93421656256737</v>
          </cell>
          <cell r="AG32">
            <v>108.22116715949876</v>
          </cell>
          <cell r="AH32">
            <v>108.50811775643012</v>
          </cell>
          <cell r="AI32">
            <v>108.76239175056634</v>
          </cell>
          <cell r="AJ32">
            <v>109.01666574470255</v>
          </cell>
          <cell r="AK32">
            <v>109.27093973883876</v>
          </cell>
          <cell r="AL32">
            <v>109.52521373297498</v>
          </cell>
          <cell r="AM32">
            <v>109.77948772711117</v>
          </cell>
          <cell r="AN32">
            <v>109.78094027422449</v>
          </cell>
          <cell r="AO32">
            <v>109.78239282133781</v>
          </cell>
          <cell r="AP32">
            <v>109.78384536845113</v>
          </cell>
          <cell r="AQ32">
            <v>109.78529791556444</v>
          </cell>
          <cell r="AR32">
            <v>109.78675046267774</v>
          </cell>
        </row>
        <row r="33">
          <cell r="D33">
            <v>100</v>
          </cell>
          <cell r="E33">
            <v>98.732186701888992</v>
          </cell>
          <cell r="F33">
            <v>97.464373403777984</v>
          </cell>
          <cell r="G33">
            <v>96.19656010566699</v>
          </cell>
          <cell r="H33">
            <v>97.95341508758365</v>
          </cell>
          <cell r="I33">
            <v>99.710270069500311</v>
          </cell>
          <cell r="J33">
            <v>100.00053191915892</v>
          </cell>
          <cell r="K33">
            <v>100.29079376881752</v>
          </cell>
          <cell r="L33">
            <v>100.58105561847613</v>
          </cell>
          <cell r="M33">
            <v>100.87131746813473</v>
          </cell>
          <cell r="N33">
            <v>101.16157931779333</v>
          </cell>
          <cell r="O33">
            <v>101.60073904835058</v>
          </cell>
          <cell r="P33">
            <v>102.03989877890783</v>
          </cell>
          <cell r="Q33">
            <v>102.47905850946508</v>
          </cell>
          <cell r="R33">
            <v>102.91821824002233</v>
          </cell>
          <cell r="S33">
            <v>103.35737797057956</v>
          </cell>
          <cell r="T33">
            <v>103.78706467554211</v>
          </cell>
          <cell r="U33">
            <v>104.21675138050466</v>
          </cell>
          <cell r="V33">
            <v>104.64643808546721</v>
          </cell>
          <cell r="W33">
            <v>105.07612479042976</v>
          </cell>
          <cell r="X33">
            <v>105.50581149539229</v>
          </cell>
          <cell r="Y33">
            <v>105.81932215066847</v>
          </cell>
          <cell r="Z33">
            <v>106.13283280594464</v>
          </cell>
          <cell r="AA33">
            <v>106.44634346122082</v>
          </cell>
          <cell r="AB33">
            <v>106.759854116497</v>
          </cell>
          <cell r="AC33">
            <v>107.0733647717732</v>
          </cell>
          <cell r="AD33">
            <v>107.36031536870459</v>
          </cell>
          <cell r="AE33">
            <v>107.64726596563598</v>
          </cell>
          <cell r="AF33">
            <v>107.93421656256737</v>
          </cell>
          <cell r="AG33">
            <v>108.22116715949876</v>
          </cell>
          <cell r="AH33">
            <v>108.50811775643012</v>
          </cell>
          <cell r="AI33">
            <v>108.76239175056634</v>
          </cell>
          <cell r="AJ33">
            <v>109.01666574470255</v>
          </cell>
          <cell r="AK33">
            <v>109.27093973883876</v>
          </cell>
          <cell r="AL33">
            <v>109.52521373297498</v>
          </cell>
          <cell r="AM33">
            <v>109.77948772711117</v>
          </cell>
          <cell r="AN33">
            <v>109.78094027422449</v>
          </cell>
          <cell r="AO33">
            <v>109.78239282133781</v>
          </cell>
          <cell r="AP33">
            <v>109.78384536845113</v>
          </cell>
          <cell r="AQ33">
            <v>109.78529791556444</v>
          </cell>
          <cell r="AR33">
            <v>109.78675046267774</v>
          </cell>
        </row>
        <row r="34">
          <cell r="D34">
            <v>100</v>
          </cell>
          <cell r="E34">
            <v>98.732186701888992</v>
          </cell>
          <cell r="F34">
            <v>97.464373403777984</v>
          </cell>
          <cell r="G34">
            <v>96.19656010566699</v>
          </cell>
          <cell r="H34">
            <v>97.95341508758365</v>
          </cell>
          <cell r="I34">
            <v>99.710270069500311</v>
          </cell>
          <cell r="J34">
            <v>100.00053191915892</v>
          </cell>
          <cell r="K34">
            <v>100.29079376881752</v>
          </cell>
          <cell r="L34">
            <v>100.58105561847613</v>
          </cell>
          <cell r="M34">
            <v>100.87131746813473</v>
          </cell>
          <cell r="N34">
            <v>101.16157931779333</v>
          </cell>
          <cell r="O34">
            <v>101.60073904835058</v>
          </cell>
          <cell r="P34">
            <v>102.03989877890783</v>
          </cell>
          <cell r="Q34">
            <v>102.47905850946508</v>
          </cell>
          <cell r="R34">
            <v>102.91821824002233</v>
          </cell>
          <cell r="S34">
            <v>103.35737797057956</v>
          </cell>
          <cell r="T34">
            <v>103.78706467554211</v>
          </cell>
          <cell r="U34">
            <v>104.21675138050466</v>
          </cell>
          <cell r="V34">
            <v>104.64643808546721</v>
          </cell>
          <cell r="W34">
            <v>105.07612479042976</v>
          </cell>
          <cell r="X34">
            <v>105.50581149539229</v>
          </cell>
          <cell r="Y34">
            <v>105.81932215066847</v>
          </cell>
          <cell r="Z34">
            <v>106.13283280594464</v>
          </cell>
          <cell r="AA34">
            <v>106.44634346122082</v>
          </cell>
          <cell r="AB34">
            <v>106.759854116497</v>
          </cell>
          <cell r="AC34">
            <v>107.0733647717732</v>
          </cell>
          <cell r="AD34">
            <v>107.36031536870459</v>
          </cell>
          <cell r="AE34">
            <v>107.64726596563598</v>
          </cell>
          <cell r="AF34">
            <v>107.93421656256737</v>
          </cell>
          <cell r="AG34">
            <v>108.22116715949876</v>
          </cell>
          <cell r="AH34">
            <v>108.50811775643012</v>
          </cell>
          <cell r="AI34">
            <v>108.76239175056634</v>
          </cell>
          <cell r="AJ34">
            <v>109.01666574470255</v>
          </cell>
          <cell r="AK34">
            <v>109.27093973883876</v>
          </cell>
          <cell r="AL34">
            <v>109.52521373297498</v>
          </cell>
          <cell r="AM34">
            <v>109.77948772711117</v>
          </cell>
          <cell r="AN34">
            <v>109.78094027422449</v>
          </cell>
          <cell r="AO34">
            <v>109.78239282133781</v>
          </cell>
          <cell r="AP34">
            <v>109.78384536845113</v>
          </cell>
          <cell r="AQ34">
            <v>109.78529791556444</v>
          </cell>
          <cell r="AR34">
            <v>109.78675046267774</v>
          </cell>
        </row>
        <row r="35">
          <cell r="D35">
            <v>100</v>
          </cell>
          <cell r="E35">
            <v>98.732186701888992</v>
          </cell>
          <cell r="F35">
            <v>97.464373403777984</v>
          </cell>
          <cell r="G35">
            <v>96.19656010566699</v>
          </cell>
          <cell r="H35">
            <v>97.95341508758365</v>
          </cell>
          <cell r="I35">
            <v>99.710270069500311</v>
          </cell>
          <cell r="J35">
            <v>100.00053191915892</v>
          </cell>
          <cell r="K35">
            <v>100.29079376881752</v>
          </cell>
          <cell r="L35">
            <v>100.58105561847613</v>
          </cell>
          <cell r="M35">
            <v>100.87131746813473</v>
          </cell>
          <cell r="N35">
            <v>101.16157931779333</v>
          </cell>
          <cell r="O35">
            <v>101.60073904835058</v>
          </cell>
          <cell r="P35">
            <v>102.03989877890783</v>
          </cell>
          <cell r="Q35">
            <v>102.47905850946508</v>
          </cell>
          <cell r="R35">
            <v>102.91821824002233</v>
          </cell>
          <cell r="S35">
            <v>103.35737797057956</v>
          </cell>
          <cell r="T35">
            <v>103.78706467554211</v>
          </cell>
          <cell r="U35">
            <v>104.21675138050466</v>
          </cell>
          <cell r="V35">
            <v>104.64643808546721</v>
          </cell>
          <cell r="W35">
            <v>105.07612479042976</v>
          </cell>
          <cell r="X35">
            <v>105.50581149539229</v>
          </cell>
          <cell r="Y35">
            <v>105.81932215066847</v>
          </cell>
          <cell r="Z35">
            <v>106.13283280594464</v>
          </cell>
          <cell r="AA35">
            <v>106.44634346122082</v>
          </cell>
          <cell r="AB35">
            <v>106.759854116497</v>
          </cell>
          <cell r="AC35">
            <v>107.0733647717732</v>
          </cell>
          <cell r="AD35">
            <v>107.36031536870459</v>
          </cell>
          <cell r="AE35">
            <v>107.64726596563598</v>
          </cell>
          <cell r="AF35">
            <v>107.93421656256737</v>
          </cell>
          <cell r="AG35">
            <v>108.22116715949876</v>
          </cell>
          <cell r="AH35">
            <v>108.50811775643012</v>
          </cell>
          <cell r="AI35">
            <v>108.76239175056634</v>
          </cell>
          <cell r="AJ35">
            <v>109.01666574470255</v>
          </cell>
          <cell r="AK35">
            <v>109.27093973883876</v>
          </cell>
          <cell r="AL35">
            <v>109.52521373297498</v>
          </cell>
          <cell r="AM35">
            <v>109.77948772711117</v>
          </cell>
          <cell r="AN35">
            <v>109.78094027422449</v>
          </cell>
          <cell r="AO35">
            <v>109.78239282133781</v>
          </cell>
          <cell r="AP35">
            <v>109.78384536845113</v>
          </cell>
          <cell r="AQ35">
            <v>109.78529791556444</v>
          </cell>
          <cell r="AR35">
            <v>109.78675046267774</v>
          </cell>
        </row>
        <row r="36">
          <cell r="D36">
            <v>100</v>
          </cell>
          <cell r="E36">
            <v>99.419896142059471</v>
          </cell>
          <cell r="F36">
            <v>98.839792284118943</v>
          </cell>
          <cell r="G36">
            <v>98.259688426178428</v>
          </cell>
          <cell r="H36">
            <v>97.564528462114851</v>
          </cell>
          <cell r="I36">
            <v>96.869368498051287</v>
          </cell>
          <cell r="J36">
            <v>99.476006597957678</v>
          </cell>
          <cell r="K36">
            <v>102.08264469786407</v>
          </cell>
          <cell r="L36">
            <v>104.68928279777046</v>
          </cell>
          <cell r="M36">
            <v>107.29592089767685</v>
          </cell>
          <cell r="N36">
            <v>109.90255899758323</v>
          </cell>
          <cell r="O36">
            <v>111.06632097952529</v>
          </cell>
          <cell r="P36">
            <v>112.23008296146735</v>
          </cell>
          <cell r="Q36">
            <v>113.39384494340941</v>
          </cell>
          <cell r="R36">
            <v>114.55760692535146</v>
          </cell>
          <cell r="S36">
            <v>115.72136890729352</v>
          </cell>
          <cell r="T36">
            <v>116.60446052965708</v>
          </cell>
          <cell r="U36">
            <v>117.48755215202063</v>
          </cell>
          <cell r="V36">
            <v>118.37064377438418</v>
          </cell>
          <cell r="W36">
            <v>119.25373539674773</v>
          </cell>
          <cell r="X36">
            <v>120.13682701911125</v>
          </cell>
          <cell r="Y36">
            <v>120.72162243795159</v>
          </cell>
          <cell r="Z36">
            <v>121.30641785679194</v>
          </cell>
          <cell r="AA36">
            <v>121.89121327563228</v>
          </cell>
          <cell r="AB36">
            <v>122.47600869447263</v>
          </cell>
          <cell r="AC36">
            <v>123.06080411331295</v>
          </cell>
          <cell r="AD36">
            <v>123.90282011373634</v>
          </cell>
          <cell r="AE36">
            <v>124.74483611415972</v>
          </cell>
          <cell r="AF36">
            <v>125.58685211458311</v>
          </cell>
          <cell r="AG36">
            <v>126.42886811500649</v>
          </cell>
          <cell r="AH36">
            <v>127.27088411542987</v>
          </cell>
          <cell r="AI36">
            <v>127.9004900681374</v>
          </cell>
          <cell r="AJ36">
            <v>128.53009602084495</v>
          </cell>
          <cell r="AK36">
            <v>129.1597019735525</v>
          </cell>
          <cell r="AL36">
            <v>129.78930792626005</v>
          </cell>
          <cell r="AM36">
            <v>130.41891387896754</v>
          </cell>
          <cell r="AN36">
            <v>131.01897052683432</v>
          </cell>
          <cell r="AO36">
            <v>131.6190271747011</v>
          </cell>
          <cell r="AP36">
            <v>132.21908382256788</v>
          </cell>
          <cell r="AQ36">
            <v>132.81914047043466</v>
          </cell>
          <cell r="AR36">
            <v>133.41919711830138</v>
          </cell>
        </row>
        <row r="40">
          <cell r="D40">
            <v>2010</v>
          </cell>
          <cell r="E40">
            <v>2011</v>
          </cell>
          <cell r="F40">
            <v>2012</v>
          </cell>
          <cell r="G40">
            <v>2013</v>
          </cell>
          <cell r="H40">
            <v>2014</v>
          </cell>
          <cell r="I40">
            <v>2015</v>
          </cell>
          <cell r="J40">
            <v>2016</v>
          </cell>
          <cell r="K40">
            <v>2017</v>
          </cell>
          <cell r="L40">
            <v>2018</v>
          </cell>
          <cell r="M40">
            <v>2019</v>
          </cell>
          <cell r="N40">
            <v>2020</v>
          </cell>
          <cell r="O40">
            <v>2021</v>
          </cell>
          <cell r="P40">
            <v>2022</v>
          </cell>
          <cell r="Q40">
            <v>2023</v>
          </cell>
          <cell r="R40">
            <v>2024</v>
          </cell>
          <cell r="S40">
            <v>2025</v>
          </cell>
          <cell r="T40">
            <v>2026</v>
          </cell>
          <cell r="U40">
            <v>2027</v>
          </cell>
          <cell r="V40">
            <v>2028</v>
          </cell>
          <cell r="W40">
            <v>2029</v>
          </cell>
          <cell r="X40">
            <v>2030</v>
          </cell>
          <cell r="Y40">
            <v>2031</v>
          </cell>
          <cell r="Z40">
            <v>2032</v>
          </cell>
          <cell r="AA40">
            <v>2033</v>
          </cell>
          <cell r="AB40">
            <v>2034</v>
          </cell>
          <cell r="AC40">
            <v>2035</v>
          </cell>
          <cell r="AD40">
            <v>2036</v>
          </cell>
          <cell r="AE40">
            <v>2037</v>
          </cell>
          <cell r="AF40">
            <v>2038</v>
          </cell>
          <cell r="AG40">
            <v>2039</v>
          </cell>
          <cell r="AH40">
            <v>2040</v>
          </cell>
          <cell r="AI40">
            <v>2041</v>
          </cell>
          <cell r="AJ40">
            <v>2042</v>
          </cell>
          <cell r="AK40">
            <v>2043</v>
          </cell>
          <cell r="AL40">
            <v>2044</v>
          </cell>
          <cell r="AM40">
            <v>2045</v>
          </cell>
          <cell r="AN40">
            <v>2046</v>
          </cell>
          <cell r="AO40">
            <v>2047</v>
          </cell>
          <cell r="AP40">
            <v>2048</v>
          </cell>
          <cell r="AQ40">
            <v>2049</v>
          </cell>
          <cell r="AR40">
            <v>2050</v>
          </cell>
        </row>
        <row r="41">
          <cell r="D41">
            <v>100</v>
          </cell>
          <cell r="E41">
            <v>99.419896142059471</v>
          </cell>
          <cell r="F41">
            <v>98.839792284118943</v>
          </cell>
          <cell r="G41">
            <v>98.259688426178428</v>
          </cell>
          <cell r="H41">
            <v>97.564528462114851</v>
          </cell>
          <cell r="I41">
            <v>96.869368498051287</v>
          </cell>
          <cell r="J41">
            <v>96.826150833081073</v>
          </cell>
          <cell r="K41">
            <v>96.782933168110858</v>
          </cell>
          <cell r="L41">
            <v>96.739715503140644</v>
          </cell>
          <cell r="M41">
            <v>96.69649783817043</v>
          </cell>
          <cell r="N41">
            <v>96.653280173200201</v>
          </cell>
          <cell r="O41">
            <v>95.904150673241318</v>
          </cell>
          <cell r="P41">
            <v>95.155021173282435</v>
          </cell>
          <cell r="Q41">
            <v>94.405891673323552</v>
          </cell>
          <cell r="R41">
            <v>93.656762173364669</v>
          </cell>
          <cell r="S41">
            <v>92.907632673405772</v>
          </cell>
          <cell r="T41">
            <v>91.509275708405653</v>
          </cell>
          <cell r="U41">
            <v>90.110918743405534</v>
          </cell>
          <cell r="V41">
            <v>88.712561778405416</v>
          </cell>
          <cell r="W41">
            <v>87.314204813405297</v>
          </cell>
          <cell r="X41">
            <v>85.915847848405193</v>
          </cell>
          <cell r="Y41">
            <v>85.328871789288826</v>
          </cell>
          <cell r="Z41">
            <v>84.741895730172459</v>
          </cell>
          <cell r="AA41">
            <v>84.154919671056092</v>
          </cell>
          <cell r="AB41">
            <v>83.567943611939725</v>
          </cell>
          <cell r="AC41">
            <v>82.980967552823373</v>
          </cell>
          <cell r="AD41">
            <v>83.061562722185386</v>
          </cell>
          <cell r="AE41">
            <v>83.142157891547399</v>
          </cell>
          <cell r="AF41">
            <v>83.222753060909412</v>
          </cell>
          <cell r="AG41">
            <v>83.303348230271425</v>
          </cell>
          <cell r="AH41">
            <v>83.383943399633438</v>
          </cell>
          <cell r="AI41">
            <v>83.435935273735367</v>
          </cell>
          <cell r="AJ41">
            <v>83.487927147837297</v>
          </cell>
          <cell r="AK41">
            <v>83.539919021939227</v>
          </cell>
          <cell r="AL41">
            <v>83.591910896041156</v>
          </cell>
          <cell r="AM41">
            <v>83.643902770143058</v>
          </cell>
          <cell r="AN41">
            <v>83.669294670484177</v>
          </cell>
          <cell r="AO41">
            <v>83.694686570825297</v>
          </cell>
          <cell r="AP41">
            <v>83.720078471166417</v>
          </cell>
          <cell r="AQ41">
            <v>83.745470371507537</v>
          </cell>
          <cell r="AR41">
            <v>83.770862271848628</v>
          </cell>
        </row>
        <row r="42">
          <cell r="D42">
            <v>100</v>
          </cell>
          <cell r="E42">
            <v>99.419896142059471</v>
          </cell>
          <cell r="F42">
            <v>98.839792284118943</v>
          </cell>
          <cell r="G42">
            <v>98.259688426178428</v>
          </cell>
          <cell r="H42">
            <v>97.564528462114851</v>
          </cell>
          <cell r="I42">
            <v>96.869368498051287</v>
          </cell>
          <cell r="J42">
            <v>96.826150833081073</v>
          </cell>
          <cell r="K42">
            <v>96.782933168110858</v>
          </cell>
          <cell r="L42">
            <v>96.739715503140644</v>
          </cell>
          <cell r="M42">
            <v>96.69649783817043</v>
          </cell>
          <cell r="N42">
            <v>96.653280173200201</v>
          </cell>
          <cell r="O42">
            <v>95.904150673241318</v>
          </cell>
          <cell r="P42">
            <v>95.155021173282435</v>
          </cell>
          <cell r="Q42">
            <v>94.405891673323552</v>
          </cell>
          <cell r="R42">
            <v>93.656762173364669</v>
          </cell>
          <cell r="S42">
            <v>92.907632673405772</v>
          </cell>
          <cell r="T42">
            <v>91.509275708405653</v>
          </cell>
          <cell r="U42">
            <v>90.110918743405534</v>
          </cell>
          <cell r="V42">
            <v>88.712561778405416</v>
          </cell>
          <cell r="W42">
            <v>87.314204813405297</v>
          </cell>
          <cell r="X42">
            <v>85.915847848405193</v>
          </cell>
          <cell r="Y42">
            <v>85.328871789288826</v>
          </cell>
          <cell r="Z42">
            <v>84.741895730172459</v>
          </cell>
          <cell r="AA42">
            <v>84.154919671056092</v>
          </cell>
          <cell r="AB42">
            <v>83.567943611939725</v>
          </cell>
          <cell r="AC42">
            <v>82.980967552823373</v>
          </cell>
          <cell r="AD42">
            <v>83.061562722185386</v>
          </cell>
          <cell r="AE42">
            <v>83.142157891547399</v>
          </cell>
          <cell r="AF42">
            <v>83.222753060909412</v>
          </cell>
          <cell r="AG42">
            <v>83.303348230271425</v>
          </cell>
          <cell r="AH42">
            <v>83.383943399633438</v>
          </cell>
          <cell r="AI42">
            <v>83.435935273735367</v>
          </cell>
          <cell r="AJ42">
            <v>83.487927147837297</v>
          </cell>
          <cell r="AK42">
            <v>83.539919021939227</v>
          </cell>
          <cell r="AL42">
            <v>83.591910896041156</v>
          </cell>
          <cell r="AM42">
            <v>83.643902770143058</v>
          </cell>
          <cell r="AN42">
            <v>83.669294670484177</v>
          </cell>
          <cell r="AO42">
            <v>83.694686570825297</v>
          </cell>
          <cell r="AP42">
            <v>83.720078471166417</v>
          </cell>
          <cell r="AQ42">
            <v>83.745470371507537</v>
          </cell>
          <cell r="AR42">
            <v>83.770862271848628</v>
          </cell>
        </row>
        <row r="43">
          <cell r="D43">
            <v>100</v>
          </cell>
          <cell r="E43">
            <v>104.0300445892907</v>
          </cell>
          <cell r="F43">
            <v>108.06008917858139</v>
          </cell>
          <cell r="G43">
            <v>112.09013376787208</v>
          </cell>
          <cell r="H43">
            <v>116.98019639833183</v>
          </cell>
          <cell r="I43">
            <v>121.87025902879158</v>
          </cell>
          <cell r="J43">
            <v>118.84793086302962</v>
          </cell>
          <cell r="K43">
            <v>115.82560269726766</v>
          </cell>
          <cell r="L43">
            <v>112.80327453150569</v>
          </cell>
          <cell r="M43">
            <v>109.78094636574373</v>
          </cell>
          <cell r="N43">
            <v>106.75861819998174</v>
          </cell>
          <cell r="O43">
            <v>104.01243290071061</v>
          </cell>
          <cell r="P43">
            <v>101.26624760143947</v>
          </cell>
          <cell r="Q43">
            <v>98.520062302168341</v>
          </cell>
          <cell r="R43">
            <v>95.773877002897208</v>
          </cell>
          <cell r="S43">
            <v>93.027691703626104</v>
          </cell>
          <cell r="T43">
            <v>92.968484621650873</v>
          </cell>
          <cell r="U43">
            <v>92.909277539675642</v>
          </cell>
          <cell r="V43">
            <v>92.850070457700411</v>
          </cell>
          <cell r="W43">
            <v>92.790863375725181</v>
          </cell>
          <cell r="X43">
            <v>92.731656293749921</v>
          </cell>
          <cell r="Y43">
            <v>91.927294787693071</v>
          </cell>
          <cell r="Z43">
            <v>91.122933281636222</v>
          </cell>
          <cell r="AA43">
            <v>90.318571775579372</v>
          </cell>
          <cell r="AB43">
            <v>89.514210269522522</v>
          </cell>
          <cell r="AC43">
            <v>88.709848763465644</v>
          </cell>
          <cell r="AD43">
            <v>87.953794829395491</v>
          </cell>
          <cell r="AE43">
            <v>87.197740895325339</v>
          </cell>
          <cell r="AF43">
            <v>86.441686961255186</v>
          </cell>
          <cell r="AG43">
            <v>85.685633027185034</v>
          </cell>
          <cell r="AH43">
            <v>84.929579093114896</v>
          </cell>
          <cell r="AI43">
            <v>84.866044365209603</v>
          </cell>
          <cell r="AJ43">
            <v>84.802509637304311</v>
          </cell>
          <cell r="AK43">
            <v>84.738974909399019</v>
          </cell>
          <cell r="AL43">
            <v>84.675440181493727</v>
          </cell>
          <cell r="AM43">
            <v>84.611905453588449</v>
          </cell>
          <cell r="AN43">
            <v>85.890854261338589</v>
          </cell>
          <cell r="AO43">
            <v>87.169803069088729</v>
          </cell>
          <cell r="AP43">
            <v>88.44875187683887</v>
          </cell>
          <cell r="AQ43">
            <v>89.72770068458901</v>
          </cell>
          <cell r="AR43">
            <v>91.006649492339179</v>
          </cell>
        </row>
        <row r="44">
          <cell r="D44">
            <v>100</v>
          </cell>
          <cell r="E44">
            <v>104.0300445892907</v>
          </cell>
          <cell r="F44">
            <v>108.06008917858139</v>
          </cell>
          <cell r="G44">
            <v>112.09013376787208</v>
          </cell>
          <cell r="H44">
            <v>107.11839882831359</v>
          </cell>
          <cell r="I44">
            <v>102.14666388875509</v>
          </cell>
          <cell r="J44">
            <v>100.77392282908762</v>
          </cell>
          <cell r="K44">
            <v>99.401181769420162</v>
          </cell>
          <cell r="L44">
            <v>98.028440709752701</v>
          </cell>
          <cell r="M44">
            <v>96.655699650085239</v>
          </cell>
          <cell r="N44">
            <v>95.282958590417763</v>
          </cell>
          <cell r="O44">
            <v>94.608759365898763</v>
          </cell>
          <cell r="P44">
            <v>93.934560141379762</v>
          </cell>
          <cell r="Q44">
            <v>93.260360916860762</v>
          </cell>
          <cell r="R44">
            <v>92.586161692341761</v>
          </cell>
          <cell r="S44">
            <v>91.911962467822747</v>
          </cell>
          <cell r="T44">
            <v>92.087996359088294</v>
          </cell>
          <cell r="U44">
            <v>92.264030250353841</v>
          </cell>
          <cell r="V44">
            <v>92.440064141619388</v>
          </cell>
          <cell r="W44">
            <v>92.616098032884935</v>
          </cell>
          <cell r="X44">
            <v>92.792131924150453</v>
          </cell>
          <cell r="Y44">
            <v>92.843180192537432</v>
          </cell>
          <cell r="Z44">
            <v>92.89422846092441</v>
          </cell>
          <cell r="AA44">
            <v>92.945276729311388</v>
          </cell>
          <cell r="AB44">
            <v>92.996324997698366</v>
          </cell>
          <cell r="AC44">
            <v>93.047373266085359</v>
          </cell>
          <cell r="AD44">
            <v>92.654197698280214</v>
          </cell>
          <cell r="AE44">
            <v>92.26102213047507</v>
          </cell>
          <cell r="AF44">
            <v>91.867846562669925</v>
          </cell>
          <cell r="AG44">
            <v>91.47467099486478</v>
          </cell>
          <cell r="AH44">
            <v>91.081495427059608</v>
          </cell>
          <cell r="AI44">
            <v>90.62038958063961</v>
          </cell>
          <cell r="AJ44">
            <v>90.159283734219613</v>
          </cell>
          <cell r="AK44">
            <v>89.698177887799616</v>
          </cell>
          <cell r="AL44">
            <v>89.237072041379619</v>
          </cell>
          <cell r="AM44">
            <v>88.775966194959651</v>
          </cell>
          <cell r="AN44">
            <v>88.650714246111022</v>
          </cell>
          <cell r="AO44">
            <v>88.525462297262393</v>
          </cell>
          <cell r="AP44">
            <v>88.400210348413765</v>
          </cell>
          <cell r="AQ44">
            <v>88.274958399565136</v>
          </cell>
          <cell r="AR44">
            <v>88.149706450716536</v>
          </cell>
        </row>
        <row r="45">
          <cell r="D45">
            <v>100</v>
          </cell>
          <cell r="E45">
            <v>99.419896142059471</v>
          </cell>
          <cell r="F45">
            <v>98.839792284118943</v>
          </cell>
          <cell r="G45">
            <v>98.259688426178428</v>
          </cell>
          <cell r="H45">
            <v>97.564528462114851</v>
          </cell>
          <cell r="I45">
            <v>96.869368498051287</v>
          </cell>
          <cell r="J45">
            <v>96.826150833081073</v>
          </cell>
          <cell r="K45">
            <v>96.782933168110858</v>
          </cell>
          <cell r="L45">
            <v>96.739715503140644</v>
          </cell>
          <cell r="M45">
            <v>96.69649783817043</v>
          </cell>
          <cell r="N45">
            <v>96.653280173200201</v>
          </cell>
          <cell r="O45">
            <v>95.904150673241318</v>
          </cell>
          <cell r="P45">
            <v>95.155021173282435</v>
          </cell>
          <cell r="Q45">
            <v>94.405891673323552</v>
          </cell>
          <cell r="R45">
            <v>93.656762173364669</v>
          </cell>
          <cell r="S45">
            <v>92.907632673405772</v>
          </cell>
          <cell r="T45">
            <v>91.509275708405653</v>
          </cell>
          <cell r="U45">
            <v>90.110918743405534</v>
          </cell>
          <cell r="V45">
            <v>88.712561778405416</v>
          </cell>
          <cell r="W45">
            <v>87.314204813405297</v>
          </cell>
          <cell r="X45">
            <v>85.915847848405193</v>
          </cell>
          <cell r="Y45">
            <v>85.328871789288826</v>
          </cell>
          <cell r="Z45">
            <v>84.741895730172459</v>
          </cell>
          <cell r="AA45">
            <v>84.154919671056092</v>
          </cell>
          <cell r="AB45">
            <v>83.567943611939725</v>
          </cell>
          <cell r="AC45">
            <v>82.980967552823373</v>
          </cell>
          <cell r="AD45">
            <v>83.061562722185386</v>
          </cell>
          <cell r="AE45">
            <v>83.142157891547399</v>
          </cell>
          <cell r="AF45">
            <v>83.222753060909412</v>
          </cell>
          <cell r="AG45">
            <v>83.303348230271425</v>
          </cell>
          <cell r="AH45">
            <v>83.383943399633438</v>
          </cell>
          <cell r="AI45">
            <v>83.435935273735367</v>
          </cell>
          <cell r="AJ45">
            <v>83.487927147837297</v>
          </cell>
          <cell r="AK45">
            <v>83.539919021939227</v>
          </cell>
          <cell r="AL45">
            <v>83.591910896041156</v>
          </cell>
          <cell r="AM45">
            <v>83.643902770143058</v>
          </cell>
          <cell r="AN45">
            <v>83.669294670484177</v>
          </cell>
          <cell r="AO45">
            <v>83.694686570825297</v>
          </cell>
          <cell r="AP45">
            <v>83.720078471166417</v>
          </cell>
          <cell r="AQ45">
            <v>83.745470371507537</v>
          </cell>
          <cell r="AR45">
            <v>83.770862271848628</v>
          </cell>
        </row>
        <row r="46">
          <cell r="D46">
            <v>100</v>
          </cell>
          <cell r="E46">
            <v>99.419896142059471</v>
          </cell>
          <cell r="F46">
            <v>98.839792284118943</v>
          </cell>
          <cell r="G46">
            <v>98.259688426178428</v>
          </cell>
          <cell r="H46">
            <v>97.564528462114851</v>
          </cell>
          <cell r="I46">
            <v>96.869368498051287</v>
          </cell>
          <cell r="J46">
            <v>96.826150833081073</v>
          </cell>
          <cell r="K46">
            <v>96.782933168110858</v>
          </cell>
          <cell r="L46">
            <v>96.739715503140644</v>
          </cell>
          <cell r="M46">
            <v>96.69649783817043</v>
          </cell>
          <cell r="N46">
            <v>96.653280173200201</v>
          </cell>
          <cell r="O46">
            <v>95.904150673241318</v>
          </cell>
          <cell r="P46">
            <v>95.155021173282435</v>
          </cell>
          <cell r="Q46">
            <v>94.405891673323552</v>
          </cell>
          <cell r="R46">
            <v>93.656762173364669</v>
          </cell>
          <cell r="S46">
            <v>92.907632673405772</v>
          </cell>
          <cell r="T46">
            <v>91.509275708405653</v>
          </cell>
          <cell r="U46">
            <v>90.110918743405534</v>
          </cell>
          <cell r="V46">
            <v>88.712561778405416</v>
          </cell>
          <cell r="W46">
            <v>87.314204813405297</v>
          </cell>
          <cell r="X46">
            <v>85.915847848405193</v>
          </cell>
          <cell r="Y46">
            <v>85.328871789288826</v>
          </cell>
          <cell r="Z46">
            <v>84.741895730172459</v>
          </cell>
          <cell r="AA46">
            <v>84.154919671056092</v>
          </cell>
          <cell r="AB46">
            <v>83.567943611939725</v>
          </cell>
          <cell r="AC46">
            <v>82.980967552823373</v>
          </cell>
          <cell r="AD46">
            <v>83.061562722185386</v>
          </cell>
          <cell r="AE46">
            <v>83.142157891547399</v>
          </cell>
          <cell r="AF46">
            <v>83.222753060909412</v>
          </cell>
          <cell r="AG46">
            <v>83.303348230271425</v>
          </cell>
          <cell r="AH46">
            <v>83.383943399633438</v>
          </cell>
          <cell r="AI46">
            <v>83.435935273735367</v>
          </cell>
          <cell r="AJ46">
            <v>83.487927147837297</v>
          </cell>
          <cell r="AK46">
            <v>83.539919021939227</v>
          </cell>
          <cell r="AL46">
            <v>83.591910896041156</v>
          </cell>
          <cell r="AM46">
            <v>83.643902770143058</v>
          </cell>
          <cell r="AN46">
            <v>83.669294670484177</v>
          </cell>
          <cell r="AO46">
            <v>83.694686570825297</v>
          </cell>
          <cell r="AP46">
            <v>83.720078471166417</v>
          </cell>
          <cell r="AQ46">
            <v>83.745470371507537</v>
          </cell>
          <cell r="AR46">
            <v>83.770862271848628</v>
          </cell>
        </row>
        <row r="47">
          <cell r="D47">
            <v>100</v>
          </cell>
          <cell r="E47">
            <v>99.419896142059471</v>
          </cell>
          <cell r="F47">
            <v>98.839792284118943</v>
          </cell>
          <cell r="G47">
            <v>98.259688426178428</v>
          </cell>
          <cell r="H47">
            <v>97.564528462114851</v>
          </cell>
          <cell r="I47">
            <v>96.869368498051287</v>
          </cell>
          <cell r="J47">
            <v>96.826150833081073</v>
          </cell>
          <cell r="K47">
            <v>96.782933168110858</v>
          </cell>
          <cell r="L47">
            <v>96.739715503140644</v>
          </cell>
          <cell r="M47">
            <v>96.69649783817043</v>
          </cell>
          <cell r="N47">
            <v>96.653280173200201</v>
          </cell>
          <cell r="O47">
            <v>95.904150673241318</v>
          </cell>
          <cell r="P47">
            <v>95.155021173282435</v>
          </cell>
          <cell r="Q47">
            <v>94.405891673323552</v>
          </cell>
          <cell r="R47">
            <v>93.656762173364669</v>
          </cell>
          <cell r="S47">
            <v>92.907632673405772</v>
          </cell>
          <cell r="T47">
            <v>91.509275708405653</v>
          </cell>
          <cell r="U47">
            <v>90.110918743405534</v>
          </cell>
          <cell r="V47">
            <v>88.712561778405416</v>
          </cell>
          <cell r="W47">
            <v>87.314204813405297</v>
          </cell>
          <cell r="X47">
            <v>85.915847848405193</v>
          </cell>
          <cell r="Y47">
            <v>85.328871789288826</v>
          </cell>
          <cell r="Z47">
            <v>84.741895730172459</v>
          </cell>
          <cell r="AA47">
            <v>84.154919671056092</v>
          </cell>
          <cell r="AB47">
            <v>83.567943611939725</v>
          </cell>
          <cell r="AC47">
            <v>82.980967552823373</v>
          </cell>
          <cell r="AD47">
            <v>83.061562722185386</v>
          </cell>
          <cell r="AE47">
            <v>83.142157891547399</v>
          </cell>
          <cell r="AF47">
            <v>83.222753060909412</v>
          </cell>
          <cell r="AG47">
            <v>83.303348230271425</v>
          </cell>
          <cell r="AH47">
            <v>83.383943399633438</v>
          </cell>
          <cell r="AI47">
            <v>83.435935273735367</v>
          </cell>
          <cell r="AJ47">
            <v>83.487927147837297</v>
          </cell>
          <cell r="AK47">
            <v>83.539919021939227</v>
          </cell>
          <cell r="AL47">
            <v>83.591910896041156</v>
          </cell>
          <cell r="AM47">
            <v>83.643902770143058</v>
          </cell>
          <cell r="AN47">
            <v>83.669294670484177</v>
          </cell>
          <cell r="AO47">
            <v>83.694686570825297</v>
          </cell>
          <cell r="AP47">
            <v>83.720078471166417</v>
          </cell>
          <cell r="AQ47">
            <v>83.745470371507537</v>
          </cell>
          <cell r="AR47">
            <v>83.770862271848628</v>
          </cell>
        </row>
        <row r="48">
          <cell r="D48">
            <v>100</v>
          </cell>
          <cell r="E48">
            <v>98.732186701888992</v>
          </cell>
          <cell r="F48">
            <v>97.464373403777984</v>
          </cell>
          <cell r="G48">
            <v>96.19656010566699</v>
          </cell>
          <cell r="H48">
            <v>97.95341508758365</v>
          </cell>
          <cell r="I48">
            <v>99.710270069500311</v>
          </cell>
          <cell r="J48">
            <v>99.368858379243903</v>
          </cell>
          <cell r="K48">
            <v>99.027446688987496</v>
          </cell>
          <cell r="L48">
            <v>98.686034998731088</v>
          </cell>
          <cell r="M48">
            <v>98.344623308474681</v>
          </cell>
          <cell r="N48">
            <v>98.003211618218302</v>
          </cell>
          <cell r="O48">
            <v>97.736090162343828</v>
          </cell>
          <cell r="P48">
            <v>97.468968706469354</v>
          </cell>
          <cell r="Q48">
            <v>97.201847250594881</v>
          </cell>
          <cell r="R48">
            <v>96.934725794720407</v>
          </cell>
          <cell r="S48">
            <v>96.667604338845948</v>
          </cell>
          <cell r="T48">
            <v>96.326121131225392</v>
          </cell>
          <cell r="U48">
            <v>95.984637923604836</v>
          </cell>
          <cell r="V48">
            <v>95.643154715984281</v>
          </cell>
          <cell r="W48">
            <v>95.301671508363725</v>
          </cell>
          <cell r="X48">
            <v>94.960188300743198</v>
          </cell>
          <cell r="Y48">
            <v>94.572449072224558</v>
          </cell>
          <cell r="Z48">
            <v>94.184709843705917</v>
          </cell>
          <cell r="AA48">
            <v>93.796970615187277</v>
          </cell>
          <cell r="AB48">
            <v>93.409231386668637</v>
          </cell>
          <cell r="AC48">
            <v>93.021492158149968</v>
          </cell>
          <cell r="AD48">
            <v>92.568064578950882</v>
          </cell>
          <cell r="AE48">
            <v>92.114636999751795</v>
          </cell>
          <cell r="AF48">
            <v>91.661209420552709</v>
          </cell>
          <cell r="AG48">
            <v>91.207781841353622</v>
          </cell>
          <cell r="AH48">
            <v>90.754354262154564</v>
          </cell>
          <cell r="AI48">
            <v>90.223099248619846</v>
          </cell>
          <cell r="AJ48">
            <v>89.691844235085128</v>
          </cell>
          <cell r="AK48">
            <v>89.16058922155041</v>
          </cell>
          <cell r="AL48">
            <v>88.629334208015692</v>
          </cell>
          <cell r="AM48">
            <v>88.098079194480974</v>
          </cell>
          <cell r="AN48">
            <v>87.375010533883994</v>
          </cell>
          <cell r="AO48">
            <v>86.651941873287015</v>
          </cell>
          <cell r="AP48">
            <v>85.928873212690036</v>
          </cell>
          <cell r="AQ48">
            <v>85.205804552093056</v>
          </cell>
          <cell r="AR48">
            <v>84.482735891496091</v>
          </cell>
        </row>
        <row r="49">
          <cell r="D49">
            <v>100</v>
          </cell>
          <cell r="E49">
            <v>98.732186701888992</v>
          </cell>
          <cell r="F49">
            <v>97.464373403777984</v>
          </cell>
          <cell r="G49">
            <v>96.19656010566699</v>
          </cell>
          <cell r="H49">
            <v>97.95341508758365</v>
          </cell>
          <cell r="I49">
            <v>99.710270069500311</v>
          </cell>
          <cell r="J49">
            <v>99.368858379243903</v>
          </cell>
          <cell r="K49">
            <v>99.027446688987496</v>
          </cell>
          <cell r="L49">
            <v>98.686034998731088</v>
          </cell>
          <cell r="M49">
            <v>98.344623308474681</v>
          </cell>
          <cell r="N49">
            <v>98.003211618218302</v>
          </cell>
          <cell r="O49">
            <v>97.736090162343828</v>
          </cell>
          <cell r="P49">
            <v>97.468968706469354</v>
          </cell>
          <cell r="Q49">
            <v>97.201847250594881</v>
          </cell>
          <cell r="R49">
            <v>96.934725794720407</v>
          </cell>
          <cell r="S49">
            <v>96.667604338845948</v>
          </cell>
          <cell r="T49">
            <v>96.326121131225392</v>
          </cell>
          <cell r="U49">
            <v>95.984637923604836</v>
          </cell>
          <cell r="V49">
            <v>95.643154715984281</v>
          </cell>
          <cell r="W49">
            <v>95.301671508363725</v>
          </cell>
          <cell r="X49">
            <v>94.960188300743198</v>
          </cell>
          <cell r="Y49">
            <v>94.572449072224558</v>
          </cell>
          <cell r="Z49">
            <v>94.184709843705917</v>
          </cell>
          <cell r="AA49">
            <v>93.796970615187277</v>
          </cell>
          <cell r="AB49">
            <v>93.409231386668637</v>
          </cell>
          <cell r="AC49">
            <v>93.021492158149968</v>
          </cell>
          <cell r="AD49">
            <v>92.568064578950882</v>
          </cell>
          <cell r="AE49">
            <v>92.114636999751795</v>
          </cell>
          <cell r="AF49">
            <v>91.661209420552709</v>
          </cell>
          <cell r="AG49">
            <v>91.207781841353622</v>
          </cell>
          <cell r="AH49">
            <v>90.754354262154564</v>
          </cell>
          <cell r="AI49">
            <v>90.223099248619846</v>
          </cell>
          <cell r="AJ49">
            <v>89.691844235085128</v>
          </cell>
          <cell r="AK49">
            <v>89.16058922155041</v>
          </cell>
          <cell r="AL49">
            <v>88.629334208015692</v>
          </cell>
          <cell r="AM49">
            <v>88.098079194480974</v>
          </cell>
          <cell r="AN49">
            <v>87.375010533883994</v>
          </cell>
          <cell r="AO49">
            <v>86.651941873287015</v>
          </cell>
          <cell r="AP49">
            <v>85.928873212690036</v>
          </cell>
          <cell r="AQ49">
            <v>85.205804552093056</v>
          </cell>
          <cell r="AR49">
            <v>84.482735891496091</v>
          </cell>
        </row>
        <row r="50">
          <cell r="D50">
            <v>100</v>
          </cell>
          <cell r="E50">
            <v>98.732186701888992</v>
          </cell>
          <cell r="F50">
            <v>97.464373403777984</v>
          </cell>
          <cell r="G50">
            <v>96.19656010566699</v>
          </cell>
          <cell r="H50">
            <v>97.95341508758365</v>
          </cell>
          <cell r="I50">
            <v>99.710270069500311</v>
          </cell>
          <cell r="J50">
            <v>99.368858379243903</v>
          </cell>
          <cell r="K50">
            <v>99.027446688987496</v>
          </cell>
          <cell r="L50">
            <v>98.686034998731088</v>
          </cell>
          <cell r="M50">
            <v>98.344623308474681</v>
          </cell>
          <cell r="N50">
            <v>98.003211618218302</v>
          </cell>
          <cell r="O50">
            <v>97.736090162343828</v>
          </cell>
          <cell r="P50">
            <v>97.468968706469354</v>
          </cell>
          <cell r="Q50">
            <v>97.201847250594881</v>
          </cell>
          <cell r="R50">
            <v>96.934725794720407</v>
          </cell>
          <cell r="S50">
            <v>96.667604338845948</v>
          </cell>
          <cell r="T50">
            <v>96.326121131225392</v>
          </cell>
          <cell r="U50">
            <v>95.984637923604836</v>
          </cell>
          <cell r="V50">
            <v>95.643154715984281</v>
          </cell>
          <cell r="W50">
            <v>95.301671508363725</v>
          </cell>
          <cell r="X50">
            <v>94.960188300743198</v>
          </cell>
          <cell r="Y50">
            <v>94.572449072224558</v>
          </cell>
          <cell r="Z50">
            <v>94.184709843705917</v>
          </cell>
          <cell r="AA50">
            <v>93.796970615187277</v>
          </cell>
          <cell r="AB50">
            <v>93.409231386668637</v>
          </cell>
          <cell r="AC50">
            <v>93.021492158149968</v>
          </cell>
          <cell r="AD50">
            <v>92.568064578950882</v>
          </cell>
          <cell r="AE50">
            <v>92.114636999751795</v>
          </cell>
          <cell r="AF50">
            <v>91.661209420552709</v>
          </cell>
          <cell r="AG50">
            <v>91.207781841353622</v>
          </cell>
          <cell r="AH50">
            <v>90.754354262154564</v>
          </cell>
          <cell r="AI50">
            <v>90.223099248619846</v>
          </cell>
          <cell r="AJ50">
            <v>89.691844235085128</v>
          </cell>
          <cell r="AK50">
            <v>89.16058922155041</v>
          </cell>
          <cell r="AL50">
            <v>88.629334208015692</v>
          </cell>
          <cell r="AM50">
            <v>88.098079194480974</v>
          </cell>
          <cell r="AN50">
            <v>87.375010533883994</v>
          </cell>
          <cell r="AO50">
            <v>86.651941873287015</v>
          </cell>
          <cell r="AP50">
            <v>85.928873212690036</v>
          </cell>
          <cell r="AQ50">
            <v>85.205804552093056</v>
          </cell>
          <cell r="AR50">
            <v>84.482735891496091</v>
          </cell>
        </row>
        <row r="51">
          <cell r="D51">
            <v>100</v>
          </cell>
          <cell r="E51">
            <v>98.732186701888992</v>
          </cell>
          <cell r="F51">
            <v>97.464373403777984</v>
          </cell>
          <cell r="G51">
            <v>96.19656010566699</v>
          </cell>
          <cell r="H51">
            <v>97.95341508758365</v>
          </cell>
          <cell r="I51">
            <v>99.710270069500311</v>
          </cell>
          <cell r="J51">
            <v>99.368858379243903</v>
          </cell>
          <cell r="K51">
            <v>99.027446688987496</v>
          </cell>
          <cell r="L51">
            <v>98.686034998731088</v>
          </cell>
          <cell r="M51">
            <v>98.344623308474681</v>
          </cell>
          <cell r="N51">
            <v>98.003211618218302</v>
          </cell>
          <cell r="O51">
            <v>97.736090162343828</v>
          </cell>
          <cell r="P51">
            <v>97.468968706469354</v>
          </cell>
          <cell r="Q51">
            <v>97.201847250594881</v>
          </cell>
          <cell r="R51">
            <v>96.934725794720407</v>
          </cell>
          <cell r="S51">
            <v>96.667604338845948</v>
          </cell>
          <cell r="T51">
            <v>96.326121131225392</v>
          </cell>
          <cell r="U51">
            <v>95.984637923604836</v>
          </cell>
          <cell r="V51">
            <v>95.643154715984281</v>
          </cell>
          <cell r="W51">
            <v>95.301671508363725</v>
          </cell>
          <cell r="X51">
            <v>94.960188300743198</v>
          </cell>
          <cell r="Y51">
            <v>94.572449072224558</v>
          </cell>
          <cell r="Z51">
            <v>94.184709843705917</v>
          </cell>
          <cell r="AA51">
            <v>93.796970615187277</v>
          </cell>
          <cell r="AB51">
            <v>93.409231386668637</v>
          </cell>
          <cell r="AC51">
            <v>93.021492158149968</v>
          </cell>
          <cell r="AD51">
            <v>92.568064578950882</v>
          </cell>
          <cell r="AE51">
            <v>92.114636999751795</v>
          </cell>
          <cell r="AF51">
            <v>91.661209420552709</v>
          </cell>
          <cell r="AG51">
            <v>91.207781841353622</v>
          </cell>
          <cell r="AH51">
            <v>90.754354262154564</v>
          </cell>
          <cell r="AI51">
            <v>90.223099248619846</v>
          </cell>
          <cell r="AJ51">
            <v>89.691844235085128</v>
          </cell>
          <cell r="AK51">
            <v>89.16058922155041</v>
          </cell>
          <cell r="AL51">
            <v>88.629334208015692</v>
          </cell>
          <cell r="AM51">
            <v>88.098079194480974</v>
          </cell>
          <cell r="AN51">
            <v>87.375010533883994</v>
          </cell>
          <cell r="AO51">
            <v>86.651941873287015</v>
          </cell>
          <cell r="AP51">
            <v>85.928873212690036</v>
          </cell>
          <cell r="AQ51">
            <v>85.205804552093056</v>
          </cell>
          <cell r="AR51">
            <v>84.482735891496091</v>
          </cell>
        </row>
        <row r="52">
          <cell r="D52">
            <v>100</v>
          </cell>
          <cell r="E52">
            <v>99.419896142059471</v>
          </cell>
          <cell r="F52">
            <v>98.839792284118943</v>
          </cell>
          <cell r="G52">
            <v>98.259688426178428</v>
          </cell>
          <cell r="H52">
            <v>97.564528462114851</v>
          </cell>
          <cell r="I52">
            <v>96.869368498051287</v>
          </cell>
          <cell r="J52">
            <v>96.826150833081073</v>
          </cell>
          <cell r="K52">
            <v>96.782933168110858</v>
          </cell>
          <cell r="L52">
            <v>96.739715503140644</v>
          </cell>
          <cell r="M52">
            <v>96.69649783817043</v>
          </cell>
          <cell r="N52">
            <v>96.653280173200201</v>
          </cell>
          <cell r="O52">
            <v>95.904150673241318</v>
          </cell>
          <cell r="P52">
            <v>95.155021173282435</v>
          </cell>
          <cell r="Q52">
            <v>94.405891673323552</v>
          </cell>
          <cell r="R52">
            <v>93.656762173364669</v>
          </cell>
          <cell r="S52">
            <v>92.907632673405772</v>
          </cell>
          <cell r="T52">
            <v>91.509275708405653</v>
          </cell>
          <cell r="U52">
            <v>90.110918743405534</v>
          </cell>
          <cell r="V52">
            <v>88.712561778405416</v>
          </cell>
          <cell r="W52">
            <v>87.314204813405297</v>
          </cell>
          <cell r="X52">
            <v>85.915847848405193</v>
          </cell>
          <cell r="Y52">
            <v>85.328871789288826</v>
          </cell>
          <cell r="Z52">
            <v>84.741895730172459</v>
          </cell>
          <cell r="AA52">
            <v>84.154919671056092</v>
          </cell>
          <cell r="AB52">
            <v>83.567943611939725</v>
          </cell>
          <cell r="AC52">
            <v>82.980967552823373</v>
          </cell>
          <cell r="AD52">
            <v>83.061562722185386</v>
          </cell>
          <cell r="AE52">
            <v>83.142157891547399</v>
          </cell>
          <cell r="AF52">
            <v>83.222753060909412</v>
          </cell>
          <cell r="AG52">
            <v>83.303348230271425</v>
          </cell>
          <cell r="AH52">
            <v>83.383943399633438</v>
          </cell>
          <cell r="AI52">
            <v>83.435935273735367</v>
          </cell>
          <cell r="AJ52">
            <v>83.487927147837297</v>
          </cell>
          <cell r="AK52">
            <v>83.539919021939227</v>
          </cell>
          <cell r="AL52">
            <v>83.591910896041156</v>
          </cell>
          <cell r="AM52">
            <v>83.643902770143058</v>
          </cell>
          <cell r="AN52">
            <v>83.669294670484177</v>
          </cell>
          <cell r="AO52">
            <v>83.694686570825297</v>
          </cell>
          <cell r="AP52">
            <v>83.720078471166417</v>
          </cell>
          <cell r="AQ52">
            <v>83.745470371507537</v>
          </cell>
          <cell r="AR52">
            <v>83.770862271848628</v>
          </cell>
        </row>
      </sheetData>
      <sheetData sheetId="16"/>
      <sheetData sheetId="1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FF4C7-A779-4031-A778-5C2FEF80B1A7}">
  <dimension ref="B3:D13"/>
  <sheetViews>
    <sheetView topLeftCell="C1" workbookViewId="0">
      <selection activeCell="D20" sqref="D20"/>
    </sheetView>
  </sheetViews>
  <sheetFormatPr defaultRowHeight="14.4" x14ac:dyDescent="0.3"/>
  <cols>
    <col min="2" max="2" width="17.44140625" bestFit="1" customWidth="1"/>
    <col min="3" max="3" width="48.77734375" bestFit="1" customWidth="1"/>
  </cols>
  <sheetData>
    <row r="3" spans="2:4" x14ac:dyDescent="0.3">
      <c r="B3" t="s">
        <v>18</v>
      </c>
      <c r="C3" t="s">
        <v>19</v>
      </c>
      <c r="D3" t="s">
        <v>247</v>
      </c>
    </row>
    <row r="4" spans="2:4" x14ac:dyDescent="0.3">
      <c r="B4" t="s">
        <v>20</v>
      </c>
      <c r="C4" t="s">
        <v>22</v>
      </c>
      <c r="D4" t="s">
        <v>248</v>
      </c>
    </row>
    <row r="5" spans="2:4" x14ac:dyDescent="0.3">
      <c r="B5" t="s">
        <v>21</v>
      </c>
      <c r="C5" t="s">
        <v>23</v>
      </c>
      <c r="D5" t="s">
        <v>248</v>
      </c>
    </row>
    <row r="6" spans="2:4" x14ac:dyDescent="0.3">
      <c r="B6" t="s">
        <v>239</v>
      </c>
      <c r="C6" t="s">
        <v>245</v>
      </c>
      <c r="D6" t="s">
        <v>249</v>
      </c>
    </row>
    <row r="7" spans="2:4" x14ac:dyDescent="0.3">
      <c r="B7" t="s">
        <v>240</v>
      </c>
      <c r="C7" t="s">
        <v>246</v>
      </c>
      <c r="D7" t="s">
        <v>249</v>
      </c>
    </row>
    <row r="8" spans="2:4" x14ac:dyDescent="0.3">
      <c r="B8" t="s">
        <v>241</v>
      </c>
      <c r="C8" t="s">
        <v>244</v>
      </c>
      <c r="D8" t="s">
        <v>249</v>
      </c>
    </row>
    <row r="9" spans="2:4" x14ac:dyDescent="0.3">
      <c r="B9" t="s">
        <v>242</v>
      </c>
      <c r="C9" t="s">
        <v>243</v>
      </c>
      <c r="D9" t="s">
        <v>250</v>
      </c>
    </row>
    <row r="10" spans="2:4" x14ac:dyDescent="0.3">
      <c r="B10" t="s">
        <v>405</v>
      </c>
      <c r="C10" t="s">
        <v>406</v>
      </c>
      <c r="D10" t="s">
        <v>424</v>
      </c>
    </row>
    <row r="11" spans="2:4" x14ac:dyDescent="0.3">
      <c r="B11" t="s">
        <v>399</v>
      </c>
      <c r="C11" t="s">
        <v>402</v>
      </c>
      <c r="D11" t="s">
        <v>251</v>
      </c>
    </row>
    <row r="12" spans="2:4" x14ac:dyDescent="0.3">
      <c r="B12" t="s">
        <v>400</v>
      </c>
      <c r="C12" t="s">
        <v>403</v>
      </c>
      <c r="D12" t="s">
        <v>251</v>
      </c>
    </row>
    <row r="13" spans="2:4" x14ac:dyDescent="0.3">
      <c r="B13" t="s">
        <v>401</v>
      </c>
      <c r="C13" t="s">
        <v>404</v>
      </c>
      <c r="D13" t="s">
        <v>251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DBE07-AA2C-4AB5-8C57-76F66356E47B}">
  <sheetPr>
    <tabColor theme="9" tint="0.59999389629810485"/>
  </sheetPr>
  <dimension ref="C1:BS324"/>
  <sheetViews>
    <sheetView zoomScale="70" zoomScaleNormal="70" workbookViewId="0">
      <selection activeCell="S7" sqref="S7"/>
    </sheetView>
  </sheetViews>
  <sheetFormatPr defaultRowHeight="14.4" x14ac:dyDescent="0.3"/>
  <cols>
    <col min="1" max="1" width="4.109375" customWidth="1"/>
    <col min="27" max="27" width="9.21875" customWidth="1"/>
  </cols>
  <sheetData>
    <row r="1" spans="3:71" x14ac:dyDescent="0.3">
      <c r="C1" t="s">
        <v>36</v>
      </c>
      <c r="Q1" t="s">
        <v>37</v>
      </c>
      <c r="AE1" t="s">
        <v>38</v>
      </c>
      <c r="AS1" t="s">
        <v>138</v>
      </c>
      <c r="BG1" t="s">
        <v>39</v>
      </c>
    </row>
    <row r="3" spans="3:71" x14ac:dyDescent="0.3">
      <c r="C3" s="6" t="s">
        <v>8</v>
      </c>
      <c r="E3" s="7"/>
      <c r="Q3" s="6" t="s">
        <v>8</v>
      </c>
      <c r="S3" s="7"/>
      <c r="AE3" s="6" t="s">
        <v>8</v>
      </c>
      <c r="AG3" s="7"/>
      <c r="AS3" s="6" t="s">
        <v>8</v>
      </c>
      <c r="AU3" s="7"/>
      <c r="BG3" s="6" t="s">
        <v>8</v>
      </c>
      <c r="BI3" s="7"/>
    </row>
    <row r="4" spans="3:71" ht="15" thickBot="1" x14ac:dyDescent="0.35">
      <c r="C4" s="8" t="s">
        <v>3</v>
      </c>
      <c r="D4" s="8" t="s">
        <v>4</v>
      </c>
      <c r="E4" s="17" t="s">
        <v>33</v>
      </c>
      <c r="F4" s="17" t="s">
        <v>25</v>
      </c>
      <c r="G4" s="9" t="s">
        <v>13</v>
      </c>
      <c r="H4" s="9" t="s">
        <v>14</v>
      </c>
      <c r="I4" s="9" t="s">
        <v>15</v>
      </c>
      <c r="J4" s="9" t="s">
        <v>16</v>
      </c>
      <c r="M4" s="14" t="s">
        <v>34</v>
      </c>
      <c r="N4" s="14"/>
      <c r="O4" s="14"/>
      <c r="Q4" s="8" t="s">
        <v>3</v>
      </c>
      <c r="R4" s="8" t="s">
        <v>4</v>
      </c>
      <c r="S4" s="17" t="s">
        <v>33</v>
      </c>
      <c r="T4" s="17" t="s">
        <v>25</v>
      </c>
      <c r="U4" s="9" t="s">
        <v>13</v>
      </c>
      <c r="V4" s="9" t="s">
        <v>14</v>
      </c>
      <c r="W4" s="9" t="s">
        <v>15</v>
      </c>
      <c r="X4" s="9" t="s">
        <v>16</v>
      </c>
      <c r="AA4" s="14" t="s">
        <v>34</v>
      </c>
      <c r="AB4" s="14"/>
      <c r="AC4" s="14"/>
      <c r="AE4" s="8" t="s">
        <v>3</v>
      </c>
      <c r="AF4" s="8" t="s">
        <v>4</v>
      </c>
      <c r="AG4" s="17" t="s">
        <v>33</v>
      </c>
      <c r="AH4" s="17" t="s">
        <v>25</v>
      </c>
      <c r="AI4" s="9" t="s">
        <v>13</v>
      </c>
      <c r="AJ4" s="9" t="s">
        <v>14</v>
      </c>
      <c r="AK4" s="9" t="s">
        <v>15</v>
      </c>
      <c r="AL4" s="9" t="s">
        <v>16</v>
      </c>
      <c r="AO4" s="14" t="s">
        <v>34</v>
      </c>
      <c r="AP4" s="14"/>
      <c r="AQ4" s="14"/>
      <c r="AS4" s="8" t="s">
        <v>3</v>
      </c>
      <c r="AT4" s="8" t="s">
        <v>4</v>
      </c>
      <c r="AU4" s="17" t="s">
        <v>33</v>
      </c>
      <c r="AV4" s="17" t="s">
        <v>25</v>
      </c>
      <c r="AW4" s="9" t="s">
        <v>13</v>
      </c>
      <c r="AX4" s="9" t="s">
        <v>14</v>
      </c>
      <c r="AY4" s="9" t="s">
        <v>15</v>
      </c>
      <c r="AZ4" s="9" t="s">
        <v>16</v>
      </c>
      <c r="BC4" s="14" t="s">
        <v>34</v>
      </c>
      <c r="BD4" s="14"/>
      <c r="BE4" s="14"/>
      <c r="BG4" s="8" t="s">
        <v>3</v>
      </c>
      <c r="BH4" s="8" t="s">
        <v>4</v>
      </c>
      <c r="BI4" s="17" t="s">
        <v>33</v>
      </c>
      <c r="BJ4" s="17" t="s">
        <v>25</v>
      </c>
      <c r="BK4" s="9" t="s">
        <v>13</v>
      </c>
      <c r="BL4" s="9" t="s">
        <v>14</v>
      </c>
      <c r="BM4" s="9" t="s">
        <v>15</v>
      </c>
      <c r="BN4" s="9" t="s">
        <v>16</v>
      </c>
      <c r="BQ4" s="14" t="s">
        <v>34</v>
      </c>
      <c r="BR4" s="14"/>
      <c r="BS4" s="14"/>
    </row>
    <row r="5" spans="3:71" ht="15.75" customHeight="1" x14ac:dyDescent="0.3">
      <c r="C5" s="18" t="str">
        <f>IF(SUM(G5:J5)&gt;0,"Demand","\I:")</f>
        <v>Demand</v>
      </c>
      <c r="D5">
        <f>$L$5</f>
        <v>2011</v>
      </c>
      <c r="E5" t="s">
        <v>27</v>
      </c>
      <c r="F5" t="str">
        <f>BY_Demands_Drivers!$J$53</f>
        <v>ISDMT</v>
      </c>
      <c r="G5" s="13">
        <f>BY_Demands_Drivers!$F$53*$M$5</f>
        <v>0.31827120062499964</v>
      </c>
      <c r="H5" s="13">
        <f>BY_Demands_Drivers!$G$53*$M$5</f>
        <v>1.2730848025000052</v>
      </c>
      <c r="I5" s="13">
        <f>BY_Demands_Drivers!$H$53*$M$5</f>
        <v>4.1375256081249976</v>
      </c>
      <c r="J5" s="13">
        <f>BY_Demands_Drivers!$I$53*$M$5</f>
        <v>2.673478085249994</v>
      </c>
      <c r="L5" s="14">
        <f>BY_Demands_Drivers!V4</f>
        <v>2011</v>
      </c>
      <c r="M5" s="13">
        <f>O5*N5</f>
        <v>1.1000000000000001</v>
      </c>
      <c r="N5" s="13">
        <v>1</v>
      </c>
      <c r="O5" s="13">
        <v>1.1000000000000001</v>
      </c>
      <c r="Q5" s="18" t="str">
        <f t="shared" ref="Q5:Q68" si="0">IF(SUM(U5:X5)&gt;0,"Demand","\I:")</f>
        <v>Demand</v>
      </c>
      <c r="R5">
        <f>$Z$5</f>
        <v>2011</v>
      </c>
      <c r="S5" t="s">
        <v>27</v>
      </c>
      <c r="T5" t="str">
        <f>BY_Demands_Drivers!$J$46</f>
        <v>IRDMT</v>
      </c>
      <c r="U5" s="13">
        <f>BY_Demands_Drivers!$F$46*$AA$5</f>
        <v>11.217010086942516</v>
      </c>
      <c r="V5" s="13">
        <f>BY_Demands_Drivers!$G$46*$AA$5</f>
        <v>56.085050434712883</v>
      </c>
      <c r="W5" s="13">
        <f>BY_Demands_Drivers!$H$46*$AA$5</f>
        <v>50.476545391241523</v>
      </c>
      <c r="X5" s="13">
        <f>BY_Demands_Drivers!$I$46*$AA$5</f>
        <v>28.042525217356392</v>
      </c>
      <c r="Z5" s="14">
        <f>BY_Demands_Drivers!V4</f>
        <v>2011</v>
      </c>
      <c r="AA5" s="13">
        <f>AC5*AB5</f>
        <v>0.98837456761008513</v>
      </c>
      <c r="AB5" s="13">
        <v>1</v>
      </c>
      <c r="AC5" s="13">
        <v>0.98837456761008513</v>
      </c>
      <c r="AE5" s="18" t="str">
        <f t="shared" ref="AE5:AE68" si="1">IF(SUM(AI5:AL5)&gt;0,"Demand","\I:")</f>
        <v>Demand</v>
      </c>
      <c r="AF5">
        <f>$AN$5</f>
        <v>2011</v>
      </c>
      <c r="AG5" t="s">
        <v>27</v>
      </c>
      <c r="AH5" t="str">
        <f>BY_Demands_Drivers!$J$32</f>
        <v>IXDMT</v>
      </c>
      <c r="AI5" s="13">
        <f>BY_Demands_Drivers!$F$32*$AO$5</f>
        <v>4.6257433249999952E-2</v>
      </c>
      <c r="AJ5" s="13">
        <f>BY_Demands_Drivers!$G$32*$AO$5</f>
        <v>0.18502973299999981</v>
      </c>
      <c r="AK5" s="13">
        <f>BY_Demands_Drivers!$H$32*$AO$5</f>
        <v>0.60134663224999996</v>
      </c>
      <c r="AL5" s="13">
        <f>BY_Demands_Drivers!$I$32*$AO$5</f>
        <v>0.38856243929999984</v>
      </c>
      <c r="AN5" s="14">
        <f>BY_Demands_Drivers!V4</f>
        <v>2011</v>
      </c>
      <c r="AO5" s="13">
        <f>AQ5*AP5</f>
        <v>1.1000000000000001</v>
      </c>
      <c r="AP5" s="13">
        <v>1</v>
      </c>
      <c r="AQ5" s="13">
        <v>1.1000000000000001</v>
      </c>
      <c r="AS5" s="18" t="str">
        <f t="shared" ref="AS5:AS68" si="2">IF(SUM(AW5:AZ5)&gt;0,"Demand","\I:")</f>
        <v>Demand</v>
      </c>
      <c r="AT5">
        <f>$BB$5</f>
        <v>2011</v>
      </c>
      <c r="AU5" t="s">
        <v>27</v>
      </c>
      <c r="AV5" s="20" t="str">
        <f>BY_Demands_Drivers!$J$25</f>
        <v>IGDMT</v>
      </c>
      <c r="AW5" s="13">
        <f>BY_Demands_Drivers!$F$25*$BC$5</f>
        <v>1.9149382973201423</v>
      </c>
      <c r="AX5" s="13">
        <f>BY_Demands_Drivers!$G$25*$BC$5</f>
        <v>0.82068784170863018</v>
      </c>
      <c r="AY5" s="13">
        <f>BY_Demands_Drivers!$H$25*$BC$5</f>
        <v>2.1885009112230183</v>
      </c>
      <c r="AZ5" s="13">
        <f>BY_Demands_Drivers!$I$25*$BC$5</f>
        <v>2.4620635251258944</v>
      </c>
      <c r="BB5" s="14">
        <f>BY_Demands_Drivers!V4</f>
        <v>2011</v>
      </c>
      <c r="BC5" s="13">
        <f>BE5*BD5</f>
        <v>0.98561955128378154</v>
      </c>
      <c r="BD5" s="13">
        <v>1</v>
      </c>
      <c r="BE5" s="13">
        <f>(1-BE9)/5*4+BE9</f>
        <v>0.98561955128378154</v>
      </c>
      <c r="BG5" s="18" t="str">
        <f t="shared" ref="BG5:BG68" si="3">IF(SUM(BK5:BN5)&gt;0,"Demand","\I:")</f>
        <v>Demand</v>
      </c>
      <c r="BH5">
        <f>$BP$5</f>
        <v>2011</v>
      </c>
      <c r="BI5" t="s">
        <v>27</v>
      </c>
      <c r="BJ5" t="str">
        <f>BY_Demands_Drivers!$J$88</f>
        <v>IIDMT</v>
      </c>
      <c r="BK5" s="13">
        <f>BY_Demands_Drivers!$F$88*$BQ$5</f>
        <v>2.0459370126411711</v>
      </c>
      <c r="BL5" s="13">
        <f>BY_Demands_Drivers!$G$88*$BQ$5</f>
        <v>2.052093292518617E-3</v>
      </c>
      <c r="BM5" s="13">
        <f>BY_Demands_Drivers!$H$88*$BQ$5</f>
        <v>2.0520932925187298E-3</v>
      </c>
      <c r="BN5" s="13">
        <f>BY_Demands_Drivers!$I$88*$BQ$5</f>
        <v>2.0520932925187298E-3</v>
      </c>
      <c r="BP5" s="14">
        <f>BY_Demands_Drivers!V4</f>
        <v>2011</v>
      </c>
      <c r="BQ5" s="13">
        <f>BS5*BR5</f>
        <v>1.0259343377203352</v>
      </c>
      <c r="BR5" s="13">
        <v>1</v>
      </c>
      <c r="BS5" s="13">
        <f>(1-BS9)/5*4+BS9</f>
        <v>1.0259343377203352</v>
      </c>
    </row>
    <row r="6" spans="3:71" ht="15.75" customHeight="1" x14ac:dyDescent="0.3">
      <c r="C6" s="18" t="str">
        <f t="shared" ref="C6:C69" si="4">IF(SUM(G6:J6)&gt;0,"Demand","\I:")</f>
        <v>Demand</v>
      </c>
      <c r="D6">
        <f>$L$6</f>
        <v>2012</v>
      </c>
      <c r="E6" t="s">
        <v>27</v>
      </c>
      <c r="F6" t="str">
        <f>$F$5</f>
        <v>ISDMT</v>
      </c>
      <c r="G6" s="13">
        <f>BY_Demands_Drivers!$F$53*$M$6</f>
        <v>0.27411918894952297</v>
      </c>
      <c r="H6" s="13">
        <f>BY_Demands_Drivers!$G$53*$M$6</f>
        <v>1.0964767557980977</v>
      </c>
      <c r="I6" s="13">
        <f>BY_Demands_Drivers!$H$53*$M$6</f>
        <v>3.5635494563438006</v>
      </c>
      <c r="J6" s="13">
        <f>BY_Demands_Drivers!$I$53*$M$6</f>
        <v>2.3026011871759908</v>
      </c>
      <c r="L6" s="14">
        <f>BY_Demands_Drivers!W4</f>
        <v>2012</v>
      </c>
      <c r="M6" s="13">
        <f t="shared" ref="M6:M44" si="5">O6*N6</f>
        <v>0.94740305516914114</v>
      </c>
      <c r="N6" s="13">
        <v>1</v>
      </c>
      <c r="O6" s="13">
        <v>0.94740305516914114</v>
      </c>
      <c r="Q6" s="18" t="str">
        <f t="shared" si="0"/>
        <v>Demand</v>
      </c>
      <c r="R6">
        <f>$Z$6</f>
        <v>2012</v>
      </c>
      <c r="S6" t="s">
        <v>27</v>
      </c>
      <c r="T6" t="str">
        <f t="shared" ref="T6:T44" si="6">$T$5</f>
        <v>IRDMT</v>
      </c>
      <c r="U6" s="13">
        <f>BY_Demands_Drivers!$F$46*$AA$6</f>
        <v>11.085073676743233</v>
      </c>
      <c r="V6" s="13">
        <f>BY_Demands_Drivers!$G$46*$AA$6</f>
        <v>55.42536838371646</v>
      </c>
      <c r="W6" s="13">
        <f>BY_Demands_Drivers!$H$46*$AA$6</f>
        <v>49.88283154534475</v>
      </c>
      <c r="X6" s="13">
        <f>BY_Demands_Drivers!$I$46*$AA$6</f>
        <v>27.71268419185818</v>
      </c>
      <c r="Z6" s="14">
        <f>BY_Demands_Drivers!W4</f>
        <v>2012</v>
      </c>
      <c r="AA6" s="13">
        <f t="shared" ref="AA6:AA44" si="7">AC6*AB6</f>
        <v>0.97674913522017026</v>
      </c>
      <c r="AB6" s="13">
        <v>1</v>
      </c>
      <c r="AC6" s="13">
        <v>0.97674913522017026</v>
      </c>
      <c r="AE6" s="18" t="str">
        <f t="shared" si="1"/>
        <v>Demand</v>
      </c>
      <c r="AF6">
        <f>$AN$6</f>
        <v>2012</v>
      </c>
      <c r="AG6" t="s">
        <v>27</v>
      </c>
      <c r="AH6" t="str">
        <f t="shared" ref="AH6:AH44" si="8">$AH$5</f>
        <v>IXDMT</v>
      </c>
      <c r="AI6" s="13">
        <f>BY_Demands_Drivers!$F$32*$AO$6</f>
        <v>5.2692122772814105E-2</v>
      </c>
      <c r="AJ6" s="13">
        <f>BY_Demands_Drivers!$G$32*$AO$6</f>
        <v>0.21076849109125642</v>
      </c>
      <c r="AK6" s="13">
        <f>BY_Demands_Drivers!$H$32*$AO$6</f>
        <v>0.68499759604658406</v>
      </c>
      <c r="AL6" s="13">
        <f>BY_Demands_Drivers!$I$32*$AO$6</f>
        <v>0.44261383129163873</v>
      </c>
      <c r="AN6" s="14">
        <f>BY_Demands_Drivers!W4</f>
        <v>2012</v>
      </c>
      <c r="AO6" s="13">
        <f t="shared" ref="AO6:AO44" si="9">AQ6*AP6</f>
        <v>1.2530166716523463</v>
      </c>
      <c r="AP6" s="13">
        <v>1</v>
      </c>
      <c r="AQ6" s="13">
        <v>1.2530166716523463</v>
      </c>
      <c r="AS6" s="18" t="str">
        <f t="shared" si="2"/>
        <v>Demand</v>
      </c>
      <c r="AT6">
        <f>$BB$6</f>
        <v>2012</v>
      </c>
      <c r="AU6" t="s">
        <v>27</v>
      </c>
      <c r="AV6" t="str">
        <f t="shared" ref="AV6:AV44" si="10">$AV$5</f>
        <v>IGDMT</v>
      </c>
      <c r="AW6" s="13">
        <f>BY_Demands_Drivers!$F$25*$BC$6</f>
        <v>1.8869988434573746</v>
      </c>
      <c r="AX6" s="13">
        <f>BY_Demands_Drivers!$G$25*$BC$6</f>
        <v>0.80871379005315835</v>
      </c>
      <c r="AY6" s="13">
        <f>BY_Demands_Drivers!$H$25*$BC$6</f>
        <v>2.1565701068084269</v>
      </c>
      <c r="AZ6" s="13">
        <f>BY_Demands_Drivers!$I$25*$BC$6</f>
        <v>2.4261413701594789</v>
      </c>
      <c r="BB6" s="14">
        <f>BY_Demands_Drivers!W4</f>
        <v>2012</v>
      </c>
      <c r="BC6" s="13">
        <f t="shared" ref="BC6:BC44" si="11">BE6*BD6</f>
        <v>0.97123910256756307</v>
      </c>
      <c r="BD6" s="13">
        <v>1</v>
      </c>
      <c r="BE6" s="13">
        <f>(1-BE9)/5*3+BE9</f>
        <v>0.97123910256756307</v>
      </c>
      <c r="BG6" s="18" t="str">
        <f t="shared" si="3"/>
        <v>Demand</v>
      </c>
      <c r="BH6">
        <f>$BP$6</f>
        <v>2012</v>
      </c>
      <c r="BI6" t="s">
        <v>27</v>
      </c>
      <c r="BJ6" t="str">
        <f t="shared" ref="BJ6:BJ44" si="12">$BJ$5</f>
        <v>IIDMT</v>
      </c>
      <c r="BK6" s="13">
        <f>BY_Demands_Drivers!$F$88*$BQ$6</f>
        <v>2.0976557430603822</v>
      </c>
      <c r="BL6" s="13">
        <f>BY_Demands_Drivers!$G$88*$BQ$6</f>
        <v>2.1039676459982644E-3</v>
      </c>
      <c r="BM6" s="13">
        <f>BY_Demands_Drivers!$H$88*$BQ$6</f>
        <v>2.1039676459983798E-3</v>
      </c>
      <c r="BN6" s="13">
        <f>BY_Demands_Drivers!$I$88*$BQ$6</f>
        <v>2.1039676459983798E-3</v>
      </c>
      <c r="BP6" s="14">
        <f>BY_Demands_Drivers!W4</f>
        <v>2012</v>
      </c>
      <c r="BQ6" s="13">
        <f t="shared" ref="BQ6:BQ44" si="13">BS6*BR6</f>
        <v>1.0518686754406703</v>
      </c>
      <c r="BR6" s="13">
        <v>1</v>
      </c>
      <c r="BS6" s="13">
        <f>(1-BS9)/5*3+BS9</f>
        <v>1.0518686754406703</v>
      </c>
    </row>
    <row r="7" spans="3:71" ht="15.75" customHeight="1" x14ac:dyDescent="0.3">
      <c r="C7" s="18" t="str">
        <f t="shared" si="4"/>
        <v>Demand</v>
      </c>
      <c r="D7">
        <f>$L$7</f>
        <v>2013</v>
      </c>
      <c r="E7" t="s">
        <v>27</v>
      </c>
      <c r="F7" t="str">
        <f t="shared" ref="F7:F44" si="14">$F$5</f>
        <v>ISDMT</v>
      </c>
      <c r="G7" s="13">
        <f>BY_Demands_Drivers!$F$53*$M$7</f>
        <v>0.29395297651710306</v>
      </c>
      <c r="H7" s="13">
        <f>BY_Demands_Drivers!$G$53*$M$7</f>
        <v>1.1758119060684185</v>
      </c>
      <c r="I7" s="13">
        <f>BY_Demands_Drivers!$H$53*$M$7</f>
        <v>3.8213886947223421</v>
      </c>
      <c r="J7" s="13">
        <f>BY_Demands_Drivers!$I$53*$M$7</f>
        <v>2.4692050027436632</v>
      </c>
      <c r="L7" s="14">
        <f>BY_Demands_Drivers!X4</f>
        <v>2013</v>
      </c>
      <c r="M7" s="13">
        <f>O7*N7</f>
        <v>1.0159520356659471</v>
      </c>
      <c r="N7" s="13">
        <v>1</v>
      </c>
      <c r="O7" s="13">
        <v>1.0159520356659471</v>
      </c>
      <c r="Q7" s="18" t="str">
        <f t="shared" si="0"/>
        <v>Demand</v>
      </c>
      <c r="R7">
        <f>$Z$7</f>
        <v>2013</v>
      </c>
      <c r="S7" t="s">
        <v>27</v>
      </c>
      <c r="T7" t="str">
        <f t="shared" si="6"/>
        <v>IRDMT</v>
      </c>
      <c r="U7" s="13">
        <f>BY_Demands_Drivers!$F$46*$AA$7</f>
        <v>10.953137266543951</v>
      </c>
      <c r="V7" s="13">
        <f>BY_Demands_Drivers!$G$46*$AA$7</f>
        <v>54.765686332720044</v>
      </c>
      <c r="W7" s="13">
        <f>BY_Demands_Drivers!$H$46*$AA$7</f>
        <v>49.289117699447978</v>
      </c>
      <c r="X7" s="13">
        <f>BY_Demands_Drivers!$I$46*$AA$7</f>
        <v>27.382843166359976</v>
      </c>
      <c r="Z7" s="14">
        <f>BY_Demands_Drivers!X4</f>
        <v>2013</v>
      </c>
      <c r="AA7" s="13">
        <f t="shared" si="7"/>
        <v>0.9651237028302555</v>
      </c>
      <c r="AB7" s="13">
        <v>1</v>
      </c>
      <c r="AC7" s="13">
        <v>0.9651237028302555</v>
      </c>
      <c r="AE7" s="18" t="str">
        <f t="shared" si="1"/>
        <v>Demand</v>
      </c>
      <c r="AF7">
        <f>$AN$7</f>
        <v>2013</v>
      </c>
      <c r="AG7" t="s">
        <v>27</v>
      </c>
      <c r="AH7" t="str">
        <f t="shared" si="8"/>
        <v>IXDMT</v>
      </c>
      <c r="AI7" s="13">
        <f>BY_Demands_Drivers!$F$32*$AO$7</f>
        <v>4.2723030431835556E-2</v>
      </c>
      <c r="AJ7" s="13">
        <f>BY_Demands_Drivers!$G$32*$AO$7</f>
        <v>0.17089212172734222</v>
      </c>
      <c r="AK7" s="13">
        <f>BY_Demands_Drivers!$H$32*$AO$7</f>
        <v>0.55539939561386276</v>
      </c>
      <c r="AL7" s="13">
        <f>BY_Demands_Drivers!$I$32*$AO$7</f>
        <v>0.3588734556274189</v>
      </c>
      <c r="AN7" s="14">
        <f>BY_Demands_Drivers!X4</f>
        <v>2013</v>
      </c>
      <c r="AO7" s="13">
        <f t="shared" si="9"/>
        <v>1.0159520356659471</v>
      </c>
      <c r="AP7" s="13">
        <v>1</v>
      </c>
      <c r="AQ7" s="13">
        <v>1.0159520356659471</v>
      </c>
      <c r="AS7" s="18" t="str">
        <f t="shared" si="2"/>
        <v>Demand</v>
      </c>
      <c r="AT7">
        <f>$BB$7</f>
        <v>2013</v>
      </c>
      <c r="AU7" t="s">
        <v>27</v>
      </c>
      <c r="AV7" t="str">
        <f t="shared" si="10"/>
        <v>IGDMT</v>
      </c>
      <c r="AW7" s="13">
        <f>BY_Demands_Drivers!$F$25*$BC$7</f>
        <v>1.859059389594607</v>
      </c>
      <c r="AX7" s="13">
        <f>BY_Demands_Drivers!$G$25*$BC$7</f>
        <v>0.79673973839768653</v>
      </c>
      <c r="AY7" s="13">
        <f>BY_Demands_Drivers!$H$25*$BC$7</f>
        <v>2.124639302393835</v>
      </c>
      <c r="AZ7" s="13">
        <f>BY_Demands_Drivers!$I$25*$BC$7</f>
        <v>2.390219215193063</v>
      </c>
      <c r="BB7" s="14">
        <f>BY_Demands_Drivers!X4</f>
        <v>2013</v>
      </c>
      <c r="BC7" s="13">
        <f t="shared" si="11"/>
        <v>0.95685865385134461</v>
      </c>
      <c r="BD7" s="13">
        <v>1</v>
      </c>
      <c r="BE7" s="13">
        <f>(1-BE9)/5*2+BE9</f>
        <v>0.95685865385134461</v>
      </c>
      <c r="BG7" s="18" t="str">
        <f t="shared" si="3"/>
        <v>Demand</v>
      </c>
      <c r="BH7">
        <f>$BP$7</f>
        <v>2013</v>
      </c>
      <c r="BI7" t="s">
        <v>27</v>
      </c>
      <c r="BJ7" t="str">
        <f t="shared" si="12"/>
        <v>IIDMT</v>
      </c>
      <c r="BK7" s="13">
        <f>BY_Demands_Drivers!$F$88*$BQ$7</f>
        <v>2.1493744734795928</v>
      </c>
      <c r="BL7" s="13">
        <f>BY_Demands_Drivers!$G$88*$BQ$7</f>
        <v>2.1558419994779114E-3</v>
      </c>
      <c r="BM7" s="13">
        <f>BY_Demands_Drivers!$H$88*$BQ$7</f>
        <v>2.1558419994780298E-3</v>
      </c>
      <c r="BN7" s="13">
        <f>BY_Demands_Drivers!$I$88*$BQ$7</f>
        <v>2.1558419994780298E-3</v>
      </c>
      <c r="BP7" s="14">
        <f>BY_Demands_Drivers!X4</f>
        <v>2013</v>
      </c>
      <c r="BQ7" s="13">
        <f t="shared" si="13"/>
        <v>1.0778030131610055</v>
      </c>
      <c r="BR7" s="13">
        <v>1</v>
      </c>
      <c r="BS7" s="13">
        <f>(1-BS9)/5*2+BS9</f>
        <v>1.0778030131610055</v>
      </c>
    </row>
    <row r="8" spans="3:71" ht="15.75" customHeight="1" x14ac:dyDescent="0.3">
      <c r="C8" s="18" t="str">
        <f t="shared" si="4"/>
        <v>Demand</v>
      </c>
      <c r="D8">
        <f>$L$8</f>
        <v>2014</v>
      </c>
      <c r="E8" t="s">
        <v>27</v>
      </c>
      <c r="F8" t="str">
        <f t="shared" si="14"/>
        <v>ISDMT</v>
      </c>
      <c r="G8" s="13">
        <f>BY_Demands_Drivers!$F$53*$M$8</f>
        <v>0.29395823382670899</v>
      </c>
      <c r="H8" s="13">
        <f>BY_Demands_Drivers!$G$53*$M$8</f>
        <v>1.175832935306842</v>
      </c>
      <c r="I8" s="13">
        <f>BY_Demands_Drivers!$H$53*$M$8</f>
        <v>3.8214570397472185</v>
      </c>
      <c r="J8" s="13">
        <f>BY_Demands_Drivers!$I$53*$M$8</f>
        <v>2.4692491641443528</v>
      </c>
      <c r="L8" s="14">
        <f>BY_Demands_Drivers!Y4</f>
        <v>2014</v>
      </c>
      <c r="M8" s="13">
        <f>O8*N8</f>
        <v>1.0159702058320039</v>
      </c>
      <c r="N8" s="13">
        <v>1</v>
      </c>
      <c r="O8" s="13">
        <v>1.0159702058320039</v>
      </c>
      <c r="Q8" s="18" t="str">
        <f t="shared" si="0"/>
        <v>Demand</v>
      </c>
      <c r="R8">
        <f>$Z$8</f>
        <v>2014</v>
      </c>
      <c r="S8" t="s">
        <v>27</v>
      </c>
      <c r="T8" t="str">
        <f t="shared" si="6"/>
        <v>IRDMT</v>
      </c>
      <c r="U8" s="13">
        <f>BY_Demands_Drivers!$F$46*$AA$8</f>
        <v>10.821200856344667</v>
      </c>
      <c r="V8" s="13">
        <f>BY_Demands_Drivers!$G$46*$AA$8</f>
        <v>54.106004281723628</v>
      </c>
      <c r="W8" s="13">
        <f>BY_Demands_Drivers!$H$46*$AA$8</f>
        <v>48.695403853551198</v>
      </c>
      <c r="X8" s="13">
        <f>BY_Demands_Drivers!$I$46*$AA$8</f>
        <v>27.053002140861768</v>
      </c>
      <c r="Z8" s="14">
        <f>BY_Demands_Drivers!Y4</f>
        <v>2014</v>
      </c>
      <c r="AA8" s="13">
        <f t="shared" si="7"/>
        <v>0.95349827044034063</v>
      </c>
      <c r="AB8" s="13">
        <v>1</v>
      </c>
      <c r="AC8" s="13">
        <v>0.95349827044034063</v>
      </c>
      <c r="AE8" s="18" t="str">
        <f t="shared" si="1"/>
        <v>Demand</v>
      </c>
      <c r="AF8">
        <f>$AN$8</f>
        <v>2014</v>
      </c>
      <c r="AG8" t="s">
        <v>27</v>
      </c>
      <c r="AH8" t="str">
        <f t="shared" si="8"/>
        <v>IXDMT</v>
      </c>
      <c r="AI8" s="13">
        <f>BY_Demands_Drivers!$F$32*$AO$8</f>
        <v>4.2723794527511481E-2</v>
      </c>
      <c r="AJ8" s="13">
        <f>BY_Demands_Drivers!$G$32*$AO$8</f>
        <v>0.17089517811004593</v>
      </c>
      <c r="AK8" s="13">
        <f>BY_Demands_Drivers!$H$32*$AO$8</f>
        <v>0.55540932885764982</v>
      </c>
      <c r="AL8" s="13">
        <f>BY_Demands_Drivers!$I$32*$AO$8</f>
        <v>0.35887987403109667</v>
      </c>
      <c r="AN8" s="14">
        <f>BY_Demands_Drivers!Y4</f>
        <v>2014</v>
      </c>
      <c r="AO8" s="13">
        <f t="shared" si="9"/>
        <v>1.0159702058320039</v>
      </c>
      <c r="AP8" s="13">
        <v>1</v>
      </c>
      <c r="AQ8" s="13">
        <v>1.0159702058320039</v>
      </c>
      <c r="AS8" s="18" t="str">
        <f t="shared" si="2"/>
        <v>Demand</v>
      </c>
      <c r="AT8">
        <f>$BB$8</f>
        <v>2014</v>
      </c>
      <c r="AU8" t="s">
        <v>27</v>
      </c>
      <c r="AV8" t="str">
        <f t="shared" si="10"/>
        <v>IGDMT</v>
      </c>
      <c r="AW8" s="13">
        <f>BY_Demands_Drivers!$F$25*$BC$8</f>
        <v>1.8311199357318393</v>
      </c>
      <c r="AX8" s="13">
        <f>BY_Demands_Drivers!$G$25*$BC$8</f>
        <v>0.7847656867422147</v>
      </c>
      <c r="AY8" s="13">
        <f>BY_Demands_Drivers!$H$25*$BC$8</f>
        <v>2.0927084979792436</v>
      </c>
      <c r="AZ8" s="13">
        <f>BY_Demands_Drivers!$I$25*$BC$8</f>
        <v>2.3542970602266475</v>
      </c>
      <c r="BB8" s="14">
        <f>BY_Demands_Drivers!Y4</f>
        <v>2014</v>
      </c>
      <c r="BC8" s="13">
        <f t="shared" si="11"/>
        <v>0.94247820513512615</v>
      </c>
      <c r="BD8" s="13">
        <v>1</v>
      </c>
      <c r="BE8" s="13">
        <f>(1-BE9)/5*1+BE9</f>
        <v>0.94247820513512615</v>
      </c>
      <c r="BG8" s="18" t="str">
        <f t="shared" si="3"/>
        <v>Demand</v>
      </c>
      <c r="BH8">
        <f>$BP$8</f>
        <v>2014</v>
      </c>
      <c r="BI8" t="s">
        <v>27</v>
      </c>
      <c r="BJ8" t="str">
        <f t="shared" si="12"/>
        <v>IIDMT</v>
      </c>
      <c r="BK8" s="13">
        <f>BY_Demands_Drivers!$F$88*$BQ$8</f>
        <v>2.2010932038988038</v>
      </c>
      <c r="BL8" s="13">
        <f>BY_Demands_Drivers!$G$88*$BQ$8</f>
        <v>2.2077163529575588E-3</v>
      </c>
      <c r="BM8" s="13">
        <f>BY_Demands_Drivers!$H$88*$BQ$8</f>
        <v>2.2077163529576798E-3</v>
      </c>
      <c r="BN8" s="13">
        <f>BY_Demands_Drivers!$I$88*$BQ$8</f>
        <v>2.2077163529576798E-3</v>
      </c>
      <c r="BP8" s="14">
        <f>BY_Demands_Drivers!Y4</f>
        <v>2014</v>
      </c>
      <c r="BQ8" s="13">
        <f t="shared" si="13"/>
        <v>1.1037373508813406</v>
      </c>
      <c r="BR8" s="13">
        <v>1</v>
      </c>
      <c r="BS8" s="13">
        <f>(1-BS9)/5*1+BS9</f>
        <v>1.1037373508813406</v>
      </c>
    </row>
    <row r="9" spans="3:71" ht="15.75" customHeight="1" x14ac:dyDescent="0.3">
      <c r="C9" s="18" t="str">
        <f t="shared" si="4"/>
        <v>Demand</v>
      </c>
      <c r="D9">
        <f>$L$9</f>
        <v>2015</v>
      </c>
      <c r="E9" t="s">
        <v>27</v>
      </c>
      <c r="F9" t="str">
        <f t="shared" si="14"/>
        <v>ISDMT</v>
      </c>
      <c r="G9" s="13">
        <f>BY_Demands_Drivers!$F$53*$M$9</f>
        <v>0.26894148713720201</v>
      </c>
      <c r="H9" s="13">
        <f>BY_Demands_Drivers!$G$53*$M$9</f>
        <v>1.0757659485488138</v>
      </c>
      <c r="I9" s="13">
        <f>BY_Demands_Drivers!$H$53*$M$9</f>
        <v>3.4962393327836283</v>
      </c>
      <c r="J9" s="13">
        <f>BY_Demands_Drivers!$I$53*$M$9</f>
        <v>2.2591084919524946</v>
      </c>
      <c r="L9" s="14">
        <f>BY_Demands_Drivers!Z4</f>
        <v>2015</v>
      </c>
      <c r="M9" s="13">
        <f t="shared" si="5"/>
        <v>0.9295080273363725</v>
      </c>
      <c r="N9" s="13">
        <v>1</v>
      </c>
      <c r="O9" s="13">
        <v>0.9295080273363725</v>
      </c>
      <c r="Q9" s="18" t="str">
        <f t="shared" si="0"/>
        <v>Demand</v>
      </c>
      <c r="R9">
        <f>$Z$9</f>
        <v>2015</v>
      </c>
      <c r="S9" t="s">
        <v>27</v>
      </c>
      <c r="T9" t="str">
        <f t="shared" si="6"/>
        <v>IRDMT</v>
      </c>
      <c r="U9" s="13">
        <f>BY_Demands_Drivers!$F$46*$AA$9</f>
        <v>10.689264446145385</v>
      </c>
      <c r="V9" s="13">
        <f>BY_Demands_Drivers!$G$46*$AA$9</f>
        <v>53.446322230727212</v>
      </c>
      <c r="W9" s="13">
        <f>BY_Demands_Drivers!$H$46*$AA$9</f>
        <v>48.101690007654426</v>
      </c>
      <c r="X9" s="13">
        <f>BY_Demands_Drivers!$I$46*$AA$9</f>
        <v>26.723161115363556</v>
      </c>
      <c r="Z9" s="14">
        <f>BY_Demands_Drivers!Z4</f>
        <v>2015</v>
      </c>
      <c r="AA9" s="13">
        <f t="shared" si="7"/>
        <v>0.94187283805042576</v>
      </c>
      <c r="AB9" s="13">
        <v>1</v>
      </c>
      <c r="AC9" s="13">
        <v>0.94187283805042576</v>
      </c>
      <c r="AE9" s="18" t="str">
        <f t="shared" si="1"/>
        <v>Demand</v>
      </c>
      <c r="AF9">
        <f>$AN$9</f>
        <v>2015</v>
      </c>
      <c r="AG9" t="s">
        <v>27</v>
      </c>
      <c r="AH9" t="str">
        <f t="shared" si="8"/>
        <v>IXDMT</v>
      </c>
      <c r="AI9" s="13">
        <f>BY_Demands_Drivers!$F$32*$AO$9</f>
        <v>4.8797744042661614E-2</v>
      </c>
      <c r="AJ9" s="13">
        <f>BY_Demands_Drivers!$G$32*$AO$9</f>
        <v>0.19519097617064646</v>
      </c>
      <c r="AK9" s="13">
        <f>BY_Demands_Drivers!$H$32*$AO$9</f>
        <v>0.63437067255460167</v>
      </c>
      <c r="AL9" s="13">
        <f>BY_Demands_Drivers!$I$32*$AO$9</f>
        <v>0.4099010499583578</v>
      </c>
      <c r="AN9" s="14">
        <f>BY_Demands_Drivers!Z4</f>
        <v>2015</v>
      </c>
      <c r="AO9" s="13">
        <f t="shared" si="9"/>
        <v>1.1604084938484527</v>
      </c>
      <c r="AP9" s="13">
        <v>1</v>
      </c>
      <c r="AQ9" s="13">
        <v>1.1604084938484527</v>
      </c>
      <c r="AS9" s="18" t="str">
        <f t="shared" si="2"/>
        <v>Demand</v>
      </c>
      <c r="AT9">
        <f>$BB$9</f>
        <v>2015</v>
      </c>
      <c r="AU9" t="s">
        <v>27</v>
      </c>
      <c r="AV9" t="str">
        <f t="shared" si="10"/>
        <v>IGDMT</v>
      </c>
      <c r="AW9" s="13">
        <f>BY_Demands_Drivers!$F$25*$BC$9</f>
        <v>1.8031804818690715</v>
      </c>
      <c r="AX9" s="13">
        <f>BY_Demands_Drivers!$G$25*$BC$9</f>
        <v>0.77279163508674287</v>
      </c>
      <c r="AY9" s="13">
        <f>BY_Demands_Drivers!$H$25*$BC$9</f>
        <v>2.0607776935646518</v>
      </c>
      <c r="AZ9" s="13">
        <f>BY_Demands_Drivers!$I$25*$BC$9</f>
        <v>2.318374905260232</v>
      </c>
      <c r="BB9" s="14">
        <f>BY_Demands_Drivers!Z4</f>
        <v>2015</v>
      </c>
      <c r="BC9" s="13">
        <f t="shared" si="11"/>
        <v>0.92809775641890768</v>
      </c>
      <c r="BD9" s="13">
        <v>1</v>
      </c>
      <c r="BE9" s="13">
        <v>0.92809775641890768</v>
      </c>
      <c r="BG9" s="18" t="str">
        <f t="shared" si="3"/>
        <v>Demand</v>
      </c>
      <c r="BH9">
        <f>$BP$9</f>
        <v>2015</v>
      </c>
      <c r="BI9" t="s">
        <v>27</v>
      </c>
      <c r="BJ9" t="str">
        <f t="shared" si="12"/>
        <v>IIDMT</v>
      </c>
      <c r="BK9" s="13">
        <f>BY_Demands_Drivers!$F$88*$BQ$9</f>
        <v>2.2528119343180149</v>
      </c>
      <c r="BL9" s="13">
        <f>BY_Demands_Drivers!$G$88*$BQ$9</f>
        <v>2.2595907064372057E-3</v>
      </c>
      <c r="BM9" s="13">
        <f>BY_Demands_Drivers!$H$88*$BQ$9</f>
        <v>2.2595907064373298E-3</v>
      </c>
      <c r="BN9" s="13">
        <f>BY_Demands_Drivers!$I$88*$BQ$9</f>
        <v>2.2595907064373298E-3</v>
      </c>
      <c r="BP9" s="14">
        <f>BY_Demands_Drivers!Z4</f>
        <v>2015</v>
      </c>
      <c r="BQ9" s="13">
        <f t="shared" si="13"/>
        <v>1.1296716886016758</v>
      </c>
      <c r="BR9" s="13">
        <v>1</v>
      </c>
      <c r="BS9" s="13">
        <v>1.1296716886016758</v>
      </c>
    </row>
    <row r="10" spans="3:71" ht="15.75" customHeight="1" x14ac:dyDescent="0.3">
      <c r="C10" s="18" t="str">
        <f t="shared" si="4"/>
        <v>\I:</v>
      </c>
      <c r="D10">
        <f>$L$10</f>
        <v>2016</v>
      </c>
      <c r="E10" t="s">
        <v>27</v>
      </c>
      <c r="F10" t="str">
        <f t="shared" si="14"/>
        <v>ISDMT</v>
      </c>
      <c r="G10" s="13">
        <f>BY_Demands_Drivers!$F$53*$M$10</f>
        <v>0</v>
      </c>
      <c r="H10" s="13">
        <f>BY_Demands_Drivers!$G$53*$M$10</f>
        <v>0</v>
      </c>
      <c r="I10" s="13">
        <f>BY_Demands_Drivers!$H$53*$M$10</f>
        <v>0</v>
      </c>
      <c r="J10" s="13">
        <f>BY_Demands_Drivers!$I$53*$M$10</f>
        <v>0</v>
      </c>
      <c r="L10" s="14">
        <f>BY_Demands_Drivers!AA4</f>
        <v>2016</v>
      </c>
      <c r="M10" s="13">
        <f t="shared" si="5"/>
        <v>0</v>
      </c>
      <c r="N10" s="13">
        <v>1</v>
      </c>
      <c r="O10" s="13">
        <v>0</v>
      </c>
      <c r="Q10" s="18" t="str">
        <f t="shared" si="0"/>
        <v>Demand</v>
      </c>
      <c r="R10">
        <f>$Z$10</f>
        <v>2016</v>
      </c>
      <c r="S10" t="s">
        <v>27</v>
      </c>
      <c r="T10" t="str">
        <f t="shared" si="6"/>
        <v>IRDMT</v>
      </c>
      <c r="U10" s="13">
        <f>BY_Demands_Drivers!$F$46*$AA$10</f>
        <v>10.6256664959989</v>
      </c>
      <c r="V10" s="13">
        <f>BY_Demands_Drivers!$G$46*$AA$10</f>
        <v>53.128332479994775</v>
      </c>
      <c r="W10" s="13">
        <f>BY_Demands_Drivers!$H$46*$AA$10</f>
        <v>47.81549923199524</v>
      </c>
      <c r="X10" s="13">
        <f>BY_Demands_Drivers!$I$46*$AA$10</f>
        <v>26.564166239997341</v>
      </c>
      <c r="Z10" s="14">
        <f>BY_Demands_Drivers!AA4</f>
        <v>2016</v>
      </c>
      <c r="AA10" s="13">
        <f t="shared" si="7"/>
        <v>0.93626897427659417</v>
      </c>
      <c r="AB10" s="13">
        <v>1</v>
      </c>
      <c r="AC10" s="13">
        <v>0.93626897427659417</v>
      </c>
      <c r="AE10" s="18" t="str">
        <f t="shared" si="1"/>
        <v>\I:</v>
      </c>
      <c r="AF10">
        <f>$AN$10</f>
        <v>2016</v>
      </c>
      <c r="AG10" t="s">
        <v>27</v>
      </c>
      <c r="AH10" t="str">
        <f t="shared" si="8"/>
        <v>IXDMT</v>
      </c>
      <c r="AI10" s="13">
        <f>BY_Demands_Drivers!$F$32*$AO$10</f>
        <v>0</v>
      </c>
      <c r="AJ10" s="13">
        <f>BY_Demands_Drivers!$G$32*$AO$10</f>
        <v>0</v>
      </c>
      <c r="AK10" s="13">
        <f>BY_Demands_Drivers!$H$32*$AO$10</f>
        <v>0</v>
      </c>
      <c r="AL10" s="13">
        <f>BY_Demands_Drivers!$I$32*$AO$10</f>
        <v>0</v>
      </c>
      <c r="AN10" s="14">
        <f>BY_Demands_Drivers!AA4</f>
        <v>2016</v>
      </c>
      <c r="AO10" s="13">
        <f t="shared" si="9"/>
        <v>0</v>
      </c>
      <c r="AP10" s="13">
        <v>1</v>
      </c>
      <c r="AQ10" s="13">
        <v>0</v>
      </c>
      <c r="AS10" s="18" t="str">
        <f t="shared" si="2"/>
        <v>Demand</v>
      </c>
      <c r="AT10">
        <f>$BB$10</f>
        <v>2016</v>
      </c>
      <c r="AU10" t="s">
        <v>27</v>
      </c>
      <c r="AV10" t="str">
        <f t="shared" si="10"/>
        <v>IGDMT</v>
      </c>
      <c r="AW10" s="13">
        <f>BY_Demands_Drivers!$F$25*$BC$10</f>
        <v>1.7752410280063038</v>
      </c>
      <c r="AX10" s="13">
        <f>BY_Demands_Drivers!$G$25*$BC$10</f>
        <v>0.76081758343127104</v>
      </c>
      <c r="AY10" s="13">
        <f>BY_Demands_Drivers!$H$25*$BC$10</f>
        <v>2.0288468891500604</v>
      </c>
      <c r="AZ10" s="13">
        <f>BY_Demands_Drivers!$I$25*$BC$10</f>
        <v>2.2824527502938166</v>
      </c>
      <c r="BB10" s="14">
        <f>BY_Demands_Drivers!AA4</f>
        <v>2016</v>
      </c>
      <c r="BC10" s="13">
        <f t="shared" si="11"/>
        <v>0.91371730770268922</v>
      </c>
      <c r="BD10" s="13">
        <v>1</v>
      </c>
      <c r="BE10" s="13">
        <v>0.91371730770268922</v>
      </c>
      <c r="BG10" s="18" t="str">
        <f t="shared" si="3"/>
        <v>Demand</v>
      </c>
      <c r="BH10">
        <f>$BP$10</f>
        <v>2016</v>
      </c>
      <c r="BI10" t="s">
        <v>27</v>
      </c>
      <c r="BJ10" t="str">
        <f t="shared" si="12"/>
        <v>IIDMT</v>
      </c>
      <c r="BK10" s="13">
        <f>BY_Demands_Drivers!$F$88*$BQ$10</f>
        <v>2.3045306647372259</v>
      </c>
      <c r="BL10" s="13">
        <f>BY_Demands_Drivers!$G$88*$BQ$10</f>
        <v>2.3114650599168527E-3</v>
      </c>
      <c r="BM10" s="13">
        <f>BY_Demands_Drivers!$H$88*$BQ$10</f>
        <v>2.3114650599169798E-3</v>
      </c>
      <c r="BN10" s="13">
        <f>BY_Demands_Drivers!$I$88*$BQ$10</f>
        <v>2.3114650599169798E-3</v>
      </c>
      <c r="BP10" s="14">
        <f>BY_Demands_Drivers!AA4</f>
        <v>2016</v>
      </c>
      <c r="BQ10" s="13">
        <f t="shared" si="13"/>
        <v>1.1556060263220109</v>
      </c>
      <c r="BR10" s="13">
        <v>1</v>
      </c>
      <c r="BS10" s="13">
        <v>1.1556060263220109</v>
      </c>
    </row>
    <row r="11" spans="3:71" ht="15.75" customHeight="1" x14ac:dyDescent="0.3">
      <c r="C11" s="18" t="str">
        <f t="shared" si="4"/>
        <v>\I:</v>
      </c>
      <c r="D11">
        <f>$L$11</f>
        <v>2017</v>
      </c>
      <c r="E11" t="s">
        <v>27</v>
      </c>
      <c r="F11" t="str">
        <f t="shared" si="14"/>
        <v>ISDMT</v>
      </c>
      <c r="G11" s="13">
        <f>BY_Demands_Drivers!$F$53*$M$11</f>
        <v>0</v>
      </c>
      <c r="H11" s="13">
        <f>BY_Demands_Drivers!$G$53*$M$11</f>
        <v>0</v>
      </c>
      <c r="I11" s="13">
        <f>BY_Demands_Drivers!$H$53*$M$11</f>
        <v>0</v>
      </c>
      <c r="J11" s="13">
        <f>BY_Demands_Drivers!$I$53*$M$11</f>
        <v>0</v>
      </c>
      <c r="L11" s="14">
        <f>BY_Demands_Drivers!AB4</f>
        <v>2017</v>
      </c>
      <c r="M11" s="13">
        <f t="shared" si="5"/>
        <v>0</v>
      </c>
      <c r="N11" s="13">
        <v>1</v>
      </c>
      <c r="O11" s="13">
        <v>0</v>
      </c>
      <c r="Q11" s="18" t="str">
        <f t="shared" si="0"/>
        <v>Demand</v>
      </c>
      <c r="R11">
        <f>$Z$11</f>
        <v>2017</v>
      </c>
      <c r="S11" t="s">
        <v>27</v>
      </c>
      <c r="T11" t="str">
        <f t="shared" si="6"/>
        <v>IRDMT</v>
      </c>
      <c r="U11" s="13">
        <f>BY_Demands_Drivers!$F$46*$AA$11</f>
        <v>10.562068545852412</v>
      </c>
      <c r="V11" s="13">
        <f>BY_Demands_Drivers!$G$46*$AA$11</f>
        <v>52.810342729262345</v>
      </c>
      <c r="W11" s="13">
        <f>BY_Demands_Drivers!$H$46*$AA$11</f>
        <v>47.529308456336047</v>
      </c>
      <c r="X11" s="13">
        <f>BY_Demands_Drivers!$I$46*$AA$11</f>
        <v>26.405171364631126</v>
      </c>
      <c r="Z11" s="14">
        <f>BY_Demands_Drivers!AB4</f>
        <v>2017</v>
      </c>
      <c r="AA11" s="13">
        <f t="shared" si="7"/>
        <v>0.93066511050276257</v>
      </c>
      <c r="AB11" s="13">
        <v>1</v>
      </c>
      <c r="AC11" s="13">
        <v>0.93066511050276257</v>
      </c>
      <c r="AE11" s="18" t="str">
        <f t="shared" si="1"/>
        <v>\I:</v>
      </c>
      <c r="AF11">
        <f>$AN$11</f>
        <v>2017</v>
      </c>
      <c r="AG11" t="s">
        <v>27</v>
      </c>
      <c r="AH11" t="str">
        <f t="shared" si="8"/>
        <v>IXDMT</v>
      </c>
      <c r="AI11" s="13">
        <f>BY_Demands_Drivers!$F$32*$AO$11</f>
        <v>0</v>
      </c>
      <c r="AJ11" s="13">
        <f>BY_Demands_Drivers!$G$32*$AO$11</f>
        <v>0</v>
      </c>
      <c r="AK11" s="13">
        <f>BY_Demands_Drivers!$H$32*$AO$11</f>
        <v>0</v>
      </c>
      <c r="AL11" s="13">
        <f>BY_Demands_Drivers!$I$32*$AO$11</f>
        <v>0</v>
      </c>
      <c r="AN11" s="14">
        <f>BY_Demands_Drivers!AB4</f>
        <v>2017</v>
      </c>
      <c r="AO11" s="13">
        <f t="shared" si="9"/>
        <v>0</v>
      </c>
      <c r="AP11" s="13">
        <v>1</v>
      </c>
      <c r="AQ11" s="13">
        <v>0</v>
      </c>
      <c r="AS11" s="18" t="str">
        <f t="shared" si="2"/>
        <v>Demand</v>
      </c>
      <c r="AT11">
        <f>$BB$11</f>
        <v>2017</v>
      </c>
      <c r="AU11" t="s">
        <v>27</v>
      </c>
      <c r="AV11" t="str">
        <f t="shared" si="10"/>
        <v>IGDMT</v>
      </c>
      <c r="AW11" s="13">
        <f>BY_Demands_Drivers!$F$25*$BC$11</f>
        <v>1.7608792962787307</v>
      </c>
      <c r="AX11" s="13">
        <f>BY_Demands_Drivers!$G$25*$BC$11</f>
        <v>0.75466255554802542</v>
      </c>
      <c r="AY11" s="13">
        <f>BY_Demands_Drivers!$H$25*$BC$11</f>
        <v>2.0124334814614051</v>
      </c>
      <c r="AZ11" s="13">
        <f>BY_Demands_Drivers!$I$25*$BC$11</f>
        <v>2.2639876666440797</v>
      </c>
      <c r="BB11" s="14">
        <f>BY_Demands_Drivers!AB4</f>
        <v>2017</v>
      </c>
      <c r="BC11" s="13">
        <f t="shared" si="11"/>
        <v>0.90632531831023821</v>
      </c>
      <c r="BD11" s="13">
        <v>1</v>
      </c>
      <c r="BE11" s="13">
        <v>0.90632531831023821</v>
      </c>
      <c r="BG11" s="18" t="str">
        <f t="shared" si="3"/>
        <v>Demand</v>
      </c>
      <c r="BH11">
        <f>$BP$11</f>
        <v>2017</v>
      </c>
      <c r="BI11" t="s">
        <v>27</v>
      </c>
      <c r="BJ11" t="str">
        <f t="shared" si="12"/>
        <v>IIDMT</v>
      </c>
      <c r="BK11" s="13">
        <f>BY_Demands_Drivers!$F$88*$BQ$11</f>
        <v>2.2580785234651604</v>
      </c>
      <c r="BL11" s="13">
        <f>BY_Demands_Drivers!$G$88*$BQ$11</f>
        <v>2.2648731428937204E-3</v>
      </c>
      <c r="BM11" s="13">
        <f>BY_Demands_Drivers!$H$88*$BQ$11</f>
        <v>2.2648731428938449E-3</v>
      </c>
      <c r="BN11" s="13">
        <f>BY_Demands_Drivers!$I$88*$BQ$11</f>
        <v>2.2648731428938449E-3</v>
      </c>
      <c r="BP11" s="14">
        <f>BY_Demands_Drivers!AB4</f>
        <v>2017</v>
      </c>
      <c r="BQ11" s="13">
        <f t="shared" si="13"/>
        <v>1.1323126177286906</v>
      </c>
      <c r="BR11" s="13">
        <v>1</v>
      </c>
      <c r="BS11" s="13">
        <v>1.1323126177286906</v>
      </c>
    </row>
    <row r="12" spans="3:71" ht="15.75" customHeight="1" x14ac:dyDescent="0.3">
      <c r="C12" s="18" t="str">
        <f t="shared" si="4"/>
        <v>Demand</v>
      </c>
      <c r="D12">
        <f>$L$12</f>
        <v>2018</v>
      </c>
      <c r="E12" t="s">
        <v>27</v>
      </c>
      <c r="F12" t="str">
        <f t="shared" si="14"/>
        <v>ISDMT</v>
      </c>
      <c r="G12" s="13">
        <f>BY_Demands_Drivers!$F$53*$M$12</f>
        <v>0.28158731344374732</v>
      </c>
      <c r="H12" s="13">
        <f>BY_Demands_Drivers!$G$53*$M$12</f>
        <v>1.1263492537749951</v>
      </c>
      <c r="I12" s="13">
        <f>BY_Demands_Drivers!$H$53*$M$12</f>
        <v>3.6606350747687171</v>
      </c>
      <c r="J12" s="13">
        <f>BY_Demands_Drivers!$I$53*$M$12</f>
        <v>2.3653334329274753</v>
      </c>
      <c r="L12" s="14">
        <f>BY_Demands_Drivers!AC4</f>
        <v>2018</v>
      </c>
      <c r="M12" s="13">
        <f t="shared" si="5"/>
        <v>0.97321417765686491</v>
      </c>
      <c r="N12" s="13">
        <v>1</v>
      </c>
      <c r="O12" s="13">
        <v>0.97321417765686491</v>
      </c>
      <c r="Q12" s="18" t="str">
        <f t="shared" si="0"/>
        <v>Demand</v>
      </c>
      <c r="R12">
        <f>$Z$12</f>
        <v>2018</v>
      </c>
      <c r="S12" t="s">
        <v>27</v>
      </c>
      <c r="T12" t="str">
        <f t="shared" si="6"/>
        <v>IRDMT</v>
      </c>
      <c r="U12" s="13">
        <f>BY_Demands_Drivers!$F$46*$AA$12</f>
        <v>10.498470595705927</v>
      </c>
      <c r="V12" s="13">
        <f>BY_Demands_Drivers!$G$46*$AA$12</f>
        <v>52.492352978529915</v>
      </c>
      <c r="W12" s="13">
        <f>BY_Demands_Drivers!$H$46*$AA$12</f>
        <v>47.24311768067686</v>
      </c>
      <c r="X12" s="13">
        <f>BY_Demands_Drivers!$I$46*$AA$12</f>
        <v>26.246176489264911</v>
      </c>
      <c r="Z12" s="14">
        <f>BY_Demands_Drivers!AC4</f>
        <v>2018</v>
      </c>
      <c r="AA12" s="13">
        <f t="shared" si="7"/>
        <v>0.92506124672893097</v>
      </c>
      <c r="AB12" s="13">
        <v>1</v>
      </c>
      <c r="AC12" s="13">
        <v>0.92506124672893097</v>
      </c>
      <c r="AE12" s="18" t="str">
        <f t="shared" si="1"/>
        <v>Demand</v>
      </c>
      <c r="AF12">
        <f>$AN$12</f>
        <v>2018</v>
      </c>
      <c r="AG12" t="s">
        <v>27</v>
      </c>
      <c r="AH12" t="str">
        <f t="shared" si="8"/>
        <v>IXDMT</v>
      </c>
      <c r="AI12" s="13">
        <f>BY_Demands_Drivers!$F$32*$AO$12</f>
        <v>5.104768473024026E-2</v>
      </c>
      <c r="AJ12" s="13">
        <f>BY_Demands_Drivers!$G$32*$AO$12</f>
        <v>0.20419073892096104</v>
      </c>
      <c r="AK12" s="13">
        <f>BY_Demands_Drivers!$H$32*$AO$12</f>
        <v>0.663619901493124</v>
      </c>
      <c r="AL12" s="13">
        <f>BY_Demands_Drivers!$I$32*$AO$12</f>
        <v>0.42880055173401843</v>
      </c>
      <c r="AN12" s="14">
        <f>BY_Demands_Drivers!AC4</f>
        <v>2018</v>
      </c>
      <c r="AO12" s="13">
        <f t="shared" si="9"/>
        <v>1.2139119976628696</v>
      </c>
      <c r="AP12" s="13">
        <v>1</v>
      </c>
      <c r="AQ12" s="13">
        <v>1.2139119976628696</v>
      </c>
      <c r="AS12" s="18" t="str">
        <f t="shared" si="2"/>
        <v>Demand</v>
      </c>
      <c r="AT12">
        <f>$BB$12</f>
        <v>2018</v>
      </c>
      <c r="AU12" t="s">
        <v>27</v>
      </c>
      <c r="AV12" t="str">
        <f t="shared" si="10"/>
        <v>IGDMT</v>
      </c>
      <c r="AW12" s="13">
        <f>BY_Demands_Drivers!$F$25*$BC$12</f>
        <v>1.7465175645511581</v>
      </c>
      <c r="AX12" s="13">
        <f>BY_Demands_Drivers!$G$25*$BC$12</f>
        <v>0.74850752766478001</v>
      </c>
      <c r="AY12" s="13">
        <f>BY_Demands_Drivers!$H$25*$BC$12</f>
        <v>1.9960200737727509</v>
      </c>
      <c r="AZ12" s="13">
        <f>BY_Demands_Drivers!$I$25*$BC$12</f>
        <v>2.2455225829943433</v>
      </c>
      <c r="BB12" s="14">
        <f>BY_Demands_Drivers!AC4</f>
        <v>2018</v>
      </c>
      <c r="BC12" s="13">
        <f t="shared" si="11"/>
        <v>0.89893332891778743</v>
      </c>
      <c r="BD12" s="13">
        <v>1</v>
      </c>
      <c r="BE12" s="13">
        <v>0.89893332891778743</v>
      </c>
      <c r="BG12" s="18" t="str">
        <f t="shared" si="3"/>
        <v>Demand</v>
      </c>
      <c r="BH12">
        <f>$BP$12</f>
        <v>2018</v>
      </c>
      <c r="BI12" t="s">
        <v>27</v>
      </c>
      <c r="BJ12" t="str">
        <f t="shared" si="12"/>
        <v>IIDMT</v>
      </c>
      <c r="BK12" s="13">
        <f>BY_Demands_Drivers!$F$88*$BQ$12</f>
        <v>2.2116263821930944</v>
      </c>
      <c r="BL12" s="13">
        <f>BY_Demands_Drivers!$G$88*$BQ$12</f>
        <v>2.2182812258705878E-3</v>
      </c>
      <c r="BM12" s="13">
        <f>BY_Demands_Drivers!$H$88*$BQ$12</f>
        <v>2.2182812258707092E-3</v>
      </c>
      <c r="BN12" s="13">
        <f>BY_Demands_Drivers!$I$88*$BQ$12</f>
        <v>2.2182812258707092E-3</v>
      </c>
      <c r="BP12" s="14">
        <f>BY_Demands_Drivers!AC4</f>
        <v>2018</v>
      </c>
      <c r="BQ12" s="13">
        <f t="shared" si="13"/>
        <v>1.1090192091353701</v>
      </c>
      <c r="BR12" s="13">
        <v>1</v>
      </c>
      <c r="BS12" s="13">
        <v>1.1090192091353701</v>
      </c>
    </row>
    <row r="13" spans="3:71" ht="15.75" customHeight="1" x14ac:dyDescent="0.3">
      <c r="C13" s="18" t="str">
        <f t="shared" si="4"/>
        <v>Demand</v>
      </c>
      <c r="D13">
        <f>$L$13</f>
        <v>2019</v>
      </c>
      <c r="E13" t="s">
        <v>27</v>
      </c>
      <c r="F13" t="str">
        <f t="shared" si="14"/>
        <v>ISDMT</v>
      </c>
      <c r="G13" s="13">
        <f>BY_Demands_Drivers!$F$53*$M$13</f>
        <v>0.27984198191187576</v>
      </c>
      <c r="H13" s="13">
        <f>BY_Demands_Drivers!$G$53*$M$13</f>
        <v>1.1193679276475088</v>
      </c>
      <c r="I13" s="13">
        <f>BY_Demands_Drivers!$H$53*$M$13</f>
        <v>3.6379457648543867</v>
      </c>
      <c r="J13" s="13">
        <f>BY_Demands_Drivers!$I$53*$M$13</f>
        <v>2.3506726480597537</v>
      </c>
      <c r="L13" s="14">
        <f>BY_Demands_Drivers!AD4</f>
        <v>2019</v>
      </c>
      <c r="M13" s="13">
        <f t="shared" si="5"/>
        <v>0.9671820117515344</v>
      </c>
      <c r="N13" s="13">
        <v>1</v>
      </c>
      <c r="O13" s="13">
        <v>0.9671820117515344</v>
      </c>
      <c r="Q13" s="18" t="str">
        <f t="shared" si="0"/>
        <v>Demand</v>
      </c>
      <c r="R13">
        <f>$Z$13</f>
        <v>2019</v>
      </c>
      <c r="S13" t="s">
        <v>27</v>
      </c>
      <c r="T13" t="str">
        <f t="shared" si="6"/>
        <v>IRDMT</v>
      </c>
      <c r="U13" s="13">
        <f>BY_Demands_Drivers!$F$46*$AA$13</f>
        <v>10.434872645559441</v>
      </c>
      <c r="V13" s="13">
        <f>BY_Demands_Drivers!$G$46*$AA$13</f>
        <v>52.174363227797485</v>
      </c>
      <c r="W13" s="13">
        <f>BY_Demands_Drivers!$H$46*$AA$13</f>
        <v>46.956926905017674</v>
      </c>
      <c r="X13" s="13">
        <f>BY_Demands_Drivers!$I$46*$AA$13</f>
        <v>26.087181613898696</v>
      </c>
      <c r="Z13" s="14">
        <f>BY_Demands_Drivers!AD4</f>
        <v>2019</v>
      </c>
      <c r="AA13" s="13">
        <f t="shared" si="7"/>
        <v>0.91945738295509938</v>
      </c>
      <c r="AB13" s="13">
        <v>1</v>
      </c>
      <c r="AC13" s="13">
        <v>0.91945738295509938</v>
      </c>
      <c r="AE13" s="18" t="str">
        <f t="shared" si="1"/>
        <v>Demand</v>
      </c>
      <c r="AF13">
        <f>$AN$13</f>
        <v>2019</v>
      </c>
      <c r="AG13" t="s">
        <v>27</v>
      </c>
      <c r="AH13" t="str">
        <f t="shared" si="8"/>
        <v>IXDMT</v>
      </c>
      <c r="AI13" s="13">
        <f>BY_Demands_Drivers!$F$32*$AO$13</f>
        <v>4.9089284533546287E-2</v>
      </c>
      <c r="AJ13" s="13">
        <f>BY_Demands_Drivers!$G$32*$AO$13</f>
        <v>0.19635713813418515</v>
      </c>
      <c r="AK13" s="13">
        <f>BY_Demands_Drivers!$H$32*$AO$13</f>
        <v>0.63816069893610239</v>
      </c>
      <c r="AL13" s="13">
        <f>BY_Demands_Drivers!$I$32*$AO$13</f>
        <v>0.41234999008178902</v>
      </c>
      <c r="AN13" s="14">
        <f>BY_Demands_Drivers!AD4</f>
        <v>2019</v>
      </c>
      <c r="AO13" s="13">
        <f t="shared" si="9"/>
        <v>1.167341315612253</v>
      </c>
      <c r="AP13" s="13">
        <v>1</v>
      </c>
      <c r="AQ13" s="13">
        <v>1.167341315612253</v>
      </c>
      <c r="AS13" s="18" t="str">
        <f t="shared" si="2"/>
        <v>Demand</v>
      </c>
      <c r="AT13">
        <f>$BB$13</f>
        <v>2019</v>
      </c>
      <c r="AU13" t="s">
        <v>27</v>
      </c>
      <c r="AV13" t="str">
        <f t="shared" si="10"/>
        <v>IGDMT</v>
      </c>
      <c r="AW13" s="13">
        <f>BY_Demands_Drivers!$F$25*$BC$13</f>
        <v>1.7321558328235853</v>
      </c>
      <c r="AX13" s="13">
        <f>BY_Demands_Drivers!$G$25*$BC$13</f>
        <v>0.7423524997815345</v>
      </c>
      <c r="AY13" s="13">
        <f>BY_Demands_Drivers!$H$25*$BC$13</f>
        <v>1.9796066660840963</v>
      </c>
      <c r="AZ13" s="13">
        <f>BY_Demands_Drivers!$I$25*$BC$13</f>
        <v>2.2270574993446073</v>
      </c>
      <c r="BB13" s="14">
        <f>BY_Demands_Drivers!AD4</f>
        <v>2019</v>
      </c>
      <c r="BC13" s="13">
        <f t="shared" si="11"/>
        <v>0.89154133952533665</v>
      </c>
      <c r="BD13" s="13">
        <v>1</v>
      </c>
      <c r="BE13" s="13">
        <v>0.89154133952533665</v>
      </c>
      <c r="BG13" s="18" t="str">
        <f t="shared" si="3"/>
        <v>Demand</v>
      </c>
      <c r="BH13">
        <f>$BP$13</f>
        <v>2019</v>
      </c>
      <c r="BI13" t="s">
        <v>27</v>
      </c>
      <c r="BJ13" t="str">
        <f t="shared" si="12"/>
        <v>IIDMT</v>
      </c>
      <c r="BK13" s="13">
        <f>BY_Demands_Drivers!$F$88*$BQ$13</f>
        <v>2.1651742409210284</v>
      </c>
      <c r="BL13" s="13">
        <f>BY_Demands_Drivers!$G$88*$BQ$13</f>
        <v>2.1716893088474551E-3</v>
      </c>
      <c r="BM13" s="13">
        <f>BY_Demands_Drivers!$H$88*$BQ$13</f>
        <v>2.1716893088475739E-3</v>
      </c>
      <c r="BN13" s="13">
        <f>BY_Demands_Drivers!$I$88*$BQ$13</f>
        <v>2.1716893088475739E-3</v>
      </c>
      <c r="BP13" s="14">
        <f>BY_Demands_Drivers!AD4</f>
        <v>2019</v>
      </c>
      <c r="BQ13" s="13">
        <f t="shared" si="13"/>
        <v>1.0857258005420496</v>
      </c>
      <c r="BR13" s="13">
        <v>1</v>
      </c>
      <c r="BS13" s="13">
        <v>1.0857258005420496</v>
      </c>
    </row>
    <row r="14" spans="3:71" ht="15.75" customHeight="1" x14ac:dyDescent="0.3">
      <c r="C14" s="18" t="str">
        <f t="shared" si="4"/>
        <v>Demand</v>
      </c>
      <c r="D14">
        <f>$L$14</f>
        <v>2020</v>
      </c>
      <c r="E14" t="s">
        <v>27</v>
      </c>
      <c r="F14" t="str">
        <f t="shared" si="14"/>
        <v>ISDMT</v>
      </c>
      <c r="G14" s="13">
        <f>BY_Demands_Drivers!$F$53*$M$14</f>
        <v>0.28259390404427337</v>
      </c>
      <c r="H14" s="13">
        <f>BY_Demands_Drivers!$G$53*$M$14</f>
        <v>1.1303756161770993</v>
      </c>
      <c r="I14" s="13">
        <f>BY_Demands_Drivers!$H$53*$M$14</f>
        <v>3.6737207525755555</v>
      </c>
      <c r="J14" s="13">
        <f>BY_Demands_Drivers!$I$53*$M$14</f>
        <v>2.3737887939718938</v>
      </c>
      <c r="L14" s="14">
        <f>BY_Demands_Drivers!AE4</f>
        <v>2020</v>
      </c>
      <c r="M14" s="13">
        <f t="shared" si="5"/>
        <v>0.97669312786789342</v>
      </c>
      <c r="N14" s="13">
        <v>1</v>
      </c>
      <c r="O14" s="13">
        <v>0.97669312786789342</v>
      </c>
      <c r="Q14" s="18" t="str">
        <f t="shared" si="0"/>
        <v>Demand</v>
      </c>
      <c r="R14">
        <f>$Z$14</f>
        <v>2020</v>
      </c>
      <c r="S14" t="s">
        <v>27</v>
      </c>
      <c r="T14" t="str">
        <f t="shared" si="6"/>
        <v>IRDMT</v>
      </c>
      <c r="U14" s="13">
        <f>BY_Demands_Drivers!$F$46*$AA$14</f>
        <v>10.371274695412955</v>
      </c>
      <c r="V14" s="13">
        <f>BY_Demands_Drivers!$G$46*$AA$14</f>
        <v>51.856373477065056</v>
      </c>
      <c r="W14" s="13">
        <f>BY_Demands_Drivers!$H$46*$AA$14</f>
        <v>46.670736129358488</v>
      </c>
      <c r="X14" s="13">
        <f>BY_Demands_Drivers!$I$46*$AA$14</f>
        <v>25.928186738532482</v>
      </c>
      <c r="Z14" s="14">
        <f>BY_Demands_Drivers!AE4</f>
        <v>2020</v>
      </c>
      <c r="AA14" s="13">
        <f t="shared" si="7"/>
        <v>0.91385351918126778</v>
      </c>
      <c r="AB14" s="13">
        <v>1</v>
      </c>
      <c r="AC14" s="13">
        <v>0.91385351918126778</v>
      </c>
      <c r="AE14" s="18" t="str">
        <f t="shared" si="1"/>
        <v>Demand</v>
      </c>
      <c r="AF14">
        <f>$AN$14</f>
        <v>2020</v>
      </c>
      <c r="AG14" t="s">
        <v>27</v>
      </c>
      <c r="AH14" t="str">
        <f t="shared" si="8"/>
        <v>IXDMT</v>
      </c>
      <c r="AI14" s="13">
        <f>BY_Demands_Drivers!$F$32*$AO$14</f>
        <v>4.9572020853695602E-2</v>
      </c>
      <c r="AJ14" s="13">
        <f>BY_Demands_Drivers!$G$32*$AO$14</f>
        <v>0.19828808341478241</v>
      </c>
      <c r="AK14" s="13">
        <f>BY_Demands_Drivers!$H$32*$AO$14</f>
        <v>0.64443627109804347</v>
      </c>
      <c r="AL14" s="13">
        <f>BY_Demands_Drivers!$I$32*$AO$14</f>
        <v>0.4164049751710433</v>
      </c>
      <c r="AN14" s="14">
        <f>BY_Demands_Drivers!AE4</f>
        <v>2020</v>
      </c>
      <c r="AO14" s="13">
        <f t="shared" si="9"/>
        <v>1.1788207669102613</v>
      </c>
      <c r="AP14" s="13">
        <v>1</v>
      </c>
      <c r="AQ14" s="13">
        <v>1.1788207669102613</v>
      </c>
      <c r="AS14" s="18" t="str">
        <f t="shared" si="2"/>
        <v>Demand</v>
      </c>
      <c r="AT14">
        <f>$BB$14</f>
        <v>2020</v>
      </c>
      <c r="AU14" t="s">
        <v>27</v>
      </c>
      <c r="AV14" t="str">
        <f t="shared" si="10"/>
        <v>IGDMT</v>
      </c>
      <c r="AW14" s="13">
        <f>BY_Demands_Drivers!$F$25*$BC$14</f>
        <v>1.7177941010960123</v>
      </c>
      <c r="AX14" s="13">
        <f>BY_Demands_Drivers!$G$25*$BC$14</f>
        <v>0.73619747189828888</v>
      </c>
      <c r="AY14" s="13">
        <f>BY_Demands_Drivers!$H$25*$BC$14</f>
        <v>1.9631932583954412</v>
      </c>
      <c r="AZ14" s="13">
        <f>BY_Demands_Drivers!$I$25*$BC$14</f>
        <v>2.2085924156948704</v>
      </c>
      <c r="BB14" s="14">
        <f>BY_Demands_Drivers!AE4</f>
        <v>2020</v>
      </c>
      <c r="BC14" s="13">
        <f t="shared" si="11"/>
        <v>0.88414935013288565</v>
      </c>
      <c r="BD14" s="13">
        <v>1</v>
      </c>
      <c r="BE14" s="13">
        <v>0.88414935013288565</v>
      </c>
      <c r="BG14" s="18" t="str">
        <f t="shared" si="3"/>
        <v>Demand</v>
      </c>
      <c r="BH14">
        <f>$BP$14</f>
        <v>2020</v>
      </c>
      <c r="BI14" t="s">
        <v>27</v>
      </c>
      <c r="BJ14" t="str">
        <f t="shared" si="12"/>
        <v>IIDMT</v>
      </c>
      <c r="BK14" s="13">
        <f>BY_Demands_Drivers!$F$88*$BQ$14</f>
        <v>2.1187220996489633</v>
      </c>
      <c r="BL14" s="13">
        <f>BY_Demands_Drivers!$G$88*$BQ$14</f>
        <v>2.1250973918243224E-3</v>
      </c>
      <c r="BM14" s="13">
        <f>BY_Demands_Drivers!$H$88*$BQ$14</f>
        <v>2.1250973918244391E-3</v>
      </c>
      <c r="BN14" s="13">
        <f>BY_Demands_Drivers!$I$88*$BQ$14</f>
        <v>2.1250973918244391E-3</v>
      </c>
      <c r="BP14" s="14">
        <f>BY_Demands_Drivers!AE4</f>
        <v>2020</v>
      </c>
      <c r="BQ14" s="13">
        <f t="shared" si="13"/>
        <v>1.0624323919487293</v>
      </c>
      <c r="BR14" s="13">
        <v>1</v>
      </c>
      <c r="BS14" s="13">
        <v>1.0624323919487293</v>
      </c>
    </row>
    <row r="15" spans="3:71" ht="15.75" customHeight="1" x14ac:dyDescent="0.3">
      <c r="C15" s="18" t="str">
        <f t="shared" si="4"/>
        <v>Demand</v>
      </c>
      <c r="D15">
        <f>$L$15</f>
        <v>2021</v>
      </c>
      <c r="E15" t="s">
        <v>27</v>
      </c>
      <c r="F15" t="str">
        <f t="shared" si="14"/>
        <v>ISDMT</v>
      </c>
      <c r="G15" s="13">
        <f>BY_Demands_Drivers!$F$53*$M$15</f>
        <v>0.28284179343378585</v>
      </c>
      <c r="H15" s="13">
        <f>BY_Demands_Drivers!$G$53*$M$15</f>
        <v>1.1313671737351492</v>
      </c>
      <c r="I15" s="13">
        <f>BY_Demands_Drivers!$H$53*$M$15</f>
        <v>3.6769433146392179</v>
      </c>
      <c r="J15" s="13">
        <f>BY_Demands_Drivers!$I$53*$M$15</f>
        <v>2.3758710648437988</v>
      </c>
      <c r="L15" s="14">
        <f>BY_Demands_Drivers!AF4</f>
        <v>2021</v>
      </c>
      <c r="M15" s="13">
        <f t="shared" si="5"/>
        <v>0.97754987622567213</v>
      </c>
      <c r="N15" s="13">
        <v>1</v>
      </c>
      <c r="O15" s="13">
        <v>0.97754987622567213</v>
      </c>
      <c r="Q15" s="18" t="str">
        <f t="shared" si="0"/>
        <v>Demand</v>
      </c>
      <c r="R15">
        <f>$Z$15</f>
        <v>2021</v>
      </c>
      <c r="S15" t="s">
        <v>27</v>
      </c>
      <c r="T15" t="str">
        <f t="shared" si="6"/>
        <v>IRDMT</v>
      </c>
      <c r="U15" s="13">
        <f>BY_Demands_Drivers!$F$46*$AA$15</f>
        <v>10.399305167562721</v>
      </c>
      <c r="V15" s="13">
        <f>BY_Demands_Drivers!$G$46*$AA$15</f>
        <v>51.996525837813884</v>
      </c>
      <c r="W15" s="13">
        <f>BY_Demands_Drivers!$H$46*$AA$15</f>
        <v>46.796873254032434</v>
      </c>
      <c r="X15" s="13">
        <f>BY_Demands_Drivers!$I$46*$AA$15</f>
        <v>25.998262918906896</v>
      </c>
      <c r="Z15" s="14">
        <f>BY_Demands_Drivers!AF4</f>
        <v>2021</v>
      </c>
      <c r="AA15" s="13">
        <f t="shared" si="7"/>
        <v>0.91632339355743353</v>
      </c>
      <c r="AB15" s="13">
        <v>1</v>
      </c>
      <c r="AC15" s="13">
        <v>0.91632339355743353</v>
      </c>
      <c r="AE15" s="18" t="str">
        <f t="shared" si="1"/>
        <v>Demand</v>
      </c>
      <c r="AF15">
        <f>$AN$15</f>
        <v>2021</v>
      </c>
      <c r="AG15" t="s">
        <v>27</v>
      </c>
      <c r="AH15" t="str">
        <f t="shared" si="8"/>
        <v>IXDMT</v>
      </c>
      <c r="AI15" s="13">
        <f>BY_Demands_Drivers!$F$32*$AO$15</f>
        <v>4.9615505082514631E-2</v>
      </c>
      <c r="AJ15" s="13">
        <f>BY_Demands_Drivers!$G$32*$AO$15</f>
        <v>0.19846202033005853</v>
      </c>
      <c r="AK15" s="13">
        <f>BY_Demands_Drivers!$H$32*$AO$15</f>
        <v>0.64500156607269077</v>
      </c>
      <c r="AL15" s="13">
        <f>BY_Demands_Drivers!$I$32*$AO$15</f>
        <v>0.41677024269312313</v>
      </c>
      <c r="AN15" s="14">
        <f>BY_Demands_Drivers!AF4</f>
        <v>2021</v>
      </c>
      <c r="AO15" s="13">
        <f t="shared" si="9"/>
        <v>1.1798548202145684</v>
      </c>
      <c r="AP15" s="13">
        <v>1</v>
      </c>
      <c r="AQ15" s="13">
        <v>1.1798548202145684</v>
      </c>
      <c r="AS15" s="18" t="str">
        <f t="shared" si="2"/>
        <v>Demand</v>
      </c>
      <c r="AT15">
        <f>$BB$15</f>
        <v>2021</v>
      </c>
      <c r="AU15" t="s">
        <v>27</v>
      </c>
      <c r="AV15" t="str">
        <f t="shared" si="10"/>
        <v>IGDMT</v>
      </c>
      <c r="AW15" s="13">
        <f>BY_Demands_Drivers!$F$25*$BC$15</f>
        <v>1.711057653640734</v>
      </c>
      <c r="AX15" s="13">
        <f>BY_Demands_Drivers!$G$25*$BC$15</f>
        <v>0.73331042298888405</v>
      </c>
      <c r="AY15" s="13">
        <f>BY_Demands_Drivers!$H$25*$BC$15</f>
        <v>1.9554944613036949</v>
      </c>
      <c r="AZ15" s="13">
        <f>BY_Demands_Drivers!$I$25*$BC$15</f>
        <v>2.1999312689666555</v>
      </c>
      <c r="BB15" s="14">
        <f>BY_Demands_Drivers!AF4</f>
        <v>2021</v>
      </c>
      <c r="BC15" s="13">
        <f t="shared" si="11"/>
        <v>0.88068209777942352</v>
      </c>
      <c r="BD15" s="13">
        <v>1</v>
      </c>
      <c r="BE15" s="13">
        <v>0.88068209777942352</v>
      </c>
      <c r="BG15" s="18" t="str">
        <f t="shared" si="3"/>
        <v>Demand</v>
      </c>
      <c r="BH15">
        <f>$BP$15</f>
        <v>2021</v>
      </c>
      <c r="BI15" t="s">
        <v>27</v>
      </c>
      <c r="BJ15" t="str">
        <f t="shared" si="12"/>
        <v>IIDMT</v>
      </c>
      <c r="BK15" s="13">
        <f>BY_Demands_Drivers!$F$88*$BQ$15</f>
        <v>2.1338558289321701</v>
      </c>
      <c r="BL15" s="13">
        <f>BY_Demands_Drivers!$G$88*$BQ$15</f>
        <v>2.1402766589087821E-3</v>
      </c>
      <c r="BM15" s="13">
        <f>BY_Demands_Drivers!$H$88*$BQ$15</f>
        <v>2.1402766589088992E-3</v>
      </c>
      <c r="BN15" s="13">
        <f>BY_Demands_Drivers!$I$88*$BQ$15</f>
        <v>2.1402766589088992E-3</v>
      </c>
      <c r="BP15" s="14">
        <f>BY_Demands_Drivers!AF4</f>
        <v>2021</v>
      </c>
      <c r="BQ15" s="13">
        <f t="shared" si="13"/>
        <v>1.0700211947483631</v>
      </c>
      <c r="BR15" s="13">
        <v>1</v>
      </c>
      <c r="BS15" s="13">
        <v>1.0700211947483631</v>
      </c>
    </row>
    <row r="16" spans="3:71" ht="15.75" customHeight="1" x14ac:dyDescent="0.3">
      <c r="C16" s="18" t="str">
        <f t="shared" si="4"/>
        <v>Demand</v>
      </c>
      <c r="D16">
        <f>$L$16</f>
        <v>2022</v>
      </c>
      <c r="E16" t="s">
        <v>27</v>
      </c>
      <c r="F16" t="str">
        <f t="shared" si="14"/>
        <v>ISDMT</v>
      </c>
      <c r="G16" s="13">
        <f>BY_Demands_Drivers!$F$53*$M$16</f>
        <v>0.28308968282329844</v>
      </c>
      <c r="H16" s="13">
        <f>BY_Demands_Drivers!$G$53*$M$16</f>
        <v>1.1323587312931997</v>
      </c>
      <c r="I16" s="13">
        <f>BY_Demands_Drivers!$H$53*$M$16</f>
        <v>3.6801658767028815</v>
      </c>
      <c r="J16" s="13">
        <f>BY_Demands_Drivers!$I$53*$M$16</f>
        <v>2.3779533357157043</v>
      </c>
      <c r="L16" s="14">
        <f>BY_Demands_Drivers!AG4</f>
        <v>2022</v>
      </c>
      <c r="M16" s="13">
        <f t="shared" si="5"/>
        <v>0.97840662458345129</v>
      </c>
      <c r="N16" s="13">
        <v>1</v>
      </c>
      <c r="O16" s="13">
        <v>0.97840662458345129</v>
      </c>
      <c r="Q16" s="18" t="str">
        <f t="shared" si="0"/>
        <v>Demand</v>
      </c>
      <c r="R16">
        <f>$Z$16</f>
        <v>2022</v>
      </c>
      <c r="S16" t="s">
        <v>27</v>
      </c>
      <c r="T16" t="str">
        <f t="shared" si="6"/>
        <v>IRDMT</v>
      </c>
      <c r="U16" s="13">
        <f>BY_Demands_Drivers!$F$46*$AA$16</f>
        <v>10.427335639712485</v>
      </c>
      <c r="V16" s="13">
        <f>BY_Demands_Drivers!$G$46*$AA$16</f>
        <v>52.136678198562706</v>
      </c>
      <c r="W16" s="13">
        <f>BY_Demands_Drivers!$H$46*$AA$16</f>
        <v>46.923010378706373</v>
      </c>
      <c r="X16" s="13">
        <f>BY_Demands_Drivers!$I$46*$AA$16</f>
        <v>26.068339099281307</v>
      </c>
      <c r="Z16" s="14">
        <f>BY_Demands_Drivers!AG4</f>
        <v>2022</v>
      </c>
      <c r="AA16" s="13">
        <f t="shared" si="7"/>
        <v>0.91879326793359906</v>
      </c>
      <c r="AB16" s="13">
        <v>1</v>
      </c>
      <c r="AC16" s="13">
        <v>0.91879326793359906</v>
      </c>
      <c r="AE16" s="18" t="str">
        <f t="shared" si="1"/>
        <v>Demand</v>
      </c>
      <c r="AF16">
        <f>$AN$16</f>
        <v>2022</v>
      </c>
      <c r="AG16" t="s">
        <v>27</v>
      </c>
      <c r="AH16" t="str">
        <f t="shared" si="8"/>
        <v>IXDMT</v>
      </c>
      <c r="AI16" s="13">
        <f>BY_Demands_Drivers!$F$32*$AO$16</f>
        <v>4.9658989311333675E-2</v>
      </c>
      <c r="AJ16" s="13">
        <f>BY_Demands_Drivers!$G$32*$AO$16</f>
        <v>0.1986359572453347</v>
      </c>
      <c r="AK16" s="13">
        <f>BY_Demands_Drivers!$H$32*$AO$16</f>
        <v>0.6455668610473384</v>
      </c>
      <c r="AL16" s="13">
        <f>BY_Demands_Drivers!$I$32*$AO$16</f>
        <v>0.41713551021520312</v>
      </c>
      <c r="AN16" s="14">
        <f>BY_Demands_Drivers!AG4</f>
        <v>2022</v>
      </c>
      <c r="AO16" s="13">
        <f t="shared" si="9"/>
        <v>1.1808888735188761</v>
      </c>
      <c r="AP16" s="13">
        <v>1</v>
      </c>
      <c r="AQ16" s="13">
        <v>1.1808888735188761</v>
      </c>
      <c r="AS16" s="18" t="str">
        <f t="shared" si="2"/>
        <v>Demand</v>
      </c>
      <c r="AT16">
        <f>$BB$16</f>
        <v>2022</v>
      </c>
      <c r="AU16" t="s">
        <v>27</v>
      </c>
      <c r="AV16" t="str">
        <f t="shared" si="10"/>
        <v>IGDMT</v>
      </c>
      <c r="AW16" s="13">
        <f>BY_Demands_Drivers!$F$25*$BC$16</f>
        <v>1.7043212061854556</v>
      </c>
      <c r="AX16" s="13">
        <f>BY_Demands_Drivers!$G$25*$BC$16</f>
        <v>0.73042337407947888</v>
      </c>
      <c r="AY16" s="13">
        <f>BY_Demands_Drivers!$H$25*$BC$16</f>
        <v>1.9477956642119478</v>
      </c>
      <c r="AZ16" s="13">
        <f>BY_Demands_Drivers!$I$25*$BC$16</f>
        <v>2.1912701222384401</v>
      </c>
      <c r="BB16" s="14">
        <f>BY_Demands_Drivers!AG4</f>
        <v>2022</v>
      </c>
      <c r="BC16" s="13">
        <f t="shared" si="11"/>
        <v>0.87721484542596118</v>
      </c>
      <c r="BD16" s="13">
        <v>1</v>
      </c>
      <c r="BE16" s="13">
        <v>0.87721484542596118</v>
      </c>
      <c r="BG16" s="18" t="str">
        <f t="shared" si="3"/>
        <v>Demand</v>
      </c>
      <c r="BH16">
        <f>$BP$16</f>
        <v>2022</v>
      </c>
      <c r="BI16" t="s">
        <v>27</v>
      </c>
      <c r="BJ16" t="str">
        <f t="shared" si="12"/>
        <v>IIDMT</v>
      </c>
      <c r="BK16" s="13">
        <f>BY_Demands_Drivers!$F$88*$BQ$16</f>
        <v>2.1489895582153768</v>
      </c>
      <c r="BL16" s="13">
        <f>BY_Demands_Drivers!$G$88*$BQ$16</f>
        <v>2.1554559259932414E-3</v>
      </c>
      <c r="BM16" s="13">
        <f>BY_Demands_Drivers!$H$88*$BQ$16</f>
        <v>2.1554559259933598E-3</v>
      </c>
      <c r="BN16" s="13">
        <f>BY_Demands_Drivers!$I$88*$BQ$16</f>
        <v>2.1554559259933598E-3</v>
      </c>
      <c r="BP16" s="14">
        <f>BY_Demands_Drivers!AG4</f>
        <v>2022</v>
      </c>
      <c r="BQ16" s="13">
        <f t="shared" si="13"/>
        <v>1.0776099975479969</v>
      </c>
      <c r="BR16" s="13">
        <v>1</v>
      </c>
      <c r="BS16" s="13">
        <v>1.0776099975479969</v>
      </c>
    </row>
    <row r="17" spans="3:71" ht="15.75" customHeight="1" x14ac:dyDescent="0.3">
      <c r="C17" s="18" t="str">
        <f t="shared" si="4"/>
        <v>Demand</v>
      </c>
      <c r="D17">
        <f>$L$17</f>
        <v>2023</v>
      </c>
      <c r="E17" t="s">
        <v>27</v>
      </c>
      <c r="F17" t="str">
        <f t="shared" si="14"/>
        <v>ISDMT</v>
      </c>
      <c r="G17" s="13">
        <f>BY_Demands_Drivers!$F$53*$M$17</f>
        <v>0.28333757221281097</v>
      </c>
      <c r="H17" s="13">
        <f>BY_Demands_Drivers!$G$53*$M$17</f>
        <v>1.1333502888512497</v>
      </c>
      <c r="I17" s="13">
        <f>BY_Demands_Drivers!$H$53*$M$17</f>
        <v>3.6833884387665443</v>
      </c>
      <c r="J17" s="13">
        <f>BY_Demands_Drivers!$I$53*$M$17</f>
        <v>2.3800356065876098</v>
      </c>
      <c r="L17" s="14">
        <f>BY_Demands_Drivers!AH4</f>
        <v>2023</v>
      </c>
      <c r="M17" s="13">
        <f t="shared" si="5"/>
        <v>0.97926337294123011</v>
      </c>
      <c r="N17" s="13">
        <v>1</v>
      </c>
      <c r="O17" s="13">
        <v>0.97926337294123011</v>
      </c>
      <c r="Q17" s="18" t="str">
        <f t="shared" si="0"/>
        <v>Demand</v>
      </c>
      <c r="R17">
        <f>$Z$17</f>
        <v>2023</v>
      </c>
      <c r="S17" t="s">
        <v>27</v>
      </c>
      <c r="T17" t="str">
        <f t="shared" si="6"/>
        <v>IRDMT</v>
      </c>
      <c r="U17" s="13">
        <f>BY_Demands_Drivers!$F$46*$AA$17</f>
        <v>10.455366111862249</v>
      </c>
      <c r="V17" s="13">
        <f>BY_Demands_Drivers!$G$46*$AA$17</f>
        <v>52.27683055931152</v>
      </c>
      <c r="W17" s="13">
        <f>BY_Demands_Drivers!$H$46*$AA$17</f>
        <v>47.049147503380304</v>
      </c>
      <c r="X17" s="13">
        <f>BY_Demands_Drivers!$I$46*$AA$17</f>
        <v>26.138415279655714</v>
      </c>
      <c r="Z17" s="14">
        <f>BY_Demands_Drivers!AH4</f>
        <v>2023</v>
      </c>
      <c r="AA17" s="13">
        <f t="shared" si="7"/>
        <v>0.92126314230976447</v>
      </c>
      <c r="AB17" s="13">
        <v>1</v>
      </c>
      <c r="AC17" s="13">
        <v>0.92126314230976447</v>
      </c>
      <c r="AE17" s="18" t="str">
        <f t="shared" si="1"/>
        <v>Demand</v>
      </c>
      <c r="AF17">
        <f>$AN$17</f>
        <v>2023</v>
      </c>
      <c r="AG17" t="s">
        <v>27</v>
      </c>
      <c r="AH17" t="str">
        <f t="shared" si="8"/>
        <v>IXDMT</v>
      </c>
      <c r="AI17" s="13">
        <f>BY_Demands_Drivers!$F$32*$AO$17</f>
        <v>4.9702473540152704E-2</v>
      </c>
      <c r="AJ17" s="13">
        <f>BY_Demands_Drivers!$G$32*$AO$17</f>
        <v>0.19880989416061082</v>
      </c>
      <c r="AK17" s="13">
        <f>BY_Demands_Drivers!$H$32*$AO$17</f>
        <v>0.64613215602198582</v>
      </c>
      <c r="AL17" s="13">
        <f>BY_Demands_Drivers!$I$32*$AO$17</f>
        <v>0.41750077773728295</v>
      </c>
      <c r="AN17" s="14">
        <f>BY_Demands_Drivers!AH4</f>
        <v>2023</v>
      </c>
      <c r="AO17" s="13">
        <f t="shared" si="9"/>
        <v>1.1819229268231832</v>
      </c>
      <c r="AP17" s="13">
        <v>1</v>
      </c>
      <c r="AQ17" s="13">
        <v>1.1819229268231832</v>
      </c>
      <c r="AS17" s="18" t="str">
        <f t="shared" si="2"/>
        <v>Demand</v>
      </c>
      <c r="AT17">
        <f>$BB$17</f>
        <v>2023</v>
      </c>
      <c r="AU17" t="s">
        <v>27</v>
      </c>
      <c r="AV17" t="str">
        <f t="shared" si="10"/>
        <v>IGDMT</v>
      </c>
      <c r="AW17" s="13">
        <f>BY_Demands_Drivers!$F$25*$BC$17</f>
        <v>1.6975847587301771</v>
      </c>
      <c r="AX17" s="13">
        <f>BY_Demands_Drivers!$G$25*$BC$17</f>
        <v>0.72753632517007394</v>
      </c>
      <c r="AY17" s="13">
        <f>BY_Demands_Drivers!$H$25*$BC$17</f>
        <v>1.9400968671202012</v>
      </c>
      <c r="AZ17" s="13">
        <f>BY_Demands_Drivers!$I$25*$BC$17</f>
        <v>2.1826089755102251</v>
      </c>
      <c r="BB17" s="14">
        <f>BY_Demands_Drivers!AH4</f>
        <v>2023</v>
      </c>
      <c r="BC17" s="13">
        <f t="shared" si="11"/>
        <v>0.87374759307249894</v>
      </c>
      <c r="BD17" s="13">
        <v>1</v>
      </c>
      <c r="BE17" s="13">
        <v>0.87374759307249894</v>
      </c>
      <c r="BG17" s="18" t="str">
        <f t="shared" si="3"/>
        <v>Demand</v>
      </c>
      <c r="BH17">
        <f>$BP$17</f>
        <v>2023</v>
      </c>
      <c r="BI17" t="s">
        <v>27</v>
      </c>
      <c r="BJ17" t="str">
        <f t="shared" si="12"/>
        <v>IIDMT</v>
      </c>
      <c r="BK17" s="13">
        <f>BY_Demands_Drivers!$F$88*$BQ$17</f>
        <v>2.1641232874985841</v>
      </c>
      <c r="BL17" s="13">
        <f>BY_Demands_Drivers!$G$88*$BQ$17</f>
        <v>2.1706351930777011E-3</v>
      </c>
      <c r="BM17" s="13">
        <f>BY_Demands_Drivers!$H$88*$BQ$17</f>
        <v>2.17063519307782E-3</v>
      </c>
      <c r="BN17" s="13">
        <f>BY_Demands_Drivers!$I$88*$BQ$17</f>
        <v>2.17063519307782E-3</v>
      </c>
      <c r="BP17" s="14">
        <f>BY_Demands_Drivers!AH4</f>
        <v>2023</v>
      </c>
      <c r="BQ17" s="13">
        <f t="shared" si="13"/>
        <v>1.0851988003476307</v>
      </c>
      <c r="BR17" s="13">
        <v>1</v>
      </c>
      <c r="BS17" s="13">
        <v>1.0851988003476307</v>
      </c>
    </row>
    <row r="18" spans="3:71" ht="15.75" customHeight="1" x14ac:dyDescent="0.3">
      <c r="C18" s="18" t="str">
        <f t="shared" si="4"/>
        <v>Demand</v>
      </c>
      <c r="D18">
        <f>$L$18</f>
        <v>2024</v>
      </c>
      <c r="E18" t="s">
        <v>27</v>
      </c>
      <c r="F18" t="str">
        <f t="shared" si="14"/>
        <v>ISDMT</v>
      </c>
      <c r="G18" s="13">
        <f>BY_Demands_Drivers!$F$53*$M$18</f>
        <v>0.28358546160232345</v>
      </c>
      <c r="H18" s="13">
        <f>BY_Demands_Drivers!$G$53*$M$18</f>
        <v>1.1343418464092996</v>
      </c>
      <c r="I18" s="13">
        <f>BY_Demands_Drivers!$H$53*$M$18</f>
        <v>3.6866110008302067</v>
      </c>
      <c r="J18" s="13">
        <f>BY_Demands_Drivers!$I$53*$M$18</f>
        <v>2.3821178774595144</v>
      </c>
      <c r="L18" s="14">
        <f>BY_Demands_Drivers!AI4</f>
        <v>2024</v>
      </c>
      <c r="M18" s="13">
        <f t="shared" si="5"/>
        <v>0.98012012129900883</v>
      </c>
      <c r="N18" s="13">
        <v>1</v>
      </c>
      <c r="O18" s="13">
        <v>0.98012012129900883</v>
      </c>
      <c r="Q18" s="18" t="str">
        <f t="shared" si="0"/>
        <v>Demand</v>
      </c>
      <c r="R18">
        <f>$Z$18</f>
        <v>2024</v>
      </c>
      <c r="S18" t="s">
        <v>27</v>
      </c>
      <c r="T18" t="str">
        <f t="shared" si="6"/>
        <v>IRDMT</v>
      </c>
      <c r="U18" s="13">
        <f>BY_Demands_Drivers!$F$46*$AA$18</f>
        <v>10.483396584012015</v>
      </c>
      <c r="V18" s="13">
        <f>BY_Demands_Drivers!$G$46*$AA$18</f>
        <v>52.416982920060356</v>
      </c>
      <c r="W18" s="13">
        <f>BY_Demands_Drivers!$H$46*$AA$18</f>
        <v>47.175284628054257</v>
      </c>
      <c r="X18" s="13">
        <f>BY_Demands_Drivers!$I$46*$AA$18</f>
        <v>26.208491460030132</v>
      </c>
      <c r="Z18" s="14">
        <f>BY_Demands_Drivers!AI4</f>
        <v>2024</v>
      </c>
      <c r="AA18" s="13">
        <f t="shared" si="7"/>
        <v>0.92373301668593022</v>
      </c>
      <c r="AB18" s="13">
        <v>1</v>
      </c>
      <c r="AC18" s="13">
        <v>0.92373301668593022</v>
      </c>
      <c r="AE18" s="18" t="str">
        <f t="shared" si="1"/>
        <v>Demand</v>
      </c>
      <c r="AF18">
        <f>$AN$18</f>
        <v>2024</v>
      </c>
      <c r="AG18" t="s">
        <v>27</v>
      </c>
      <c r="AH18" t="str">
        <f t="shared" si="8"/>
        <v>IXDMT</v>
      </c>
      <c r="AI18" s="13">
        <f>BY_Demands_Drivers!$F$32*$AO$18</f>
        <v>4.974595776897172E-2</v>
      </c>
      <c r="AJ18" s="13">
        <f>BY_Demands_Drivers!$G$32*$AO$18</f>
        <v>0.19898383107588688</v>
      </c>
      <c r="AK18" s="13">
        <f>BY_Demands_Drivers!$H$32*$AO$18</f>
        <v>0.64669745099663301</v>
      </c>
      <c r="AL18" s="13">
        <f>BY_Demands_Drivers!$I$32*$AO$18</f>
        <v>0.41786604525936272</v>
      </c>
      <c r="AN18" s="14">
        <f>BY_Demands_Drivers!AI4</f>
        <v>2024</v>
      </c>
      <c r="AO18" s="13">
        <f t="shared" si="9"/>
        <v>1.1829569801274902</v>
      </c>
      <c r="AP18" s="13">
        <v>1</v>
      </c>
      <c r="AQ18" s="13">
        <v>1.1829569801274902</v>
      </c>
      <c r="AS18" s="18" t="str">
        <f t="shared" si="2"/>
        <v>Demand</v>
      </c>
      <c r="AT18">
        <f>$BB$18</f>
        <v>2024</v>
      </c>
      <c r="AU18" t="s">
        <v>27</v>
      </c>
      <c r="AV18" t="str">
        <f t="shared" si="10"/>
        <v>IGDMT</v>
      </c>
      <c r="AW18" s="13">
        <f>BY_Demands_Drivers!$F$25*$BC$18</f>
        <v>1.6908483112748987</v>
      </c>
      <c r="AX18" s="13">
        <f>BY_Demands_Drivers!$G$25*$BC$18</f>
        <v>0.72464927626066877</v>
      </c>
      <c r="AY18" s="13">
        <f>BY_Demands_Drivers!$H$25*$BC$18</f>
        <v>1.9323980700284542</v>
      </c>
      <c r="AZ18" s="13">
        <f>BY_Demands_Drivers!$I$25*$BC$18</f>
        <v>2.1739478287820098</v>
      </c>
      <c r="BB18" s="14">
        <f>BY_Demands_Drivers!AI4</f>
        <v>2024</v>
      </c>
      <c r="BC18" s="13">
        <f t="shared" si="11"/>
        <v>0.87028034071903659</v>
      </c>
      <c r="BD18" s="13">
        <v>1</v>
      </c>
      <c r="BE18" s="13">
        <v>0.87028034071903659</v>
      </c>
      <c r="BG18" s="18" t="str">
        <f t="shared" si="3"/>
        <v>Demand</v>
      </c>
      <c r="BH18">
        <f>$BP$18</f>
        <v>2024</v>
      </c>
      <c r="BI18" t="s">
        <v>27</v>
      </c>
      <c r="BJ18" t="str">
        <f t="shared" si="12"/>
        <v>IIDMT</v>
      </c>
      <c r="BK18" s="13">
        <f>BY_Demands_Drivers!$F$88*$BQ$18</f>
        <v>2.1792570167817908</v>
      </c>
      <c r="BL18" s="13">
        <f>BY_Demands_Drivers!$G$88*$BQ$18</f>
        <v>2.1858144601621604E-3</v>
      </c>
      <c r="BM18" s="13">
        <f>BY_Demands_Drivers!$H$88*$BQ$18</f>
        <v>2.1858144601622806E-3</v>
      </c>
      <c r="BN18" s="13">
        <f>BY_Demands_Drivers!$I$88*$BQ$18</f>
        <v>2.1858144601622806E-3</v>
      </c>
      <c r="BP18" s="14">
        <f>BY_Demands_Drivers!AI4</f>
        <v>2024</v>
      </c>
      <c r="BQ18" s="13">
        <f t="shared" si="13"/>
        <v>1.0927876031472645</v>
      </c>
      <c r="BR18" s="13">
        <v>1</v>
      </c>
      <c r="BS18" s="13">
        <v>1.0927876031472645</v>
      </c>
    </row>
    <row r="19" spans="3:71" ht="15.75" customHeight="1" x14ac:dyDescent="0.3">
      <c r="C19" s="18" t="str">
        <f t="shared" si="4"/>
        <v>Demand</v>
      </c>
      <c r="D19">
        <f>$L$19</f>
        <v>2025</v>
      </c>
      <c r="E19" t="s">
        <v>27</v>
      </c>
      <c r="F19" t="str">
        <f t="shared" si="14"/>
        <v>ISDMT</v>
      </c>
      <c r="G19" s="13">
        <f>BY_Demands_Drivers!$F$53*$M$19</f>
        <v>0.28383335099183593</v>
      </c>
      <c r="H19" s="13">
        <f>BY_Demands_Drivers!$G$53*$M$19</f>
        <v>1.1353334039673495</v>
      </c>
      <c r="I19" s="13">
        <f>BY_Demands_Drivers!$H$53*$M$19</f>
        <v>3.689833562893869</v>
      </c>
      <c r="J19" s="13">
        <f>BY_Demands_Drivers!$I$53*$M$19</f>
        <v>2.3842001483314195</v>
      </c>
      <c r="L19" s="14">
        <f>BY_Demands_Drivers!AJ4</f>
        <v>2025</v>
      </c>
      <c r="M19" s="13">
        <f t="shared" si="5"/>
        <v>0.98097686965678754</v>
      </c>
      <c r="N19" s="13">
        <v>1</v>
      </c>
      <c r="O19" s="13">
        <v>0.98097686965678754</v>
      </c>
      <c r="Q19" s="18" t="str">
        <f t="shared" si="0"/>
        <v>Demand</v>
      </c>
      <c r="R19">
        <f>$Z$19</f>
        <v>2025</v>
      </c>
      <c r="S19" t="s">
        <v>27</v>
      </c>
      <c r="T19" t="str">
        <f t="shared" si="6"/>
        <v>IRDMT</v>
      </c>
      <c r="U19" s="13">
        <f>BY_Demands_Drivers!$F$46*$AA$19</f>
        <v>10.51142705616178</v>
      </c>
      <c r="V19" s="13">
        <f>BY_Demands_Drivers!$G$46*$AA$19</f>
        <v>52.557135280809185</v>
      </c>
      <c r="W19" s="13">
        <f>BY_Demands_Drivers!$H$46*$AA$19</f>
        <v>47.301421752728203</v>
      </c>
      <c r="X19" s="13">
        <f>BY_Demands_Drivers!$I$46*$AA$19</f>
        <v>26.278567640404546</v>
      </c>
      <c r="Z19" s="14">
        <f>BY_Demands_Drivers!AJ4</f>
        <v>2025</v>
      </c>
      <c r="AA19" s="13">
        <f t="shared" si="7"/>
        <v>0.92620289106209586</v>
      </c>
      <c r="AB19" s="13">
        <v>1</v>
      </c>
      <c r="AC19" s="13">
        <v>0.92620289106209586</v>
      </c>
      <c r="AE19" s="18" t="str">
        <f t="shared" si="1"/>
        <v>Demand</v>
      </c>
      <c r="AF19">
        <f>$AN$19</f>
        <v>2025</v>
      </c>
      <c r="AG19" t="s">
        <v>27</v>
      </c>
      <c r="AH19" t="str">
        <f t="shared" si="8"/>
        <v>IXDMT</v>
      </c>
      <c r="AI19" s="13">
        <f>BY_Demands_Drivers!$F$32*$AO$19</f>
        <v>4.978944199779075E-2</v>
      </c>
      <c r="AJ19" s="13">
        <f>BY_Demands_Drivers!$G$32*$AO$19</f>
        <v>0.199157767991163</v>
      </c>
      <c r="AK19" s="13">
        <f>BY_Demands_Drivers!$H$32*$AO$19</f>
        <v>0.64726274597128042</v>
      </c>
      <c r="AL19" s="13">
        <f>BY_Demands_Drivers!$I$32*$AO$19</f>
        <v>0.41823131278144254</v>
      </c>
      <c r="AN19" s="14">
        <f>BY_Demands_Drivers!AJ4</f>
        <v>2025</v>
      </c>
      <c r="AO19" s="13">
        <f t="shared" si="9"/>
        <v>1.1839910334317973</v>
      </c>
      <c r="AP19" s="13">
        <v>1</v>
      </c>
      <c r="AQ19" s="13">
        <v>1.1839910334317973</v>
      </c>
      <c r="AS19" s="18" t="str">
        <f t="shared" si="2"/>
        <v>Demand</v>
      </c>
      <c r="AT19">
        <f>$BB$19</f>
        <v>2025</v>
      </c>
      <c r="AU19" t="s">
        <v>27</v>
      </c>
      <c r="AV19" t="str">
        <f t="shared" si="10"/>
        <v>IGDMT</v>
      </c>
      <c r="AW19" s="13">
        <f>BY_Demands_Drivers!$F$25*$BC$19</f>
        <v>1.6841118638196202</v>
      </c>
      <c r="AX19" s="13">
        <f>BY_Demands_Drivers!$G$25*$BC$19</f>
        <v>0.72176222735126383</v>
      </c>
      <c r="AY19" s="13">
        <f>BY_Demands_Drivers!$H$25*$BC$19</f>
        <v>1.9246992729367076</v>
      </c>
      <c r="AZ19" s="13">
        <f>BY_Demands_Drivers!$I$25*$BC$19</f>
        <v>2.1652866820537948</v>
      </c>
      <c r="BB19" s="14">
        <f>BY_Demands_Drivers!AJ4</f>
        <v>2025</v>
      </c>
      <c r="BC19" s="13">
        <f t="shared" si="11"/>
        <v>0.86681308836557436</v>
      </c>
      <c r="BD19" s="13">
        <v>1</v>
      </c>
      <c r="BE19" s="13">
        <v>0.86681308836557436</v>
      </c>
      <c r="BG19" s="18" t="str">
        <f t="shared" si="3"/>
        <v>Demand</v>
      </c>
      <c r="BH19">
        <f>$BP$19</f>
        <v>2025</v>
      </c>
      <c r="BI19" t="s">
        <v>27</v>
      </c>
      <c r="BJ19" t="str">
        <f t="shared" si="12"/>
        <v>IIDMT</v>
      </c>
      <c r="BK19" s="13">
        <f>BY_Demands_Drivers!$F$88*$BQ$19</f>
        <v>2.1943907460649976</v>
      </c>
      <c r="BL19" s="13">
        <f>BY_Demands_Drivers!$G$88*$BQ$19</f>
        <v>2.2009937272466202E-3</v>
      </c>
      <c r="BM19" s="13">
        <f>BY_Demands_Drivers!$H$88*$BQ$19</f>
        <v>2.2009937272467407E-3</v>
      </c>
      <c r="BN19" s="13">
        <f>BY_Demands_Drivers!$I$88*$BQ$19</f>
        <v>2.2009937272467407E-3</v>
      </c>
      <c r="BP19" s="14">
        <f>BY_Demands_Drivers!AJ4</f>
        <v>2025</v>
      </c>
      <c r="BQ19" s="13">
        <f t="shared" si="13"/>
        <v>1.1003764059468983</v>
      </c>
      <c r="BR19" s="13">
        <v>1</v>
      </c>
      <c r="BS19" s="13">
        <v>1.1003764059468983</v>
      </c>
    </row>
    <row r="20" spans="3:71" ht="15.75" customHeight="1" x14ac:dyDescent="0.3">
      <c r="C20" s="18" t="str">
        <f t="shared" si="4"/>
        <v>Demand</v>
      </c>
      <c r="D20">
        <f>$L$20</f>
        <v>2026</v>
      </c>
      <c r="E20" t="s">
        <v>27</v>
      </c>
      <c r="F20" t="str">
        <f t="shared" si="14"/>
        <v>ISDMT</v>
      </c>
      <c r="G20" s="13">
        <f>BY_Demands_Drivers!$F$53*$M$20</f>
        <v>0.28383335099183593</v>
      </c>
      <c r="H20" s="13">
        <f>BY_Demands_Drivers!$G$53*$M$20</f>
        <v>1.1353334039673495</v>
      </c>
      <c r="I20" s="13">
        <f>BY_Demands_Drivers!$H$53*$M$20</f>
        <v>3.689833562893869</v>
      </c>
      <c r="J20" s="13">
        <f>BY_Demands_Drivers!$I$53*$M$20</f>
        <v>2.3842001483314195</v>
      </c>
      <c r="L20" s="14">
        <f>BY_Demands_Drivers!AK4</f>
        <v>2026</v>
      </c>
      <c r="M20" s="13">
        <f t="shared" si="5"/>
        <v>0.98097686965678754</v>
      </c>
      <c r="N20" s="13">
        <v>1</v>
      </c>
      <c r="O20" s="13">
        <v>0.98097686965678754</v>
      </c>
      <c r="Q20" s="18" t="str">
        <f t="shared" si="0"/>
        <v>Demand</v>
      </c>
      <c r="R20">
        <f>$Z$20</f>
        <v>2026</v>
      </c>
      <c r="S20" t="s">
        <v>27</v>
      </c>
      <c r="T20" t="str">
        <f t="shared" si="6"/>
        <v>IRDMT</v>
      </c>
      <c r="U20" s="13">
        <f>BY_Demands_Drivers!$F$46*$AA$20</f>
        <v>10.567488000461308</v>
      </c>
      <c r="V20" s="13">
        <f>BY_Demands_Drivers!$G$46*$AA$20</f>
        <v>52.83744000230682</v>
      </c>
      <c r="W20" s="13">
        <f>BY_Demands_Drivers!$H$46*$AA$20</f>
        <v>47.55369600207608</v>
      </c>
      <c r="X20" s="13">
        <f>BY_Demands_Drivers!$I$46*$AA$20</f>
        <v>26.418720001153364</v>
      </c>
      <c r="Z20" s="14">
        <f>BY_Demands_Drivers!AK4</f>
        <v>2026</v>
      </c>
      <c r="AA20" s="13">
        <f t="shared" si="7"/>
        <v>0.93114263981442691</v>
      </c>
      <c r="AB20" s="13">
        <v>1</v>
      </c>
      <c r="AC20" s="13">
        <v>0.93114263981442691</v>
      </c>
      <c r="AE20" s="18" t="str">
        <f t="shared" si="1"/>
        <v>Demand</v>
      </c>
      <c r="AF20">
        <f>$AN$20</f>
        <v>2026</v>
      </c>
      <c r="AG20" t="s">
        <v>27</v>
      </c>
      <c r="AH20" t="str">
        <f t="shared" si="8"/>
        <v>IXDMT</v>
      </c>
      <c r="AI20" s="13">
        <f>BY_Demands_Drivers!$F$32*$AO$20</f>
        <v>4.978944199779075E-2</v>
      </c>
      <c r="AJ20" s="13">
        <f>BY_Demands_Drivers!$G$32*$AO$20</f>
        <v>0.199157767991163</v>
      </c>
      <c r="AK20" s="13">
        <f>BY_Demands_Drivers!$H$32*$AO$20</f>
        <v>0.64726274597128042</v>
      </c>
      <c r="AL20" s="13">
        <f>BY_Demands_Drivers!$I$32*$AO$20</f>
        <v>0.41823131278144254</v>
      </c>
      <c r="AN20" s="14">
        <f>BY_Demands_Drivers!AK4</f>
        <v>2026</v>
      </c>
      <c r="AO20" s="13">
        <f t="shared" si="9"/>
        <v>1.1839910334317973</v>
      </c>
      <c r="AP20" s="13">
        <v>1</v>
      </c>
      <c r="AQ20" s="13">
        <v>1.1839910334317973</v>
      </c>
      <c r="AS20" s="18" t="str">
        <f t="shared" si="2"/>
        <v>Demand</v>
      </c>
      <c r="AT20">
        <f>$BB$20</f>
        <v>2026</v>
      </c>
      <c r="AU20" t="s">
        <v>27</v>
      </c>
      <c r="AV20" t="str">
        <f t="shared" si="10"/>
        <v>IGDMT</v>
      </c>
      <c r="AW20" s="13">
        <f>BY_Demands_Drivers!$F$25*$BC$20</f>
        <v>1.677375416364342</v>
      </c>
      <c r="AX20" s="13">
        <f>BY_Demands_Drivers!$G$25*$BC$20</f>
        <v>0.71887517844185878</v>
      </c>
      <c r="AY20" s="13">
        <f>BY_Demands_Drivers!$H$25*$BC$20</f>
        <v>1.9170004758449608</v>
      </c>
      <c r="AZ20" s="13">
        <f>BY_Demands_Drivers!$I$25*$BC$20</f>
        <v>2.1566255353255799</v>
      </c>
      <c r="BB20" s="14">
        <f>BY_Demands_Drivers!AK4</f>
        <v>2026</v>
      </c>
      <c r="BC20" s="13">
        <f t="shared" si="11"/>
        <v>0.86334583601211212</v>
      </c>
      <c r="BD20" s="13">
        <v>1</v>
      </c>
      <c r="BE20" s="13">
        <v>0.86334583601211212</v>
      </c>
      <c r="BG20" s="18" t="str">
        <f t="shared" si="3"/>
        <v>Demand</v>
      </c>
      <c r="BH20">
        <f>$BP$20</f>
        <v>2026</v>
      </c>
      <c r="BI20" t="s">
        <v>27</v>
      </c>
      <c r="BJ20" t="str">
        <f t="shared" si="12"/>
        <v>IIDMT</v>
      </c>
      <c r="BK20" s="13">
        <f>BY_Demands_Drivers!$F$88*$BQ$20</f>
        <v>2.2019576107066015</v>
      </c>
      <c r="BL20" s="13">
        <f>BY_Demands_Drivers!$G$88*$BQ$20</f>
        <v>2.2085833607888498E-3</v>
      </c>
      <c r="BM20" s="13">
        <f>BY_Demands_Drivers!$H$88*$BQ$20</f>
        <v>2.2085833607889713E-3</v>
      </c>
      <c r="BN20" s="13">
        <f>BY_Demands_Drivers!$I$88*$BQ$20</f>
        <v>2.2085833607889713E-3</v>
      </c>
      <c r="BP20" s="14">
        <f>BY_Demands_Drivers!AK4</f>
        <v>2026</v>
      </c>
      <c r="BQ20" s="13">
        <f t="shared" si="13"/>
        <v>1.1041708073467154</v>
      </c>
      <c r="BR20" s="13">
        <v>1</v>
      </c>
      <c r="BS20" s="13">
        <v>1.1041708073467154</v>
      </c>
    </row>
    <row r="21" spans="3:71" ht="15.75" customHeight="1" x14ac:dyDescent="0.3">
      <c r="C21" s="18" t="str">
        <f t="shared" si="4"/>
        <v>Demand</v>
      </c>
      <c r="D21">
        <f>$L$21</f>
        <v>2027</v>
      </c>
      <c r="E21" t="s">
        <v>27</v>
      </c>
      <c r="F21" t="str">
        <f t="shared" si="14"/>
        <v>ISDMT</v>
      </c>
      <c r="G21" s="13">
        <f>BY_Demands_Drivers!$F$53*$M$21</f>
        <v>0.28383335099183593</v>
      </c>
      <c r="H21" s="13">
        <f>BY_Demands_Drivers!$G$53*$M$21</f>
        <v>1.1353334039673495</v>
      </c>
      <c r="I21" s="13">
        <f>BY_Demands_Drivers!$H$53*$M$21</f>
        <v>3.689833562893869</v>
      </c>
      <c r="J21" s="13">
        <f>BY_Demands_Drivers!$I$53*$M$21</f>
        <v>2.3842001483314195</v>
      </c>
      <c r="L21" s="14">
        <f>BY_Demands_Drivers!AL4</f>
        <v>2027</v>
      </c>
      <c r="M21" s="13">
        <f t="shared" si="5"/>
        <v>0.98097686965678754</v>
      </c>
      <c r="N21" s="13">
        <v>1</v>
      </c>
      <c r="O21" s="13">
        <v>0.98097686965678754</v>
      </c>
      <c r="Q21" s="18" t="str">
        <f t="shared" si="0"/>
        <v>Demand</v>
      </c>
      <c r="R21">
        <f>$Z$21</f>
        <v>2027</v>
      </c>
      <c r="S21" t="s">
        <v>27</v>
      </c>
      <c r="T21" t="str">
        <f t="shared" si="6"/>
        <v>IRDMT</v>
      </c>
      <c r="U21" s="13">
        <f>BY_Demands_Drivers!$F$46*$AA$21</f>
        <v>10.623548944760838</v>
      </c>
      <c r="V21" s="13">
        <f>BY_Demands_Drivers!$G$46*$AA$21</f>
        <v>53.117744723804471</v>
      </c>
      <c r="W21" s="13">
        <f>BY_Demands_Drivers!$H$46*$AA$21</f>
        <v>47.805970251423965</v>
      </c>
      <c r="X21" s="13">
        <f>BY_Demands_Drivers!$I$46*$AA$21</f>
        <v>26.558872361902189</v>
      </c>
      <c r="Z21" s="14">
        <f>BY_Demands_Drivers!AL4</f>
        <v>2027</v>
      </c>
      <c r="AA21" s="13">
        <f t="shared" si="7"/>
        <v>0.93608238856675807</v>
      </c>
      <c r="AB21" s="13">
        <v>1</v>
      </c>
      <c r="AC21" s="13">
        <v>0.93608238856675807</v>
      </c>
      <c r="AE21" s="18" t="str">
        <f t="shared" si="1"/>
        <v>Demand</v>
      </c>
      <c r="AF21">
        <f>$AN$21</f>
        <v>2027</v>
      </c>
      <c r="AG21" t="s">
        <v>27</v>
      </c>
      <c r="AH21" t="str">
        <f t="shared" si="8"/>
        <v>IXDMT</v>
      </c>
      <c r="AI21" s="13">
        <f>BY_Demands_Drivers!$F$32*$AO$21</f>
        <v>4.978944199779075E-2</v>
      </c>
      <c r="AJ21" s="13">
        <f>BY_Demands_Drivers!$G$32*$AO$21</f>
        <v>0.199157767991163</v>
      </c>
      <c r="AK21" s="13">
        <f>BY_Demands_Drivers!$H$32*$AO$21</f>
        <v>0.64726274597128042</v>
      </c>
      <c r="AL21" s="13">
        <f>BY_Demands_Drivers!$I$32*$AO$21</f>
        <v>0.41823131278144254</v>
      </c>
      <c r="AN21" s="14">
        <f>BY_Demands_Drivers!AL4</f>
        <v>2027</v>
      </c>
      <c r="AO21" s="13">
        <f t="shared" si="9"/>
        <v>1.1839910334317973</v>
      </c>
      <c r="AP21" s="13">
        <v>1</v>
      </c>
      <c r="AQ21" s="13">
        <v>1.1839910334317973</v>
      </c>
      <c r="AS21" s="18" t="str">
        <f t="shared" si="2"/>
        <v>Demand</v>
      </c>
      <c r="AT21">
        <f>$BB$21</f>
        <v>2027</v>
      </c>
      <c r="AU21" t="s">
        <v>27</v>
      </c>
      <c r="AV21" t="str">
        <f t="shared" si="10"/>
        <v>IGDMT</v>
      </c>
      <c r="AW21" s="13">
        <f>BY_Demands_Drivers!$F$25*$BC$21</f>
        <v>1.6706389689090633</v>
      </c>
      <c r="AX21" s="13">
        <f>BY_Demands_Drivers!$G$25*$BC$21</f>
        <v>0.71598812953245372</v>
      </c>
      <c r="AY21" s="13">
        <f>BY_Demands_Drivers!$H$25*$BC$21</f>
        <v>1.909301678753214</v>
      </c>
      <c r="AZ21" s="13">
        <f>BY_Demands_Drivers!$I$25*$BC$21</f>
        <v>2.1479643885973645</v>
      </c>
      <c r="BB21" s="14">
        <f>BY_Demands_Drivers!AL4</f>
        <v>2027</v>
      </c>
      <c r="BC21" s="13">
        <f t="shared" si="11"/>
        <v>0.85987858365864978</v>
      </c>
      <c r="BD21" s="13">
        <v>1</v>
      </c>
      <c r="BE21" s="13">
        <v>0.85987858365864978</v>
      </c>
      <c r="BG21" s="18" t="str">
        <f t="shared" si="3"/>
        <v>Demand</v>
      </c>
      <c r="BH21">
        <f>$BP$21</f>
        <v>2027</v>
      </c>
      <c r="BI21" t="s">
        <v>27</v>
      </c>
      <c r="BJ21" t="str">
        <f t="shared" si="12"/>
        <v>IIDMT</v>
      </c>
      <c r="BK21" s="13">
        <f>BY_Demands_Drivers!$F$88*$BQ$21</f>
        <v>2.2095244753482048</v>
      </c>
      <c r="BL21" s="13">
        <f>BY_Demands_Drivers!$G$88*$BQ$21</f>
        <v>2.2161729943310795E-3</v>
      </c>
      <c r="BM21" s="13">
        <f>BY_Demands_Drivers!$H$88*$BQ$21</f>
        <v>2.2161729943312009E-3</v>
      </c>
      <c r="BN21" s="13">
        <f>BY_Demands_Drivers!$I$88*$BQ$21</f>
        <v>2.2161729943312009E-3</v>
      </c>
      <c r="BP21" s="14">
        <f>BY_Demands_Drivers!AL4</f>
        <v>2027</v>
      </c>
      <c r="BQ21" s="13">
        <f t="shared" si="13"/>
        <v>1.1079652087465321</v>
      </c>
      <c r="BR21" s="13">
        <v>1</v>
      </c>
      <c r="BS21" s="13">
        <v>1.1079652087465321</v>
      </c>
    </row>
    <row r="22" spans="3:71" ht="15.75" customHeight="1" x14ac:dyDescent="0.3">
      <c r="C22" s="18" t="str">
        <f t="shared" si="4"/>
        <v>Demand</v>
      </c>
      <c r="D22">
        <f>$L$22</f>
        <v>2028</v>
      </c>
      <c r="E22" t="s">
        <v>27</v>
      </c>
      <c r="F22" t="str">
        <f t="shared" si="14"/>
        <v>ISDMT</v>
      </c>
      <c r="G22" s="13">
        <f>BY_Demands_Drivers!$F$53*$M$22</f>
        <v>0.28383335099183593</v>
      </c>
      <c r="H22" s="13">
        <f>BY_Demands_Drivers!$G$53*$M$22</f>
        <v>1.1353334039673495</v>
      </c>
      <c r="I22" s="13">
        <f>BY_Demands_Drivers!$H$53*$M$22</f>
        <v>3.689833562893869</v>
      </c>
      <c r="J22" s="13">
        <f>BY_Demands_Drivers!$I$53*$M$22</f>
        <v>2.3842001483314195</v>
      </c>
      <c r="L22" s="14">
        <f>BY_Demands_Drivers!AM4</f>
        <v>2028</v>
      </c>
      <c r="M22" s="13">
        <f t="shared" si="5"/>
        <v>0.98097686965678754</v>
      </c>
      <c r="N22" s="13">
        <v>1</v>
      </c>
      <c r="O22" s="13">
        <v>0.98097686965678754</v>
      </c>
      <c r="Q22" s="18" t="str">
        <f t="shared" si="0"/>
        <v>Demand</v>
      </c>
      <c r="R22">
        <f>$Z$22</f>
        <v>2028</v>
      </c>
      <c r="S22" t="s">
        <v>27</v>
      </c>
      <c r="T22" t="str">
        <f t="shared" si="6"/>
        <v>IRDMT</v>
      </c>
      <c r="U22" s="13">
        <f>BY_Demands_Drivers!$F$46*$AA$22</f>
        <v>10.679609889060368</v>
      </c>
      <c r="V22" s="13">
        <f>BY_Demands_Drivers!$G$46*$AA$22</f>
        <v>53.398049445302128</v>
      </c>
      <c r="W22" s="13">
        <f>BY_Demands_Drivers!$H$46*$AA$22</f>
        <v>48.058244500771849</v>
      </c>
      <c r="X22" s="13">
        <f>BY_Demands_Drivers!$I$46*$AA$22</f>
        <v>26.699024722651018</v>
      </c>
      <c r="Z22" s="14">
        <f>BY_Demands_Drivers!AM4</f>
        <v>2028</v>
      </c>
      <c r="AA22" s="13">
        <f t="shared" si="7"/>
        <v>0.94102213731908935</v>
      </c>
      <c r="AB22" s="13">
        <v>1</v>
      </c>
      <c r="AC22" s="13">
        <v>0.94102213731908935</v>
      </c>
      <c r="AE22" s="18" t="str">
        <f t="shared" si="1"/>
        <v>Demand</v>
      </c>
      <c r="AF22">
        <f>$AN$22</f>
        <v>2028</v>
      </c>
      <c r="AG22" t="s">
        <v>27</v>
      </c>
      <c r="AH22" t="str">
        <f t="shared" si="8"/>
        <v>IXDMT</v>
      </c>
      <c r="AI22" s="13">
        <f>BY_Demands_Drivers!$F$32*$AO$22</f>
        <v>4.978944199779075E-2</v>
      </c>
      <c r="AJ22" s="13">
        <f>BY_Demands_Drivers!$G$32*$AO$22</f>
        <v>0.199157767991163</v>
      </c>
      <c r="AK22" s="13">
        <f>BY_Demands_Drivers!$H$32*$AO$22</f>
        <v>0.64726274597128042</v>
      </c>
      <c r="AL22" s="13">
        <f>BY_Demands_Drivers!$I$32*$AO$22</f>
        <v>0.41823131278144254</v>
      </c>
      <c r="AN22" s="14">
        <f>BY_Demands_Drivers!AM4</f>
        <v>2028</v>
      </c>
      <c r="AO22" s="13">
        <f t="shared" si="9"/>
        <v>1.1839910334317973</v>
      </c>
      <c r="AP22" s="13">
        <v>1</v>
      </c>
      <c r="AQ22" s="13">
        <v>1.1839910334317973</v>
      </c>
      <c r="AS22" s="18" t="str">
        <f t="shared" si="2"/>
        <v>Demand</v>
      </c>
      <c r="AT22">
        <f>$BB$22</f>
        <v>2028</v>
      </c>
      <c r="AU22" t="s">
        <v>27</v>
      </c>
      <c r="AV22" t="str">
        <f t="shared" si="10"/>
        <v>IGDMT</v>
      </c>
      <c r="AW22" s="13">
        <f>BY_Demands_Drivers!$F$25*$BC$22</f>
        <v>1.6639025214537848</v>
      </c>
      <c r="AX22" s="13">
        <f>BY_Demands_Drivers!$G$25*$BC$22</f>
        <v>0.71310108062304867</v>
      </c>
      <c r="AY22" s="13">
        <f>BY_Demands_Drivers!$H$25*$BC$22</f>
        <v>1.9016028816614672</v>
      </c>
      <c r="AZ22" s="13">
        <f>BY_Demands_Drivers!$I$25*$BC$22</f>
        <v>2.1393032418691496</v>
      </c>
      <c r="BB22" s="14">
        <f>BY_Demands_Drivers!AM4</f>
        <v>2028</v>
      </c>
      <c r="BC22" s="13">
        <f t="shared" si="11"/>
        <v>0.85641133130518754</v>
      </c>
      <c r="BD22" s="13">
        <v>1</v>
      </c>
      <c r="BE22" s="13">
        <v>0.85641133130518754</v>
      </c>
      <c r="BG22" s="18" t="str">
        <f t="shared" si="3"/>
        <v>Demand</v>
      </c>
      <c r="BH22">
        <f>$BP$22</f>
        <v>2028</v>
      </c>
      <c r="BI22" t="s">
        <v>27</v>
      </c>
      <c r="BJ22" t="str">
        <f t="shared" si="12"/>
        <v>IIDMT</v>
      </c>
      <c r="BK22" s="13">
        <f>BY_Demands_Drivers!$F$88*$BQ$22</f>
        <v>2.2170913399898082</v>
      </c>
      <c r="BL22" s="13">
        <f>BY_Demands_Drivers!$G$88*$BQ$22</f>
        <v>2.2237626278733096E-3</v>
      </c>
      <c r="BM22" s="13">
        <f>BY_Demands_Drivers!$H$88*$BQ$22</f>
        <v>2.2237626278734314E-3</v>
      </c>
      <c r="BN22" s="13">
        <f>BY_Demands_Drivers!$I$88*$BQ$22</f>
        <v>2.2237626278734314E-3</v>
      </c>
      <c r="BP22" s="14">
        <f>BY_Demands_Drivers!AM4</f>
        <v>2028</v>
      </c>
      <c r="BQ22" s="13">
        <f t="shared" si="13"/>
        <v>1.1117596101463492</v>
      </c>
      <c r="BR22" s="13">
        <v>1</v>
      </c>
      <c r="BS22" s="13">
        <v>1.1117596101463492</v>
      </c>
    </row>
    <row r="23" spans="3:71" ht="15.75" customHeight="1" x14ac:dyDescent="0.3">
      <c r="C23" s="18" t="str">
        <f t="shared" si="4"/>
        <v>Demand</v>
      </c>
      <c r="D23">
        <f>$L$23</f>
        <v>2029</v>
      </c>
      <c r="E23" t="s">
        <v>27</v>
      </c>
      <c r="F23" t="str">
        <f t="shared" si="14"/>
        <v>ISDMT</v>
      </c>
      <c r="G23" s="13">
        <f>BY_Demands_Drivers!$F$53*$M$23</f>
        <v>0.28383335099183593</v>
      </c>
      <c r="H23" s="13">
        <f>BY_Demands_Drivers!$G$53*$M$23</f>
        <v>1.1353334039673495</v>
      </c>
      <c r="I23" s="13">
        <f>BY_Demands_Drivers!$H$53*$M$23</f>
        <v>3.689833562893869</v>
      </c>
      <c r="J23" s="13">
        <f>BY_Demands_Drivers!$I$53*$M$23</f>
        <v>2.3842001483314195</v>
      </c>
      <c r="L23" s="14">
        <f>BY_Demands_Drivers!AN4</f>
        <v>2029</v>
      </c>
      <c r="M23" s="13">
        <f t="shared" si="5"/>
        <v>0.98097686965678754</v>
      </c>
      <c r="N23" s="13">
        <v>1</v>
      </c>
      <c r="O23" s="13">
        <v>0.98097686965678754</v>
      </c>
      <c r="Q23" s="18" t="str">
        <f t="shared" si="0"/>
        <v>Demand</v>
      </c>
      <c r="R23">
        <f>$Z$23</f>
        <v>2029</v>
      </c>
      <c r="S23" t="s">
        <v>27</v>
      </c>
      <c r="T23" t="str">
        <f t="shared" si="6"/>
        <v>IRDMT</v>
      </c>
      <c r="U23" s="13">
        <f>BY_Demands_Drivers!$F$46*$AA$23</f>
        <v>10.735670833359897</v>
      </c>
      <c r="V23" s="13">
        <f>BY_Demands_Drivers!$G$46*$AA$23</f>
        <v>53.678354166799778</v>
      </c>
      <c r="W23" s="13">
        <f>BY_Demands_Drivers!$H$46*$AA$23</f>
        <v>48.310518750119734</v>
      </c>
      <c r="X23" s="13">
        <f>BY_Demands_Drivers!$I$46*$AA$23</f>
        <v>26.839177083399839</v>
      </c>
      <c r="Z23" s="14">
        <f>BY_Demands_Drivers!AN4</f>
        <v>2029</v>
      </c>
      <c r="AA23" s="13">
        <f t="shared" si="7"/>
        <v>0.94596188607142051</v>
      </c>
      <c r="AB23" s="13">
        <v>1</v>
      </c>
      <c r="AC23" s="13">
        <v>0.94596188607142051</v>
      </c>
      <c r="AE23" s="18" t="str">
        <f t="shared" si="1"/>
        <v>Demand</v>
      </c>
      <c r="AF23">
        <f>$AN$23</f>
        <v>2029</v>
      </c>
      <c r="AG23" t="s">
        <v>27</v>
      </c>
      <c r="AH23" t="str">
        <f t="shared" si="8"/>
        <v>IXDMT</v>
      </c>
      <c r="AI23" s="13">
        <f>BY_Demands_Drivers!$F$32*$AO$23</f>
        <v>4.978944199779075E-2</v>
      </c>
      <c r="AJ23" s="13">
        <f>BY_Demands_Drivers!$G$32*$AO$23</f>
        <v>0.199157767991163</v>
      </c>
      <c r="AK23" s="13">
        <f>BY_Demands_Drivers!$H$32*$AO$23</f>
        <v>0.64726274597128042</v>
      </c>
      <c r="AL23" s="13">
        <f>BY_Demands_Drivers!$I$32*$AO$23</f>
        <v>0.41823131278144254</v>
      </c>
      <c r="AN23" s="14">
        <f>BY_Demands_Drivers!AN4</f>
        <v>2029</v>
      </c>
      <c r="AO23" s="13">
        <f t="shared" si="9"/>
        <v>1.1839910334317973</v>
      </c>
      <c r="AP23" s="13">
        <v>1</v>
      </c>
      <c r="AQ23" s="13">
        <v>1.1839910334317973</v>
      </c>
      <c r="AS23" s="18" t="str">
        <f t="shared" si="2"/>
        <v>Demand</v>
      </c>
      <c r="AT23">
        <f>$BB$23</f>
        <v>2029</v>
      </c>
      <c r="AU23" t="s">
        <v>27</v>
      </c>
      <c r="AV23" t="str">
        <f t="shared" si="10"/>
        <v>IGDMT</v>
      </c>
      <c r="AW23" s="13">
        <f>BY_Demands_Drivers!$F$25*$BC$23</f>
        <v>1.6571660739985066</v>
      </c>
      <c r="AX23" s="13">
        <f>BY_Demands_Drivers!$G$25*$BC$23</f>
        <v>0.71021403171364372</v>
      </c>
      <c r="AY23" s="13">
        <f>BY_Demands_Drivers!$H$25*$BC$23</f>
        <v>1.8939040845697206</v>
      </c>
      <c r="AZ23" s="13">
        <f>BY_Demands_Drivers!$I$25*$BC$23</f>
        <v>2.1306420951409346</v>
      </c>
      <c r="BB23" s="14">
        <f>BY_Demands_Drivers!AN4</f>
        <v>2029</v>
      </c>
      <c r="BC23" s="13">
        <f t="shared" si="11"/>
        <v>0.8529440789517253</v>
      </c>
      <c r="BD23" s="13">
        <v>1</v>
      </c>
      <c r="BE23" s="13">
        <v>0.8529440789517253</v>
      </c>
      <c r="BG23" s="18" t="str">
        <f t="shared" si="3"/>
        <v>Demand</v>
      </c>
      <c r="BH23">
        <f>$BP$23</f>
        <v>2029</v>
      </c>
      <c r="BI23" t="s">
        <v>27</v>
      </c>
      <c r="BJ23" t="str">
        <f t="shared" si="12"/>
        <v>IIDMT</v>
      </c>
      <c r="BK23" s="13">
        <f>BY_Demands_Drivers!$F$88*$BQ$23</f>
        <v>2.2246582046314116</v>
      </c>
      <c r="BL23" s="13">
        <f>BY_Demands_Drivers!$G$88*$BQ$23</f>
        <v>2.2313522614155392E-3</v>
      </c>
      <c r="BM23" s="13">
        <f>BY_Demands_Drivers!$H$88*$BQ$23</f>
        <v>2.2313522614156615E-3</v>
      </c>
      <c r="BN23" s="13">
        <f>BY_Demands_Drivers!$I$88*$BQ$23</f>
        <v>2.2313522614156615E-3</v>
      </c>
      <c r="BP23" s="14">
        <f>BY_Demands_Drivers!AN4</f>
        <v>2029</v>
      </c>
      <c r="BQ23" s="13">
        <f t="shared" si="13"/>
        <v>1.115554011546166</v>
      </c>
      <c r="BR23" s="13">
        <v>1</v>
      </c>
      <c r="BS23" s="13">
        <v>1.115554011546166</v>
      </c>
    </row>
    <row r="24" spans="3:71" ht="15.75" customHeight="1" x14ac:dyDescent="0.3">
      <c r="C24" s="18" t="str">
        <f t="shared" si="4"/>
        <v>Demand</v>
      </c>
      <c r="D24">
        <f>$L$24</f>
        <v>2030</v>
      </c>
      <c r="E24" t="s">
        <v>27</v>
      </c>
      <c r="F24" t="str">
        <f t="shared" si="14"/>
        <v>ISDMT</v>
      </c>
      <c r="G24" s="13">
        <f>BY_Demands_Drivers!$F$53*$M$24</f>
        <v>0.28383335099183593</v>
      </c>
      <c r="H24" s="13">
        <f>BY_Demands_Drivers!$G$53*$M$24</f>
        <v>1.1353334039673495</v>
      </c>
      <c r="I24" s="13">
        <f>BY_Demands_Drivers!$H$53*$M$24</f>
        <v>3.689833562893869</v>
      </c>
      <c r="J24" s="13">
        <f>BY_Demands_Drivers!$I$53*$M$24</f>
        <v>2.3842001483314195</v>
      </c>
      <c r="L24" s="14">
        <f>BY_Demands_Drivers!AO4</f>
        <v>2030</v>
      </c>
      <c r="M24" s="13">
        <f t="shared" si="5"/>
        <v>0.98097686965678754</v>
      </c>
      <c r="N24" s="13">
        <v>1</v>
      </c>
      <c r="O24" s="13">
        <v>0.98097686965678754</v>
      </c>
      <c r="Q24" s="18" t="str">
        <f t="shared" si="0"/>
        <v>Demand</v>
      </c>
      <c r="R24">
        <f>$Z$24</f>
        <v>2030</v>
      </c>
      <c r="S24" t="s">
        <v>27</v>
      </c>
      <c r="T24" t="str">
        <f t="shared" si="6"/>
        <v>IRDMT</v>
      </c>
      <c r="U24" s="13">
        <f>BY_Demands_Drivers!$F$46*$AA$24</f>
        <v>10.791731777659427</v>
      </c>
      <c r="V24" s="13">
        <f>BY_Demands_Drivers!$G$46*$AA$24</f>
        <v>53.958658888297421</v>
      </c>
      <c r="W24" s="13">
        <f>BY_Demands_Drivers!$H$46*$AA$24</f>
        <v>48.562792999467618</v>
      </c>
      <c r="X24" s="13">
        <f>BY_Demands_Drivers!$I$46*$AA$24</f>
        <v>26.979329444148664</v>
      </c>
      <c r="Z24" s="14">
        <f>BY_Demands_Drivers!AO4</f>
        <v>2030</v>
      </c>
      <c r="AA24" s="13">
        <f t="shared" si="7"/>
        <v>0.95090163482375167</v>
      </c>
      <c r="AB24" s="13">
        <v>1</v>
      </c>
      <c r="AC24" s="13">
        <v>0.95090163482375167</v>
      </c>
      <c r="AE24" s="18" t="str">
        <f t="shared" si="1"/>
        <v>Demand</v>
      </c>
      <c r="AF24">
        <f>$AN$24</f>
        <v>2030</v>
      </c>
      <c r="AG24" t="s">
        <v>27</v>
      </c>
      <c r="AH24" t="str">
        <f t="shared" si="8"/>
        <v>IXDMT</v>
      </c>
      <c r="AI24" s="13">
        <f>BY_Demands_Drivers!$F$32*$AO$24</f>
        <v>4.978944199779075E-2</v>
      </c>
      <c r="AJ24" s="13">
        <f>BY_Demands_Drivers!$G$32*$AO$24</f>
        <v>0.199157767991163</v>
      </c>
      <c r="AK24" s="13">
        <f>BY_Demands_Drivers!$H$32*$AO$24</f>
        <v>0.64726274597128042</v>
      </c>
      <c r="AL24" s="13">
        <f>BY_Demands_Drivers!$I$32*$AO$24</f>
        <v>0.41823131278144254</v>
      </c>
      <c r="AN24" s="14">
        <f>BY_Demands_Drivers!AO4</f>
        <v>2030</v>
      </c>
      <c r="AO24" s="13">
        <f t="shared" si="9"/>
        <v>1.1839910334317973</v>
      </c>
      <c r="AP24" s="13">
        <v>1</v>
      </c>
      <c r="AQ24" s="13">
        <v>1.1839910334317973</v>
      </c>
      <c r="AS24" s="18" t="str">
        <f t="shared" si="2"/>
        <v>Demand</v>
      </c>
      <c r="AT24">
        <f>$BB$24</f>
        <v>2030</v>
      </c>
      <c r="AU24" t="s">
        <v>27</v>
      </c>
      <c r="AV24" t="str">
        <f t="shared" si="10"/>
        <v>IGDMT</v>
      </c>
      <c r="AW24" s="13">
        <f>BY_Demands_Drivers!$F$25*$BC$24</f>
        <v>1.6504296265432279</v>
      </c>
      <c r="AX24" s="13">
        <f>BY_Demands_Drivers!$G$25*$BC$24</f>
        <v>0.70732698280423856</v>
      </c>
      <c r="AY24" s="13">
        <f>BY_Demands_Drivers!$H$25*$BC$24</f>
        <v>1.8862052874779736</v>
      </c>
      <c r="AZ24" s="13">
        <f>BY_Demands_Drivers!$I$25*$BC$24</f>
        <v>2.1219809484127192</v>
      </c>
      <c r="BB24" s="14">
        <f>BY_Demands_Drivers!AO4</f>
        <v>2030</v>
      </c>
      <c r="BC24" s="13">
        <f t="shared" si="11"/>
        <v>0.84947682659826296</v>
      </c>
      <c r="BD24" s="13">
        <v>1</v>
      </c>
      <c r="BE24" s="13">
        <v>0.84947682659826296</v>
      </c>
      <c r="BG24" s="18" t="str">
        <f t="shared" si="3"/>
        <v>Demand</v>
      </c>
      <c r="BH24">
        <f>$BP$24</f>
        <v>2030</v>
      </c>
      <c r="BI24" t="s">
        <v>27</v>
      </c>
      <c r="BJ24" t="str">
        <f t="shared" si="12"/>
        <v>IIDMT</v>
      </c>
      <c r="BK24" s="13">
        <f>BY_Demands_Drivers!$F$88*$BQ$24</f>
        <v>2.2322250692730154</v>
      </c>
      <c r="BL24" s="13">
        <f>BY_Demands_Drivers!$G$88*$BQ$24</f>
        <v>2.2389418949577689E-3</v>
      </c>
      <c r="BM24" s="13">
        <f>BY_Demands_Drivers!$H$88*$BQ$24</f>
        <v>2.238941894957892E-3</v>
      </c>
      <c r="BN24" s="13">
        <f>BY_Demands_Drivers!$I$88*$BQ$24</f>
        <v>2.238941894957892E-3</v>
      </c>
      <c r="BP24" s="14">
        <f>BY_Demands_Drivers!AO4</f>
        <v>2030</v>
      </c>
      <c r="BQ24" s="13">
        <f t="shared" si="13"/>
        <v>1.119348412945983</v>
      </c>
      <c r="BR24" s="13">
        <v>1</v>
      </c>
      <c r="BS24" s="13">
        <v>1.119348412945983</v>
      </c>
    </row>
    <row r="25" spans="3:71" ht="15.75" customHeight="1" x14ac:dyDescent="0.3">
      <c r="C25" s="18" t="str">
        <f t="shared" si="4"/>
        <v>Demand</v>
      </c>
      <c r="D25">
        <f>$L$25</f>
        <v>2031</v>
      </c>
      <c r="E25" t="s">
        <v>27</v>
      </c>
      <c r="F25" t="str">
        <f t="shared" si="14"/>
        <v>ISDMT</v>
      </c>
      <c r="G25" s="13">
        <f>BY_Demands_Drivers!$F$53*$M$25</f>
        <v>0.28241418423687675</v>
      </c>
      <c r="H25" s="13">
        <f>BY_Demands_Drivers!$G$53*$M$25</f>
        <v>1.1296567369475128</v>
      </c>
      <c r="I25" s="13">
        <f>BY_Demands_Drivers!$H$53*$M$25</f>
        <v>3.6713843950793996</v>
      </c>
      <c r="J25" s="13">
        <f>BY_Demands_Drivers!$I$53*$M$25</f>
        <v>2.372279147589762</v>
      </c>
      <c r="L25" s="14">
        <f>BY_Demands_Drivers!AP4</f>
        <v>2031</v>
      </c>
      <c r="M25" s="13">
        <f t="shared" si="5"/>
        <v>0.97607198530850359</v>
      </c>
      <c r="N25" s="13">
        <v>0.995</v>
      </c>
      <c r="O25" s="13">
        <v>0.98097686965678754</v>
      </c>
      <c r="Q25" s="18" t="str">
        <f t="shared" si="0"/>
        <v>Demand</v>
      </c>
      <c r="R25">
        <f>$Z$25</f>
        <v>2031</v>
      </c>
      <c r="S25" t="s">
        <v>27</v>
      </c>
      <c r="T25" t="str">
        <f t="shared" si="6"/>
        <v>IRDMT</v>
      </c>
      <c r="U25" s="13">
        <f>BY_Demands_Drivers!$F$46*$AA$25</f>
        <v>10.793553758349162</v>
      </c>
      <c r="V25" s="13">
        <f>BY_Demands_Drivers!$G$46*$AA$25</f>
        <v>53.967768791746096</v>
      </c>
      <c r="W25" s="13">
        <f>BY_Demands_Drivers!$H$46*$AA$25</f>
        <v>48.570991912571422</v>
      </c>
      <c r="X25" s="13">
        <f>BY_Demands_Drivers!$I$46*$AA$25</f>
        <v>26.983884395873002</v>
      </c>
      <c r="Z25" s="14">
        <f>BY_Demands_Drivers!AP4</f>
        <v>2031</v>
      </c>
      <c r="AA25" s="13">
        <f t="shared" si="7"/>
        <v>0.95106217665820247</v>
      </c>
      <c r="AB25" s="13">
        <v>0.995</v>
      </c>
      <c r="AC25" s="13">
        <v>0.95584138357608295</v>
      </c>
      <c r="AE25" s="18" t="str">
        <f t="shared" si="1"/>
        <v>Demand</v>
      </c>
      <c r="AF25">
        <f>$AN$25</f>
        <v>2031</v>
      </c>
      <c r="AG25" t="s">
        <v>27</v>
      </c>
      <c r="AH25" t="str">
        <f t="shared" si="8"/>
        <v>IXDMT</v>
      </c>
      <c r="AI25" s="13">
        <f>BY_Demands_Drivers!$F$32*$AO$25</f>
        <v>4.95404947878018E-2</v>
      </c>
      <c r="AJ25" s="13">
        <f>BY_Demands_Drivers!$G$32*$AO$25</f>
        <v>0.1981619791512072</v>
      </c>
      <c r="AK25" s="13">
        <f>BY_Demands_Drivers!$H$32*$AO$25</f>
        <v>0.64402643224142397</v>
      </c>
      <c r="AL25" s="13">
        <f>BY_Demands_Drivers!$I$32*$AO$25</f>
        <v>0.41614015621753536</v>
      </c>
      <c r="AN25" s="14">
        <f>BY_Demands_Drivers!AP4</f>
        <v>2031</v>
      </c>
      <c r="AO25" s="13">
        <f t="shared" si="9"/>
        <v>1.1780710782646384</v>
      </c>
      <c r="AP25" s="13">
        <v>0.995</v>
      </c>
      <c r="AQ25" s="13">
        <v>1.1839910334317973</v>
      </c>
      <c r="AS25" s="18" t="str">
        <f t="shared" si="2"/>
        <v>Demand</v>
      </c>
      <c r="AT25">
        <f>$BB$25</f>
        <v>2031</v>
      </c>
      <c r="AU25" t="s">
        <v>27</v>
      </c>
      <c r="AV25" t="str">
        <f t="shared" si="10"/>
        <v>IGDMT</v>
      </c>
      <c r="AW25" s="13">
        <f>BY_Demands_Drivers!$F$25*$BC$25</f>
        <v>1.6421774784105119</v>
      </c>
      <c r="AX25" s="13">
        <f>BY_Demands_Drivers!$G$25*$BC$25</f>
        <v>0.70379034789021744</v>
      </c>
      <c r="AY25" s="13">
        <f>BY_Demands_Drivers!$H$25*$BC$25</f>
        <v>1.8767742610405838</v>
      </c>
      <c r="AZ25" s="13">
        <f>BY_Demands_Drivers!$I$25*$BC$25</f>
        <v>2.1113710436706556</v>
      </c>
      <c r="BB25" s="14">
        <f>BY_Demands_Drivers!AP4</f>
        <v>2031</v>
      </c>
      <c r="BC25" s="13">
        <f t="shared" si="11"/>
        <v>0.84522944246527165</v>
      </c>
      <c r="BD25" s="13">
        <v>0.995</v>
      </c>
      <c r="BE25" s="13">
        <v>0.84947682659826296</v>
      </c>
      <c r="BG25" s="18" t="str">
        <f t="shared" si="3"/>
        <v>Demand</v>
      </c>
      <c r="BH25">
        <f>$BP$25</f>
        <v>2031</v>
      </c>
      <c r="BI25" t="s">
        <v>27</v>
      </c>
      <c r="BJ25" t="str">
        <f t="shared" si="12"/>
        <v>IIDMT</v>
      </c>
      <c r="BK25" s="13">
        <f>BY_Demands_Drivers!$F$88*$BQ$25</f>
        <v>2.2285929742450454</v>
      </c>
      <c r="BL25" s="13">
        <f>BY_Demands_Drivers!$G$88*$BQ$25</f>
        <v>2.2352988708574987E-3</v>
      </c>
      <c r="BM25" s="13">
        <f>BY_Demands_Drivers!$H$88*$BQ$25</f>
        <v>2.235298870857621E-3</v>
      </c>
      <c r="BN25" s="13">
        <f>BY_Demands_Drivers!$I$88*$BQ$25</f>
        <v>2.235298870857621E-3</v>
      </c>
      <c r="BP25" s="14">
        <f>BY_Demands_Drivers!AP4</f>
        <v>2031</v>
      </c>
      <c r="BQ25" s="13">
        <f t="shared" si="13"/>
        <v>1.1175271002740708</v>
      </c>
      <c r="BR25" s="13">
        <v>0.995</v>
      </c>
      <c r="BS25" s="13">
        <v>1.1231428143457998</v>
      </c>
    </row>
    <row r="26" spans="3:71" ht="15.75" customHeight="1" x14ac:dyDescent="0.3">
      <c r="C26" s="18" t="str">
        <f t="shared" si="4"/>
        <v>Demand</v>
      </c>
      <c r="D26">
        <f>$L$26</f>
        <v>2032</v>
      </c>
      <c r="E26" t="s">
        <v>27</v>
      </c>
      <c r="F26" t="str">
        <f t="shared" si="14"/>
        <v>ISDMT</v>
      </c>
      <c r="G26" s="13">
        <f>BY_Demands_Drivers!$F$53*$M$26</f>
        <v>0.28099501748191757</v>
      </c>
      <c r="H26" s="13">
        <f>BY_Demands_Drivers!$G$53*$M$26</f>
        <v>1.1239800699276761</v>
      </c>
      <c r="I26" s="13">
        <f>BY_Demands_Drivers!$H$53*$M$26</f>
        <v>3.6529352272649303</v>
      </c>
      <c r="J26" s="13">
        <f>BY_Demands_Drivers!$I$53*$M$26</f>
        <v>2.360358146848105</v>
      </c>
      <c r="L26" s="14">
        <f>BY_Demands_Drivers!AQ4</f>
        <v>2032</v>
      </c>
      <c r="M26" s="13">
        <f t="shared" si="5"/>
        <v>0.97116710096021963</v>
      </c>
      <c r="N26" s="13">
        <v>0.99</v>
      </c>
      <c r="O26" s="13">
        <v>0.98097686965678754</v>
      </c>
      <c r="Q26" s="18" t="str">
        <f t="shared" si="0"/>
        <v>Demand</v>
      </c>
      <c r="R26">
        <f>$Z$26</f>
        <v>2032</v>
      </c>
      <c r="S26" t="s">
        <v>27</v>
      </c>
      <c r="T26" t="str">
        <f t="shared" si="6"/>
        <v>IRDMT</v>
      </c>
      <c r="U26" s="13">
        <f>BY_Demands_Drivers!$F$46*$AA$26</f>
        <v>10.794815129595902</v>
      </c>
      <c r="V26" s="13">
        <f>BY_Demands_Drivers!$G$46*$AA$26</f>
        <v>53.974075647979795</v>
      </c>
      <c r="W26" s="13">
        <f>BY_Demands_Drivers!$H$46*$AA$26</f>
        <v>48.576668083181751</v>
      </c>
      <c r="X26" s="13">
        <f>BY_Demands_Drivers!$I$46*$AA$26</f>
        <v>26.987037823989851</v>
      </c>
      <c r="Z26" s="14">
        <f>BY_Demands_Drivers!AQ4</f>
        <v>2032</v>
      </c>
      <c r="AA26" s="13">
        <f t="shared" si="7"/>
        <v>0.95117332100512997</v>
      </c>
      <c r="AB26" s="13">
        <v>0.99</v>
      </c>
      <c r="AC26" s="13">
        <v>0.96078113232841411</v>
      </c>
      <c r="AE26" s="18" t="str">
        <f t="shared" si="1"/>
        <v>Demand</v>
      </c>
      <c r="AF26">
        <f>$AN$26</f>
        <v>2032</v>
      </c>
      <c r="AG26" t="s">
        <v>27</v>
      </c>
      <c r="AH26" t="str">
        <f t="shared" si="8"/>
        <v>IXDMT</v>
      </c>
      <c r="AI26" s="13">
        <f>BY_Demands_Drivers!$F$32*$AO$26</f>
        <v>4.9291547577812837E-2</v>
      </c>
      <c r="AJ26" s="13">
        <f>BY_Demands_Drivers!$G$32*$AO$26</f>
        <v>0.19716619031125135</v>
      </c>
      <c r="AK26" s="13">
        <f>BY_Demands_Drivers!$H$32*$AO$26</f>
        <v>0.64079011851156753</v>
      </c>
      <c r="AL26" s="13">
        <f>BY_Demands_Drivers!$I$32*$AO$26</f>
        <v>0.41404899965362807</v>
      </c>
      <c r="AN26" s="14">
        <f>BY_Demands_Drivers!AQ4</f>
        <v>2032</v>
      </c>
      <c r="AO26" s="13">
        <f t="shared" si="9"/>
        <v>1.1721511230974793</v>
      </c>
      <c r="AP26" s="13">
        <v>0.99</v>
      </c>
      <c r="AQ26" s="13">
        <v>1.1839910334317973</v>
      </c>
      <c r="AS26" s="18" t="str">
        <f t="shared" si="2"/>
        <v>Demand</v>
      </c>
      <c r="AT26">
        <f>$BB$26</f>
        <v>2032</v>
      </c>
      <c r="AU26" t="s">
        <v>27</v>
      </c>
      <c r="AV26" t="str">
        <f t="shared" si="10"/>
        <v>IGDMT</v>
      </c>
      <c r="AW26" s="13">
        <f>BY_Demands_Drivers!$F$25*$BC$26</f>
        <v>1.6339253302777956</v>
      </c>
      <c r="AX26" s="13">
        <f>BY_Demands_Drivers!$G$25*$BC$26</f>
        <v>0.70025371297619621</v>
      </c>
      <c r="AY26" s="13">
        <f>BY_Demands_Drivers!$H$25*$BC$26</f>
        <v>1.867343234603194</v>
      </c>
      <c r="AZ26" s="13">
        <f>BY_Demands_Drivers!$I$25*$BC$26</f>
        <v>2.1007611389285921</v>
      </c>
      <c r="BB26" s="14">
        <f>BY_Demands_Drivers!AQ4</f>
        <v>2032</v>
      </c>
      <c r="BC26" s="13">
        <f t="shared" si="11"/>
        <v>0.84098205833228035</v>
      </c>
      <c r="BD26" s="13">
        <v>0.99</v>
      </c>
      <c r="BE26" s="13">
        <v>0.84947682659826296</v>
      </c>
      <c r="BG26" s="18" t="str">
        <f t="shared" si="3"/>
        <v>Demand</v>
      </c>
      <c r="BH26">
        <f>$BP$26</f>
        <v>2032</v>
      </c>
      <c r="BI26" t="s">
        <v>27</v>
      </c>
      <c r="BJ26" t="str">
        <f t="shared" si="12"/>
        <v>IIDMT</v>
      </c>
      <c r="BK26" s="13">
        <f>BY_Demands_Drivers!$F$88*$BQ$26</f>
        <v>2.2248852105706596</v>
      </c>
      <c r="BL26" s="13">
        <f>BY_Demands_Drivers!$G$88*$BQ$26</f>
        <v>2.231579950421806E-3</v>
      </c>
      <c r="BM26" s="13">
        <f>BY_Demands_Drivers!$H$88*$BQ$26</f>
        <v>2.2315799504219283E-3</v>
      </c>
      <c r="BN26" s="13">
        <f>BY_Demands_Drivers!$I$88*$BQ$26</f>
        <v>2.2315799504219283E-3</v>
      </c>
      <c r="BP26" s="14">
        <f>BY_Demands_Drivers!AQ4</f>
        <v>2032</v>
      </c>
      <c r="BQ26" s="13">
        <f t="shared" si="13"/>
        <v>1.1156678435881604</v>
      </c>
      <c r="BR26" s="13">
        <v>0.99</v>
      </c>
      <c r="BS26" s="13">
        <v>1.1269372157456166</v>
      </c>
    </row>
    <row r="27" spans="3:71" ht="15.75" customHeight="1" x14ac:dyDescent="0.3">
      <c r="C27" s="18" t="str">
        <f t="shared" si="4"/>
        <v>Demand</v>
      </c>
      <c r="D27">
        <f>$L$27</f>
        <v>2033</v>
      </c>
      <c r="E27" t="s">
        <v>27</v>
      </c>
      <c r="F27" t="str">
        <f t="shared" si="14"/>
        <v>ISDMT</v>
      </c>
      <c r="G27" s="13">
        <f>BY_Demands_Drivers!$F$53*$M$27</f>
        <v>0.2795758507269584</v>
      </c>
      <c r="H27" s="13">
        <f>BY_Demands_Drivers!$G$53*$M$27</f>
        <v>1.1183034029078394</v>
      </c>
      <c r="I27" s="13">
        <f>BY_Demands_Drivers!$H$53*$M$27</f>
        <v>3.6344860594504604</v>
      </c>
      <c r="J27" s="13">
        <f>BY_Demands_Drivers!$I$53*$M$27</f>
        <v>2.3484371461064479</v>
      </c>
      <c r="L27" s="14">
        <f>BY_Demands_Drivers!AR4</f>
        <v>2033</v>
      </c>
      <c r="M27" s="13">
        <f t="shared" si="5"/>
        <v>0.96626221661193568</v>
      </c>
      <c r="N27" s="13">
        <v>0.98499999999999999</v>
      </c>
      <c r="O27" s="13">
        <v>0.98097686965678754</v>
      </c>
      <c r="Q27" s="18" t="str">
        <f t="shared" si="0"/>
        <v>Demand</v>
      </c>
      <c r="R27">
        <f>$Z$27</f>
        <v>2033</v>
      </c>
      <c r="S27" t="s">
        <v>27</v>
      </c>
      <c r="T27" t="str">
        <f t="shared" si="6"/>
        <v>IRDMT</v>
      </c>
      <c r="U27" s="13">
        <f>BY_Demands_Drivers!$F$46*$AA$27</f>
        <v>10.795515891399646</v>
      </c>
      <c r="V27" s="13">
        <f>BY_Demands_Drivers!$G$46*$AA$27</f>
        <v>53.977579456998512</v>
      </c>
      <c r="W27" s="13">
        <f>BY_Demands_Drivers!$H$46*$AA$27</f>
        <v>48.579821511298597</v>
      </c>
      <c r="X27" s="13">
        <f>BY_Demands_Drivers!$I$46*$AA$27</f>
        <v>26.98878972849921</v>
      </c>
      <c r="Z27" s="14">
        <f>BY_Demands_Drivers!AR4</f>
        <v>2033</v>
      </c>
      <c r="AA27" s="13">
        <f t="shared" si="7"/>
        <v>0.95123506786453405</v>
      </c>
      <c r="AB27" s="13">
        <v>0.98499999999999999</v>
      </c>
      <c r="AC27" s="13">
        <v>0.96572088108074527</v>
      </c>
      <c r="AE27" s="18" t="str">
        <f t="shared" si="1"/>
        <v>Demand</v>
      </c>
      <c r="AF27">
        <f>$AN$27</f>
        <v>2033</v>
      </c>
      <c r="AG27" t="s">
        <v>27</v>
      </c>
      <c r="AH27" t="str">
        <f t="shared" si="8"/>
        <v>IXDMT</v>
      </c>
      <c r="AI27" s="13">
        <f>BY_Demands_Drivers!$F$32*$AO$27</f>
        <v>4.9042600367823888E-2</v>
      </c>
      <c r="AJ27" s="13">
        <f>BY_Demands_Drivers!$G$32*$AO$27</f>
        <v>0.19617040147129555</v>
      </c>
      <c r="AK27" s="13">
        <f>BY_Demands_Drivers!$H$32*$AO$27</f>
        <v>0.6375538047817112</v>
      </c>
      <c r="AL27" s="13">
        <f>BY_Demands_Drivers!$I$32*$AO$27</f>
        <v>0.41195784308972089</v>
      </c>
      <c r="AN27" s="14">
        <f>BY_Demands_Drivers!AR4</f>
        <v>2033</v>
      </c>
      <c r="AO27" s="13">
        <f t="shared" si="9"/>
        <v>1.1662311679303203</v>
      </c>
      <c r="AP27" s="13">
        <v>0.98499999999999999</v>
      </c>
      <c r="AQ27" s="13">
        <v>1.1839910334317973</v>
      </c>
      <c r="AS27" s="18" t="str">
        <f t="shared" si="2"/>
        <v>Demand</v>
      </c>
      <c r="AT27">
        <f>$BB$27</f>
        <v>2033</v>
      </c>
      <c r="AU27" t="s">
        <v>27</v>
      </c>
      <c r="AV27" t="str">
        <f t="shared" si="10"/>
        <v>IGDMT</v>
      </c>
      <c r="AW27" s="13">
        <f>BY_Demands_Drivers!$F$25*$BC$27</f>
        <v>1.6256731821450796</v>
      </c>
      <c r="AX27" s="13">
        <f>BY_Demands_Drivers!$G$25*$BC$27</f>
        <v>0.69671707806217509</v>
      </c>
      <c r="AY27" s="13">
        <f>BY_Demands_Drivers!$H$25*$BC$27</f>
        <v>1.8579122081658042</v>
      </c>
      <c r="AZ27" s="13">
        <f>BY_Demands_Drivers!$I$25*$BC$27</f>
        <v>2.0901512341865285</v>
      </c>
      <c r="BB27" s="14">
        <f>BY_Demands_Drivers!AR4</f>
        <v>2033</v>
      </c>
      <c r="BC27" s="13">
        <f t="shared" si="11"/>
        <v>0.83673467419928904</v>
      </c>
      <c r="BD27" s="13">
        <v>0.98499999999999999</v>
      </c>
      <c r="BE27" s="13">
        <v>0.84947682659826296</v>
      </c>
      <c r="BG27" s="18" t="str">
        <f t="shared" si="3"/>
        <v>Demand</v>
      </c>
      <c r="BH27">
        <f>$BP$27</f>
        <v>2033</v>
      </c>
      <c r="BI27" t="s">
        <v>27</v>
      </c>
      <c r="BJ27" t="str">
        <f t="shared" si="12"/>
        <v>IIDMT</v>
      </c>
      <c r="BK27" s="13">
        <f>BY_Demands_Drivers!$F$88*$BQ$27</f>
        <v>2.2211017782498583</v>
      </c>
      <c r="BL27" s="13">
        <f>BY_Demands_Drivers!$G$88*$BQ$27</f>
        <v>2.2277851336506911E-3</v>
      </c>
      <c r="BM27" s="13">
        <f>BY_Demands_Drivers!$H$88*$BQ$27</f>
        <v>2.2277851336508134E-3</v>
      </c>
      <c r="BN27" s="13">
        <f>BY_Demands_Drivers!$I$88*$BQ$27</f>
        <v>2.2277851336508134E-3</v>
      </c>
      <c r="BP27" s="14">
        <f>BY_Demands_Drivers!AR4</f>
        <v>2033</v>
      </c>
      <c r="BQ27" s="13">
        <f t="shared" si="13"/>
        <v>1.1137706428882521</v>
      </c>
      <c r="BR27" s="13">
        <v>0.98499999999999999</v>
      </c>
      <c r="BS27" s="13">
        <v>1.1307316171454336</v>
      </c>
    </row>
    <row r="28" spans="3:71" ht="15.75" customHeight="1" x14ac:dyDescent="0.3">
      <c r="C28" s="18" t="str">
        <f t="shared" si="4"/>
        <v>Demand</v>
      </c>
      <c r="D28">
        <f>$L$28</f>
        <v>2034</v>
      </c>
      <c r="E28" t="s">
        <v>27</v>
      </c>
      <c r="F28" t="str">
        <f t="shared" si="14"/>
        <v>ISDMT</v>
      </c>
      <c r="G28" s="13">
        <f>BY_Demands_Drivers!$F$53*$M$28</f>
        <v>0.27815668397199916</v>
      </c>
      <c r="H28" s="13">
        <f>BY_Demands_Drivers!$G$53*$M$28</f>
        <v>1.1126267358880024</v>
      </c>
      <c r="I28" s="13">
        <f>BY_Demands_Drivers!$H$53*$M$28</f>
        <v>3.6160368916359911</v>
      </c>
      <c r="J28" s="13">
        <f>BY_Demands_Drivers!$I$53*$M$28</f>
        <v>2.3365161453647909</v>
      </c>
      <c r="L28" s="14">
        <f>BY_Demands_Drivers!AS4</f>
        <v>2034</v>
      </c>
      <c r="M28" s="13">
        <f t="shared" si="5"/>
        <v>0.96135733226365172</v>
      </c>
      <c r="N28" s="13">
        <v>0.98</v>
      </c>
      <c r="O28" s="13">
        <v>0.98097686965678754</v>
      </c>
      <c r="Q28" s="18" t="str">
        <f t="shared" si="0"/>
        <v>Demand</v>
      </c>
      <c r="R28">
        <f>$Z$28</f>
        <v>2034</v>
      </c>
      <c r="S28" t="s">
        <v>27</v>
      </c>
      <c r="T28" t="str">
        <f t="shared" si="6"/>
        <v>IRDMT</v>
      </c>
      <c r="U28" s="13">
        <f>BY_Demands_Drivers!$F$46*$AA$28</f>
        <v>10.795656043760394</v>
      </c>
      <c r="V28" s="13">
        <f>BY_Demands_Drivers!$G$46*$AA$28</f>
        <v>53.978280218802254</v>
      </c>
      <c r="W28" s="13">
        <f>BY_Demands_Drivers!$H$46*$AA$28</f>
        <v>48.580452196921968</v>
      </c>
      <c r="X28" s="13">
        <f>BY_Demands_Drivers!$I$46*$AA$28</f>
        <v>26.989140109401081</v>
      </c>
      <c r="Z28" s="14">
        <f>BY_Demands_Drivers!AS4</f>
        <v>2034</v>
      </c>
      <c r="AA28" s="13">
        <f t="shared" si="7"/>
        <v>0.95124741723641482</v>
      </c>
      <c r="AB28" s="13">
        <v>0.98</v>
      </c>
      <c r="AC28" s="13">
        <v>0.97066062983307633</v>
      </c>
      <c r="AE28" s="18" t="str">
        <f t="shared" si="1"/>
        <v>Demand</v>
      </c>
      <c r="AF28">
        <f>$AN$28</f>
        <v>2034</v>
      </c>
      <c r="AG28" t="s">
        <v>27</v>
      </c>
      <c r="AH28" t="str">
        <f t="shared" si="8"/>
        <v>IXDMT</v>
      </c>
      <c r="AI28" s="13">
        <f>BY_Demands_Drivers!$F$32*$AO$28</f>
        <v>4.8793653157834932E-2</v>
      </c>
      <c r="AJ28" s="13">
        <f>BY_Demands_Drivers!$G$32*$AO$28</f>
        <v>0.19517461263133973</v>
      </c>
      <c r="AK28" s="13">
        <f>BY_Demands_Drivers!$H$32*$AO$28</f>
        <v>0.63431749105185475</v>
      </c>
      <c r="AL28" s="13">
        <f>BY_Demands_Drivers!$I$32*$AO$28</f>
        <v>0.40986668652581371</v>
      </c>
      <c r="AN28" s="14">
        <f>BY_Demands_Drivers!AS4</f>
        <v>2034</v>
      </c>
      <c r="AO28" s="13">
        <f t="shared" si="9"/>
        <v>1.1603112127631614</v>
      </c>
      <c r="AP28" s="13">
        <v>0.98</v>
      </c>
      <c r="AQ28" s="13">
        <v>1.1839910334317973</v>
      </c>
      <c r="AS28" s="18" t="str">
        <f t="shared" si="2"/>
        <v>Demand</v>
      </c>
      <c r="AT28">
        <f>$BB$28</f>
        <v>2034</v>
      </c>
      <c r="AU28" t="s">
        <v>27</v>
      </c>
      <c r="AV28" t="str">
        <f t="shared" si="10"/>
        <v>IGDMT</v>
      </c>
      <c r="AW28" s="13">
        <f>BY_Demands_Drivers!$F$25*$BC$28</f>
        <v>1.6174210340123636</v>
      </c>
      <c r="AX28" s="13">
        <f>BY_Demands_Drivers!$G$25*$BC$28</f>
        <v>0.69318044314815386</v>
      </c>
      <c r="AY28" s="13">
        <f>BY_Demands_Drivers!$H$25*$BC$28</f>
        <v>1.8484811817284144</v>
      </c>
      <c r="AZ28" s="13">
        <f>BY_Demands_Drivers!$I$25*$BC$28</f>
        <v>2.0795413294444649</v>
      </c>
      <c r="BB28" s="14">
        <f>BY_Demands_Drivers!AS4</f>
        <v>2034</v>
      </c>
      <c r="BC28" s="13">
        <f t="shared" si="11"/>
        <v>0.83248729006629774</v>
      </c>
      <c r="BD28" s="13">
        <v>0.98</v>
      </c>
      <c r="BE28" s="13">
        <v>0.84947682659826296</v>
      </c>
      <c r="BG28" s="18" t="str">
        <f t="shared" si="3"/>
        <v>Demand</v>
      </c>
      <c r="BH28">
        <f>$BP$28</f>
        <v>2034</v>
      </c>
      <c r="BI28" t="s">
        <v>27</v>
      </c>
      <c r="BJ28" t="str">
        <f t="shared" si="12"/>
        <v>IIDMT</v>
      </c>
      <c r="BK28" s="13">
        <f>BY_Demands_Drivers!$F$88*$BQ$28</f>
        <v>2.2172426772826399</v>
      </c>
      <c r="BL28" s="13">
        <f>BY_Demands_Drivers!$G$88*$BQ$28</f>
        <v>2.2239144205441538E-3</v>
      </c>
      <c r="BM28" s="13">
        <f>BY_Demands_Drivers!$H$88*$BQ$28</f>
        <v>2.2239144205442756E-3</v>
      </c>
      <c r="BN28" s="13">
        <f>BY_Demands_Drivers!$I$88*$BQ$28</f>
        <v>2.2239144205442756E-3</v>
      </c>
      <c r="BP28" s="14">
        <f>BY_Demands_Drivers!AS4</f>
        <v>2034</v>
      </c>
      <c r="BQ28" s="13">
        <f t="shared" si="13"/>
        <v>1.1118354981743452</v>
      </c>
      <c r="BR28" s="13">
        <v>0.98</v>
      </c>
      <c r="BS28" s="13">
        <v>1.1345260185452504</v>
      </c>
    </row>
    <row r="29" spans="3:71" ht="15.75" customHeight="1" x14ac:dyDescent="0.3">
      <c r="C29" s="18" t="str">
        <f t="shared" si="4"/>
        <v>Demand</v>
      </c>
      <c r="D29">
        <f>$L$29</f>
        <v>2035</v>
      </c>
      <c r="E29" t="s">
        <v>27</v>
      </c>
      <c r="F29" t="str">
        <f t="shared" si="14"/>
        <v>ISDMT</v>
      </c>
      <c r="G29" s="13">
        <f>BY_Demands_Drivers!$F$53*$M$29</f>
        <v>0.27673751721704004</v>
      </c>
      <c r="H29" s="13">
        <f>BY_Demands_Drivers!$G$53*$M$29</f>
        <v>1.1069500688681659</v>
      </c>
      <c r="I29" s="13">
        <f>BY_Demands_Drivers!$H$53*$M$29</f>
        <v>3.5975877238215221</v>
      </c>
      <c r="J29" s="13">
        <f>BY_Demands_Drivers!$I$53*$M$29</f>
        <v>2.3245951446231339</v>
      </c>
      <c r="L29" s="14">
        <f>BY_Demands_Drivers!AT4</f>
        <v>2035</v>
      </c>
      <c r="M29" s="13">
        <f t="shared" si="5"/>
        <v>0.95645244791536788</v>
      </c>
      <c r="N29" s="13">
        <v>0.97499999999999998</v>
      </c>
      <c r="O29" s="13">
        <v>0.98097686965678754</v>
      </c>
      <c r="Q29" s="18" t="str">
        <f t="shared" si="0"/>
        <v>Demand</v>
      </c>
      <c r="R29">
        <f>$Z$29</f>
        <v>2035</v>
      </c>
      <c r="S29" t="s">
        <v>27</v>
      </c>
      <c r="T29" t="str">
        <f t="shared" si="6"/>
        <v>IRDMT</v>
      </c>
      <c r="U29" s="13">
        <f>BY_Demands_Drivers!$F$46*$AA$29</f>
        <v>10.795235586678146</v>
      </c>
      <c r="V29" s="13">
        <f>BY_Demands_Drivers!$G$46*$AA$29</f>
        <v>53.976177933391021</v>
      </c>
      <c r="W29" s="13">
        <f>BY_Demands_Drivers!$H$46*$AA$29</f>
        <v>48.578560140051856</v>
      </c>
      <c r="X29" s="13">
        <f>BY_Demands_Drivers!$I$46*$AA$29</f>
        <v>26.988088966695464</v>
      </c>
      <c r="Z29" s="14">
        <f>BY_Demands_Drivers!AT4</f>
        <v>2035</v>
      </c>
      <c r="AA29" s="13">
        <f t="shared" si="7"/>
        <v>0.95121036912077228</v>
      </c>
      <c r="AB29" s="13">
        <v>0.97499999999999998</v>
      </c>
      <c r="AC29" s="13">
        <v>0.97560037858540749</v>
      </c>
      <c r="AE29" s="18" t="str">
        <f t="shared" si="1"/>
        <v>Demand</v>
      </c>
      <c r="AF29">
        <f>$AN$29</f>
        <v>2035</v>
      </c>
      <c r="AG29" t="s">
        <v>27</v>
      </c>
      <c r="AH29" t="str">
        <f t="shared" si="8"/>
        <v>IXDMT</v>
      </c>
      <c r="AI29" s="13">
        <f>BY_Demands_Drivers!$F$32*$AO$29</f>
        <v>4.8544705947845983E-2</v>
      </c>
      <c r="AJ29" s="13">
        <f>BY_Demands_Drivers!$G$32*$AO$29</f>
        <v>0.19417882379138393</v>
      </c>
      <c r="AK29" s="13">
        <f>BY_Demands_Drivers!$H$32*$AO$29</f>
        <v>0.63108117732199842</v>
      </c>
      <c r="AL29" s="13">
        <f>BY_Demands_Drivers!$I$32*$AO$29</f>
        <v>0.40777552996190647</v>
      </c>
      <c r="AN29" s="14">
        <f>BY_Demands_Drivers!AT4</f>
        <v>2035</v>
      </c>
      <c r="AO29" s="13">
        <f t="shared" si="9"/>
        <v>1.1543912575960025</v>
      </c>
      <c r="AP29" s="13">
        <v>0.97499999999999998</v>
      </c>
      <c r="AQ29" s="13">
        <v>1.1839910334317973</v>
      </c>
      <c r="AS29" s="18" t="str">
        <f t="shared" si="2"/>
        <v>Demand</v>
      </c>
      <c r="AT29">
        <f>$BB$29</f>
        <v>2035</v>
      </c>
      <c r="AU29" t="s">
        <v>27</v>
      </c>
      <c r="AV29" t="str">
        <f t="shared" si="10"/>
        <v>IGDMT</v>
      </c>
      <c r="AW29" s="13">
        <f>BY_Demands_Drivers!$F$25*$BC$29</f>
        <v>1.6091688858796471</v>
      </c>
      <c r="AX29" s="13">
        <f>BY_Demands_Drivers!$G$25*$BC$29</f>
        <v>0.68964380823413263</v>
      </c>
      <c r="AY29" s="13">
        <f>BY_Demands_Drivers!$H$25*$BC$29</f>
        <v>1.8390501552910241</v>
      </c>
      <c r="AZ29" s="13">
        <f>BY_Demands_Drivers!$I$25*$BC$29</f>
        <v>2.0689314247024009</v>
      </c>
      <c r="BB29" s="14">
        <f>BY_Demands_Drivers!AT4</f>
        <v>2035</v>
      </c>
      <c r="BC29" s="13">
        <f t="shared" si="11"/>
        <v>0.82823990593330632</v>
      </c>
      <c r="BD29" s="13">
        <v>0.97499999999999998</v>
      </c>
      <c r="BE29" s="13">
        <v>0.84947682659826296</v>
      </c>
      <c r="BG29" s="18" t="str">
        <f t="shared" si="3"/>
        <v>Demand</v>
      </c>
      <c r="BH29">
        <f>$BP$29</f>
        <v>2035</v>
      </c>
      <c r="BI29" t="s">
        <v>27</v>
      </c>
      <c r="BJ29" t="str">
        <f t="shared" si="12"/>
        <v>IIDMT</v>
      </c>
      <c r="BK29" s="13">
        <f>BY_Demands_Drivers!$F$88*$BQ$29</f>
        <v>2.2133079076690061</v>
      </c>
      <c r="BL29" s="13">
        <f>BY_Demands_Drivers!$G$88*$BQ$29</f>
        <v>2.2199678111021939E-3</v>
      </c>
      <c r="BM29" s="13">
        <f>BY_Demands_Drivers!$H$88*$BQ$29</f>
        <v>2.2199678111023157E-3</v>
      </c>
      <c r="BN29" s="13">
        <f>BY_Demands_Drivers!$I$88*$BQ$29</f>
        <v>2.2199678111023157E-3</v>
      </c>
      <c r="BP29" s="14">
        <f>BY_Demands_Drivers!AT4</f>
        <v>2035</v>
      </c>
      <c r="BQ29" s="13">
        <f t="shared" si="13"/>
        <v>1.1098624094464404</v>
      </c>
      <c r="BR29" s="13">
        <v>0.97499999999999998</v>
      </c>
      <c r="BS29" s="13">
        <v>1.1383204199450672</v>
      </c>
    </row>
    <row r="30" spans="3:71" ht="15.75" customHeight="1" x14ac:dyDescent="0.3">
      <c r="C30" s="18" t="str">
        <f t="shared" si="4"/>
        <v>Demand</v>
      </c>
      <c r="D30">
        <f>$L$30</f>
        <v>2036</v>
      </c>
      <c r="E30" t="s">
        <v>27</v>
      </c>
      <c r="F30" t="str">
        <f t="shared" si="14"/>
        <v>ISDMT</v>
      </c>
      <c r="G30" s="13">
        <f>BY_Demands_Drivers!$F$53*$M$30</f>
        <v>0.2777228775403523</v>
      </c>
      <c r="H30" s="13">
        <f>BY_Demands_Drivers!$G$53*$M$30</f>
        <v>1.110891510161415</v>
      </c>
      <c r="I30" s="13">
        <f>BY_Demands_Drivers!$H$53*$M$30</f>
        <v>3.6103974080245815</v>
      </c>
      <c r="J30" s="13">
        <f>BY_Demands_Drivers!$I$53*$M$30</f>
        <v>2.3328721713389569</v>
      </c>
      <c r="L30" s="14">
        <f>BY_Demands_Drivers!AU4</f>
        <v>2036</v>
      </c>
      <c r="M30" s="13">
        <f t="shared" si="5"/>
        <v>0.95985802263753872</v>
      </c>
      <c r="N30" s="13">
        <v>0.97</v>
      </c>
      <c r="O30" s="13">
        <v>0.98954435323457601</v>
      </c>
      <c r="Q30" s="18" t="str">
        <f t="shared" si="0"/>
        <v>Demand</v>
      </c>
      <c r="R30">
        <f>$Z$30</f>
        <v>2036</v>
      </c>
      <c r="S30" t="s">
        <v>27</v>
      </c>
      <c r="T30" t="str">
        <f t="shared" si="6"/>
        <v>IRDMT</v>
      </c>
      <c r="U30" s="13">
        <f>BY_Demands_Drivers!$F$46*$AA$30</f>
        <v>10.76978391796616</v>
      </c>
      <c r="V30" s="13">
        <f>BY_Demands_Drivers!$G$46*$AA$30</f>
        <v>53.848919589831084</v>
      </c>
      <c r="W30" s="13">
        <f>BY_Demands_Drivers!$H$46*$AA$30</f>
        <v>48.464027630847916</v>
      </c>
      <c r="X30" s="13">
        <f>BY_Demands_Drivers!$I$46*$AA$30</f>
        <v>26.924459794915496</v>
      </c>
      <c r="Z30" s="14">
        <f>BY_Demands_Drivers!AU4</f>
        <v>2036</v>
      </c>
      <c r="AA30" s="13">
        <f t="shared" si="7"/>
        <v>0.9489677231872139</v>
      </c>
      <c r="AB30" s="13">
        <v>0.97</v>
      </c>
      <c r="AC30" s="13">
        <v>0.97831724039918966</v>
      </c>
      <c r="AE30" s="18" t="str">
        <f t="shared" si="1"/>
        <v>Demand</v>
      </c>
      <c r="AF30">
        <f>$AN$30</f>
        <v>2036</v>
      </c>
      <c r="AG30" t="s">
        <v>27</v>
      </c>
      <c r="AH30" t="str">
        <f t="shared" si="8"/>
        <v>IXDMT</v>
      </c>
      <c r="AI30" s="13">
        <f>BY_Demands_Drivers!$F$32*$AO$30</f>
        <v>4.871755575740163E-2</v>
      </c>
      <c r="AJ30" s="13">
        <f>BY_Demands_Drivers!$G$32*$AO$30</f>
        <v>0.19487022302960652</v>
      </c>
      <c r="AK30" s="13">
        <f>BY_Demands_Drivers!$H$32*$AO$30</f>
        <v>0.63332822484622175</v>
      </c>
      <c r="AL30" s="13">
        <f>BY_Demands_Drivers!$I$32*$AO$30</f>
        <v>0.40922746836217394</v>
      </c>
      <c r="AN30" s="14">
        <f>BY_Demands_Drivers!AU4</f>
        <v>2036</v>
      </c>
      <c r="AO30" s="13">
        <f t="shared" si="9"/>
        <v>1.1585016194806237</v>
      </c>
      <c r="AP30" s="13">
        <v>0.97</v>
      </c>
      <c r="AQ30" s="13">
        <v>1.1943315664748697</v>
      </c>
      <c r="AS30" s="18" t="str">
        <f t="shared" si="2"/>
        <v>Demand</v>
      </c>
      <c r="AT30">
        <f>$BB$30</f>
        <v>2036</v>
      </c>
      <c r="AU30" t="s">
        <v>27</v>
      </c>
      <c r="AV30" t="str">
        <f t="shared" si="10"/>
        <v>IGDMT</v>
      </c>
      <c r="AW30" s="13">
        <f>BY_Demands_Drivers!$F$25*$BC$30</f>
        <v>1.6009167377469311</v>
      </c>
      <c r="AX30" s="13">
        <f>BY_Demands_Drivers!$G$25*$BC$30</f>
        <v>0.6861071733201114</v>
      </c>
      <c r="AY30" s="13">
        <f>BY_Demands_Drivers!$H$25*$BC$30</f>
        <v>1.8296191288536343</v>
      </c>
      <c r="AZ30" s="13">
        <f>BY_Demands_Drivers!$I$25*$BC$30</f>
        <v>2.0583215199603373</v>
      </c>
      <c r="BB30" s="14">
        <f>BY_Demands_Drivers!AU4</f>
        <v>2036</v>
      </c>
      <c r="BC30" s="13">
        <f t="shared" si="11"/>
        <v>0.82399252180031501</v>
      </c>
      <c r="BD30" s="13">
        <v>0.97</v>
      </c>
      <c r="BE30" s="13">
        <v>0.84947682659826296</v>
      </c>
      <c r="BG30" s="18" t="str">
        <f t="shared" si="3"/>
        <v>Demand</v>
      </c>
      <c r="BH30">
        <f>$BP$30</f>
        <v>2036</v>
      </c>
      <c r="BI30" t="s">
        <v>27</v>
      </c>
      <c r="BJ30" t="str">
        <f t="shared" si="12"/>
        <v>IIDMT</v>
      </c>
      <c r="BK30" s="13">
        <f>BY_Demands_Drivers!$F$88*$BQ$30</f>
        <v>2.2166373281113114</v>
      </c>
      <c r="BL30" s="13">
        <f>BY_Demands_Drivers!$G$88*$BQ$30</f>
        <v>2.2233072498607752E-3</v>
      </c>
      <c r="BM30" s="13">
        <f>BY_Demands_Drivers!$H$88*$BQ$30</f>
        <v>2.2233072498608971E-3</v>
      </c>
      <c r="BN30" s="13">
        <f>BY_Demands_Drivers!$I$88*$BQ$30</f>
        <v>2.2233072498608971E-3</v>
      </c>
      <c r="BP30" s="14">
        <f>BY_Demands_Drivers!AU4</f>
        <v>2036</v>
      </c>
      <c r="BQ30" s="13">
        <f t="shared" si="13"/>
        <v>1.1115319460623598</v>
      </c>
      <c r="BR30" s="13">
        <v>0.97</v>
      </c>
      <c r="BS30" s="13">
        <v>1.145909222744701</v>
      </c>
    </row>
    <row r="31" spans="3:71" ht="15.75" customHeight="1" x14ac:dyDescent="0.3">
      <c r="C31" s="18" t="str">
        <f t="shared" si="4"/>
        <v>Demand</v>
      </c>
      <c r="D31">
        <f>$L$31</f>
        <v>2037</v>
      </c>
      <c r="E31" t="s">
        <v>27</v>
      </c>
      <c r="F31" t="str">
        <f t="shared" si="14"/>
        <v>ISDMT</v>
      </c>
      <c r="G31" s="13">
        <f>BY_Demands_Drivers!$F$53*$M$31</f>
        <v>0.27868344892471336</v>
      </c>
      <c r="H31" s="13">
        <f>BY_Demands_Drivers!$G$53*$M$31</f>
        <v>1.1147337956988592</v>
      </c>
      <c r="I31" s="13">
        <f>BY_Demands_Drivers!$H$53*$M$31</f>
        <v>3.6228848360212753</v>
      </c>
      <c r="J31" s="13">
        <f>BY_Demands_Drivers!$I$53*$M$31</f>
        <v>2.3409409709675897</v>
      </c>
      <c r="L31" s="14">
        <f>BY_Demands_Drivers!AV4</f>
        <v>2037</v>
      </c>
      <c r="M31" s="13">
        <f t="shared" si="5"/>
        <v>0.96317792252393197</v>
      </c>
      <c r="N31" s="13">
        <v>0.96499999999999997</v>
      </c>
      <c r="O31" s="13">
        <v>0.99811183681236482</v>
      </c>
      <c r="Q31" s="18" t="str">
        <f t="shared" si="0"/>
        <v>Demand</v>
      </c>
      <c r="R31">
        <f>$Z$31</f>
        <v>2037</v>
      </c>
      <c r="S31" t="s">
        <v>27</v>
      </c>
      <c r="T31" t="str">
        <f t="shared" si="6"/>
        <v>IRDMT</v>
      </c>
      <c r="U31" s="13">
        <f>BY_Demands_Drivers!$F$46*$AA$31</f>
        <v>10.744023914060525</v>
      </c>
      <c r="V31" s="13">
        <f>BY_Demands_Drivers!$G$46*$AA$31</f>
        <v>53.72011957030292</v>
      </c>
      <c r="W31" s="13">
        <f>BY_Demands_Drivers!$H$46*$AA$31</f>
        <v>48.34810761327256</v>
      </c>
      <c r="X31" s="13">
        <f>BY_Demands_Drivers!$I$46*$AA$31</f>
        <v>26.86005978515141</v>
      </c>
      <c r="Z31" s="14">
        <f>BY_Demands_Drivers!AV4</f>
        <v>2037</v>
      </c>
      <c r="AA31" s="13">
        <f t="shared" si="7"/>
        <v>0.94669790863551773</v>
      </c>
      <c r="AB31" s="13">
        <v>0.96499999999999997</v>
      </c>
      <c r="AC31" s="13">
        <v>0.98103410221297171</v>
      </c>
      <c r="AE31" s="18" t="str">
        <f t="shared" si="1"/>
        <v>Demand</v>
      </c>
      <c r="AF31">
        <f>$AN$31</f>
        <v>2037</v>
      </c>
      <c r="AG31" t="s">
        <v>27</v>
      </c>
      <c r="AH31" t="str">
        <f t="shared" si="8"/>
        <v>IXDMT</v>
      </c>
      <c r="AI31" s="13">
        <f>BY_Demands_Drivers!$F$32*$AO$31</f>
        <v>4.888605714407538E-2</v>
      </c>
      <c r="AJ31" s="13">
        <f>BY_Demands_Drivers!$G$32*$AO$31</f>
        <v>0.19554422857630152</v>
      </c>
      <c r="AK31" s="13">
        <f>BY_Demands_Drivers!$H$32*$AO$31</f>
        <v>0.6355187428729806</v>
      </c>
      <c r="AL31" s="13">
        <f>BY_Demands_Drivers!$I$32*$AO$31</f>
        <v>0.41064288001023341</v>
      </c>
      <c r="AN31" s="14">
        <f>BY_Demands_Drivers!AV4</f>
        <v>2037</v>
      </c>
      <c r="AO31" s="13">
        <f t="shared" si="9"/>
        <v>1.1625085760348144</v>
      </c>
      <c r="AP31" s="13">
        <v>0.96499999999999997</v>
      </c>
      <c r="AQ31" s="13">
        <v>1.2046720995179425</v>
      </c>
      <c r="AS31" s="18" t="str">
        <f t="shared" si="2"/>
        <v>Demand</v>
      </c>
      <c r="AT31">
        <f>$BB$31</f>
        <v>2037</v>
      </c>
      <c r="AU31" t="s">
        <v>27</v>
      </c>
      <c r="AV31" t="str">
        <f t="shared" si="10"/>
        <v>IGDMT</v>
      </c>
      <c r="AW31" s="13">
        <f>BY_Demands_Drivers!$F$25*$BC$31</f>
        <v>1.5926645896142149</v>
      </c>
      <c r="AX31" s="13">
        <f>BY_Demands_Drivers!$G$25*$BC$31</f>
        <v>0.68257053840609017</v>
      </c>
      <c r="AY31" s="13">
        <f>BY_Demands_Drivers!$H$25*$BC$31</f>
        <v>1.8201881024162445</v>
      </c>
      <c r="AZ31" s="13">
        <f>BY_Demands_Drivers!$I$25*$BC$31</f>
        <v>2.0477116152182737</v>
      </c>
      <c r="BB31" s="14">
        <f>BY_Demands_Drivers!AV4</f>
        <v>2037</v>
      </c>
      <c r="BC31" s="13">
        <f t="shared" si="11"/>
        <v>0.81974513766732371</v>
      </c>
      <c r="BD31" s="13">
        <v>0.96499999999999997</v>
      </c>
      <c r="BE31" s="13">
        <v>0.84947682659826296</v>
      </c>
      <c r="BG31" s="18" t="str">
        <f t="shared" si="3"/>
        <v>Demand</v>
      </c>
      <c r="BH31">
        <f>$BP$31</f>
        <v>2037</v>
      </c>
      <c r="BI31" t="s">
        <v>27</v>
      </c>
      <c r="BJ31" t="str">
        <f t="shared" si="12"/>
        <v>IIDMT</v>
      </c>
      <c r="BK31" s="13">
        <f>BY_Demands_Drivers!$F$88*$BQ$31</f>
        <v>2.2198154112607851</v>
      </c>
      <c r="BL31" s="13">
        <f>BY_Demands_Drivers!$G$88*$BQ$31</f>
        <v>2.2264948959485114E-3</v>
      </c>
      <c r="BM31" s="13">
        <f>BY_Demands_Drivers!$H$88*$BQ$31</f>
        <v>2.2264948959486337E-3</v>
      </c>
      <c r="BN31" s="13">
        <f>BY_Demands_Drivers!$I$88*$BQ$31</f>
        <v>2.2264948959486337E-3</v>
      </c>
      <c r="BP31" s="14">
        <f>BY_Demands_Drivers!AV4</f>
        <v>2037</v>
      </c>
      <c r="BQ31" s="13">
        <f t="shared" si="13"/>
        <v>1.1131255946502829</v>
      </c>
      <c r="BR31" s="13">
        <v>0.96499999999999997</v>
      </c>
      <c r="BS31" s="13">
        <v>1.1534980255443348</v>
      </c>
    </row>
    <row r="32" spans="3:71" ht="15.75" customHeight="1" x14ac:dyDescent="0.3">
      <c r="C32" s="18" t="str">
        <f t="shared" si="4"/>
        <v>Demand</v>
      </c>
      <c r="D32">
        <f>$L$32</f>
        <v>2038</v>
      </c>
      <c r="E32" t="s">
        <v>27</v>
      </c>
      <c r="F32" t="str">
        <f t="shared" si="14"/>
        <v>ISDMT</v>
      </c>
      <c r="G32" s="13">
        <f>BY_Demands_Drivers!$F$53*$M$32</f>
        <v>0.27961923137012301</v>
      </c>
      <c r="H32" s="13">
        <f>BY_Demands_Drivers!$G$53*$M$32</f>
        <v>1.1184769254804978</v>
      </c>
      <c r="I32" s="13">
        <f>BY_Demands_Drivers!$H$53*$M$32</f>
        <v>3.6350500078116013</v>
      </c>
      <c r="J32" s="13">
        <f>BY_Demands_Drivers!$I$53*$M$32</f>
        <v>2.348801543509031</v>
      </c>
      <c r="L32" s="14">
        <f>BY_Demands_Drivers!AW4</f>
        <v>2038</v>
      </c>
      <c r="M32" s="13">
        <f t="shared" si="5"/>
        <v>0.96641214757454685</v>
      </c>
      <c r="N32" s="13">
        <v>0.96</v>
      </c>
      <c r="O32" s="13">
        <v>1.006679320390153</v>
      </c>
      <c r="Q32" s="18" t="str">
        <f t="shared" si="0"/>
        <v>Demand</v>
      </c>
      <c r="R32">
        <f>$Z$32</f>
        <v>2038</v>
      </c>
      <c r="S32" t="s">
        <v>27</v>
      </c>
      <c r="T32" t="str">
        <f t="shared" si="6"/>
        <v>IRDMT</v>
      </c>
      <c r="U32" s="13">
        <f>BY_Demands_Drivers!$F$46*$AA$32</f>
        <v>10.717955574961247</v>
      </c>
      <c r="V32" s="13">
        <f>BY_Demands_Drivers!$G$46*$AA$32</f>
        <v>53.589777874806522</v>
      </c>
      <c r="W32" s="13">
        <f>BY_Demands_Drivers!$H$46*$AA$32</f>
        <v>48.230800087325804</v>
      </c>
      <c r="X32" s="13">
        <f>BY_Demands_Drivers!$I$46*$AA$32</f>
        <v>26.794888937403211</v>
      </c>
      <c r="Z32" s="14">
        <f>BY_Demands_Drivers!AW4</f>
        <v>2038</v>
      </c>
      <c r="AA32" s="13">
        <f t="shared" si="7"/>
        <v>0.94440092546568388</v>
      </c>
      <c r="AB32" s="13">
        <v>0.96</v>
      </c>
      <c r="AC32" s="13">
        <v>0.9837509640267541</v>
      </c>
      <c r="AE32" s="18" t="str">
        <f t="shared" si="1"/>
        <v>Demand</v>
      </c>
      <c r="AF32">
        <f>$AN$32</f>
        <v>2038</v>
      </c>
      <c r="AG32" t="s">
        <v>27</v>
      </c>
      <c r="AH32" t="str">
        <f t="shared" si="8"/>
        <v>IXDMT</v>
      </c>
      <c r="AI32" s="13">
        <f>BY_Demands_Drivers!$F$32*$AO$32</f>
        <v>4.9050210107867219E-2</v>
      </c>
      <c r="AJ32" s="13">
        <f>BY_Demands_Drivers!$G$32*$AO$32</f>
        <v>0.19620084043146888</v>
      </c>
      <c r="AK32" s="13">
        <f>BY_Demands_Drivers!$H$32*$AO$32</f>
        <v>0.63765273140227441</v>
      </c>
      <c r="AL32" s="13">
        <f>BY_Demands_Drivers!$I$32*$AO$32</f>
        <v>0.41202176490608489</v>
      </c>
      <c r="AN32" s="14">
        <f>BY_Demands_Drivers!AW4</f>
        <v>2038</v>
      </c>
      <c r="AO32" s="13">
        <f t="shared" si="9"/>
        <v>1.1664121272585741</v>
      </c>
      <c r="AP32" s="13">
        <v>0.96</v>
      </c>
      <c r="AQ32" s="13">
        <v>1.2150126325610147</v>
      </c>
      <c r="AS32" s="18" t="str">
        <f t="shared" si="2"/>
        <v>Demand</v>
      </c>
      <c r="AT32">
        <f>$BB$32</f>
        <v>2038</v>
      </c>
      <c r="AU32" t="s">
        <v>27</v>
      </c>
      <c r="AV32" t="str">
        <f t="shared" si="10"/>
        <v>IGDMT</v>
      </c>
      <c r="AW32" s="13">
        <f>BY_Demands_Drivers!$F$25*$BC$32</f>
        <v>1.5844124414814988</v>
      </c>
      <c r="AX32" s="13">
        <f>BY_Demands_Drivers!$G$25*$BC$32</f>
        <v>0.67903390349206905</v>
      </c>
      <c r="AY32" s="13">
        <f>BY_Demands_Drivers!$H$25*$BC$32</f>
        <v>1.8107570759788547</v>
      </c>
      <c r="AZ32" s="13">
        <f>BY_Demands_Drivers!$I$25*$BC$32</f>
        <v>2.0371017104762101</v>
      </c>
      <c r="BB32" s="14">
        <f>BY_Demands_Drivers!AW4</f>
        <v>2038</v>
      </c>
      <c r="BC32" s="13">
        <f t="shared" si="11"/>
        <v>0.8154977535343324</v>
      </c>
      <c r="BD32" s="13">
        <v>0.96</v>
      </c>
      <c r="BE32" s="13">
        <v>0.84947682659826296</v>
      </c>
      <c r="BG32" s="18" t="str">
        <f t="shared" si="3"/>
        <v>Demand</v>
      </c>
      <c r="BH32">
        <f>$BP$32</f>
        <v>2038</v>
      </c>
      <c r="BI32" t="s">
        <v>27</v>
      </c>
      <c r="BJ32" t="str">
        <f t="shared" si="12"/>
        <v>IIDMT</v>
      </c>
      <c r="BK32" s="13">
        <f>BY_Demands_Drivers!$F$88*$BQ$32</f>
        <v>2.2228421571174266</v>
      </c>
      <c r="BL32" s="13">
        <f>BY_Demands_Drivers!$G$88*$BQ$32</f>
        <v>2.2295307493654035E-3</v>
      </c>
      <c r="BM32" s="13">
        <f>BY_Demands_Drivers!$H$88*$BQ$32</f>
        <v>2.2295307493655258E-3</v>
      </c>
      <c r="BN32" s="13">
        <f>BY_Demands_Drivers!$I$88*$BQ$32</f>
        <v>2.2295307493655258E-3</v>
      </c>
      <c r="BP32" s="14">
        <f>BY_Demands_Drivers!AW4</f>
        <v>2038</v>
      </c>
      <c r="BQ32" s="13">
        <f t="shared" si="13"/>
        <v>1.1146433552102097</v>
      </c>
      <c r="BR32" s="13">
        <v>0.96</v>
      </c>
      <c r="BS32" s="13">
        <v>1.1610868283439686</v>
      </c>
    </row>
    <row r="33" spans="3:71" ht="15.75" customHeight="1" x14ac:dyDescent="0.3">
      <c r="C33" s="18" t="str">
        <f t="shared" si="4"/>
        <v>Demand</v>
      </c>
      <c r="D33">
        <f>$L$33</f>
        <v>2039</v>
      </c>
      <c r="E33" t="s">
        <v>27</v>
      </c>
      <c r="F33" t="str">
        <f t="shared" si="14"/>
        <v>ISDMT</v>
      </c>
      <c r="G33" s="13">
        <f>BY_Demands_Drivers!$F$53*$M$33</f>
        <v>0.28053022487658158</v>
      </c>
      <c r="H33" s="13">
        <f>BY_Demands_Drivers!$G$53*$M$33</f>
        <v>1.1221208995063321</v>
      </c>
      <c r="I33" s="13">
        <f>BY_Demands_Drivers!$H$53*$M$33</f>
        <v>3.646892923395562</v>
      </c>
      <c r="J33" s="13">
        <f>BY_Demands_Drivers!$I$53*$M$33</f>
        <v>2.3564538889632827</v>
      </c>
      <c r="L33" s="14">
        <f>BY_Demands_Drivers!AX4</f>
        <v>2039</v>
      </c>
      <c r="M33" s="13">
        <f t="shared" si="5"/>
        <v>0.96956069778938425</v>
      </c>
      <c r="N33" s="13">
        <v>0.95499999999999996</v>
      </c>
      <c r="O33" s="13">
        <v>1.0152468039679416</v>
      </c>
      <c r="Q33" s="18" t="str">
        <f t="shared" si="0"/>
        <v>Demand</v>
      </c>
      <c r="R33">
        <f>$Z$33</f>
        <v>2039</v>
      </c>
      <c r="S33" t="s">
        <v>27</v>
      </c>
      <c r="T33" t="str">
        <f t="shared" si="6"/>
        <v>IRDMT</v>
      </c>
      <c r="U33" s="13">
        <f>BY_Demands_Drivers!$F$46*$AA$33</f>
        <v>10.691578900668318</v>
      </c>
      <c r="V33" s="13">
        <f>BY_Demands_Drivers!$G$46*$AA$33</f>
        <v>53.457894503341876</v>
      </c>
      <c r="W33" s="13">
        <f>BY_Demands_Drivers!$H$46*$AA$33</f>
        <v>48.112105053007625</v>
      </c>
      <c r="X33" s="13">
        <f>BY_Demands_Drivers!$I$46*$AA$33</f>
        <v>26.728947251670888</v>
      </c>
      <c r="Z33" s="14">
        <f>BY_Demands_Drivers!AX4</f>
        <v>2039</v>
      </c>
      <c r="AA33" s="13">
        <f t="shared" si="7"/>
        <v>0.94207677367771203</v>
      </c>
      <c r="AB33" s="13">
        <v>0.95499999999999996</v>
      </c>
      <c r="AC33" s="13">
        <v>0.98646782584053616</v>
      </c>
      <c r="AE33" s="18" t="str">
        <f t="shared" si="1"/>
        <v>Demand</v>
      </c>
      <c r="AF33">
        <f>$AN$33</f>
        <v>2039</v>
      </c>
      <c r="AG33" t="s">
        <v>27</v>
      </c>
      <c r="AH33" t="str">
        <f t="shared" si="8"/>
        <v>IXDMT</v>
      </c>
      <c r="AI33" s="13">
        <f>BY_Demands_Drivers!$F$32*$AO$33</f>
        <v>4.921001464877716E-2</v>
      </c>
      <c r="AJ33" s="13">
        <f>BY_Demands_Drivers!$G$32*$AO$33</f>
        <v>0.19684005859510864</v>
      </c>
      <c r="AK33" s="13">
        <f>BY_Demands_Drivers!$H$32*$AO$33</f>
        <v>0.63973019043410373</v>
      </c>
      <c r="AL33" s="13">
        <f>BY_Demands_Drivers!$I$32*$AO$33</f>
        <v>0.41336412304972842</v>
      </c>
      <c r="AN33" s="14">
        <f>BY_Demands_Drivers!AX4</f>
        <v>2039</v>
      </c>
      <c r="AO33" s="13">
        <f t="shared" si="9"/>
        <v>1.1702122731519033</v>
      </c>
      <c r="AP33" s="13">
        <v>0.95499999999999996</v>
      </c>
      <c r="AQ33" s="13">
        <v>1.2253531656040872</v>
      </c>
      <c r="AS33" s="18" t="str">
        <f t="shared" si="2"/>
        <v>Demand</v>
      </c>
      <c r="AT33">
        <f>$BB$33</f>
        <v>2039</v>
      </c>
      <c r="AU33" t="s">
        <v>27</v>
      </c>
      <c r="AV33" t="str">
        <f t="shared" si="10"/>
        <v>IGDMT</v>
      </c>
      <c r="AW33" s="13">
        <f>BY_Demands_Drivers!$F$25*$BC$33</f>
        <v>1.5761602933487826</v>
      </c>
      <c r="AX33" s="13">
        <f>BY_Demands_Drivers!$G$25*$BC$33</f>
        <v>0.67549726857804782</v>
      </c>
      <c r="AY33" s="13">
        <f>BY_Demands_Drivers!$H$25*$BC$33</f>
        <v>1.8013260495414647</v>
      </c>
      <c r="AZ33" s="13">
        <f>BY_Demands_Drivers!$I$25*$BC$33</f>
        <v>2.0264918057341466</v>
      </c>
      <c r="BB33" s="14">
        <f>BY_Demands_Drivers!AX4</f>
        <v>2039</v>
      </c>
      <c r="BC33" s="13">
        <f t="shared" si="11"/>
        <v>0.8112503694013411</v>
      </c>
      <c r="BD33" s="13">
        <v>0.95499999999999996</v>
      </c>
      <c r="BE33" s="13">
        <v>0.84947682659826296</v>
      </c>
      <c r="BG33" s="18" t="str">
        <f t="shared" si="3"/>
        <v>Demand</v>
      </c>
      <c r="BH33">
        <f>$BP$33</f>
        <v>2039</v>
      </c>
      <c r="BI33" t="s">
        <v>27</v>
      </c>
      <c r="BJ33" t="str">
        <f t="shared" si="12"/>
        <v>IIDMT</v>
      </c>
      <c r="BK33" s="13">
        <f>BY_Demands_Drivers!$F$88*$BQ$33</f>
        <v>2.225717565681236</v>
      </c>
      <c r="BL33" s="13">
        <f>BY_Demands_Drivers!$G$88*$BQ$33</f>
        <v>2.2324148101114509E-3</v>
      </c>
      <c r="BM33" s="13">
        <f>BY_Demands_Drivers!$H$88*$BQ$33</f>
        <v>2.2324148101115736E-3</v>
      </c>
      <c r="BN33" s="13">
        <f>BY_Demands_Drivers!$I$88*$BQ$33</f>
        <v>2.2324148101115736E-3</v>
      </c>
      <c r="BP33" s="14">
        <f>BY_Demands_Drivers!AX4</f>
        <v>2039</v>
      </c>
      <c r="BQ33" s="13">
        <f t="shared" si="13"/>
        <v>1.1160852277421403</v>
      </c>
      <c r="BR33" s="13">
        <v>0.95499999999999996</v>
      </c>
      <c r="BS33" s="13">
        <v>1.1686756311436024</v>
      </c>
    </row>
    <row r="34" spans="3:71" ht="15.75" customHeight="1" x14ac:dyDescent="0.3">
      <c r="C34" s="18" t="str">
        <f t="shared" si="4"/>
        <v>Demand</v>
      </c>
      <c r="D34">
        <f>$L$34</f>
        <v>2040</v>
      </c>
      <c r="E34" t="s">
        <v>27</v>
      </c>
      <c r="F34" t="str">
        <f t="shared" si="14"/>
        <v>ISDMT</v>
      </c>
      <c r="G34" s="13">
        <f>BY_Demands_Drivers!$F$53*$M$34</f>
        <v>0.28141642944408884</v>
      </c>
      <c r="H34" s="13">
        <f>BY_Demands_Drivers!$G$53*$M$34</f>
        <v>1.1256657177763612</v>
      </c>
      <c r="I34" s="13">
        <f>BY_Demands_Drivers!$H$53*$M$34</f>
        <v>3.6584135827731563</v>
      </c>
      <c r="J34" s="13">
        <f>BY_Demands_Drivers!$I$53*$M$34</f>
        <v>2.3638980073303437</v>
      </c>
      <c r="L34" s="14">
        <f>BY_Demands_Drivers!AY4</f>
        <v>2040</v>
      </c>
      <c r="M34" s="13">
        <f t="shared" si="5"/>
        <v>0.97262357316844361</v>
      </c>
      <c r="N34" s="13">
        <v>0.95</v>
      </c>
      <c r="O34" s="13">
        <v>1.0238142875457301</v>
      </c>
      <c r="Q34" s="18" t="str">
        <f t="shared" si="0"/>
        <v>Demand</v>
      </c>
      <c r="R34">
        <f>$Z$34</f>
        <v>2040</v>
      </c>
      <c r="S34" t="s">
        <v>27</v>
      </c>
      <c r="T34" t="str">
        <f t="shared" si="6"/>
        <v>IRDMT</v>
      </c>
      <c r="U34" s="13">
        <f>BY_Demands_Drivers!$F$46*$AA$34</f>
        <v>10.664893891181741</v>
      </c>
      <c r="V34" s="13">
        <f>BY_Demands_Drivers!$G$46*$AA$34</f>
        <v>53.324469455908989</v>
      </c>
      <c r="W34" s="13">
        <f>BY_Demands_Drivers!$H$46*$AA$34</f>
        <v>47.99202251031803</v>
      </c>
      <c r="X34" s="13">
        <f>BY_Demands_Drivers!$I$46*$AA$34</f>
        <v>26.662234727954448</v>
      </c>
      <c r="Z34" s="14">
        <f>BY_Demands_Drivers!AY4</f>
        <v>2040</v>
      </c>
      <c r="AA34" s="13">
        <f t="shared" si="7"/>
        <v>0.9397254532716024</v>
      </c>
      <c r="AB34" s="13">
        <v>0.95</v>
      </c>
      <c r="AC34" s="13">
        <v>0.98918468765431833</v>
      </c>
      <c r="AE34" s="18" t="str">
        <f t="shared" si="1"/>
        <v>Demand</v>
      </c>
      <c r="AF34">
        <f>$AN$34</f>
        <v>2040</v>
      </c>
      <c r="AG34" t="s">
        <v>27</v>
      </c>
      <c r="AH34" t="str">
        <f t="shared" si="8"/>
        <v>IXDMT</v>
      </c>
      <c r="AI34" s="13">
        <f>BY_Demands_Drivers!$F$32*$AO$34</f>
        <v>4.936547076680519E-2</v>
      </c>
      <c r="AJ34" s="13">
        <f>BY_Demands_Drivers!$G$32*$AO$34</f>
        <v>0.19746188306722076</v>
      </c>
      <c r="AK34" s="13">
        <f>BY_Demands_Drivers!$H$32*$AO$34</f>
        <v>0.64175111996846812</v>
      </c>
      <c r="AL34" s="13">
        <f>BY_Demands_Drivers!$I$32*$AO$34</f>
        <v>0.41466995444116383</v>
      </c>
      <c r="AN34" s="14">
        <f>BY_Demands_Drivers!AY4</f>
        <v>2040</v>
      </c>
      <c r="AO34" s="13">
        <f t="shared" si="9"/>
        <v>1.1739090137148016</v>
      </c>
      <c r="AP34" s="13">
        <v>0.95</v>
      </c>
      <c r="AQ34" s="13">
        <v>1.2356936986471596</v>
      </c>
      <c r="AS34" s="18" t="str">
        <f t="shared" si="2"/>
        <v>Demand</v>
      </c>
      <c r="AT34">
        <f>$BB$34</f>
        <v>2040</v>
      </c>
      <c r="AU34" t="s">
        <v>27</v>
      </c>
      <c r="AV34" t="str">
        <f t="shared" si="10"/>
        <v>IGDMT</v>
      </c>
      <c r="AW34" s="13">
        <f>BY_Demands_Drivers!$F$25*$BC$34</f>
        <v>1.5679081452160666</v>
      </c>
      <c r="AX34" s="13">
        <f>BY_Demands_Drivers!$G$25*$BC$34</f>
        <v>0.6719606336640267</v>
      </c>
      <c r="AY34" s="13">
        <f>BY_Demands_Drivers!$H$25*$BC$34</f>
        <v>1.7918950231040749</v>
      </c>
      <c r="AZ34" s="13">
        <f>BY_Demands_Drivers!$I$25*$BC$34</f>
        <v>2.015881900992083</v>
      </c>
      <c r="BB34" s="14">
        <f>BY_Demands_Drivers!AY4</f>
        <v>2040</v>
      </c>
      <c r="BC34" s="13">
        <f t="shared" si="11"/>
        <v>0.80700298526834979</v>
      </c>
      <c r="BD34" s="13">
        <v>0.95</v>
      </c>
      <c r="BE34" s="13">
        <v>0.84947682659826296</v>
      </c>
      <c r="BG34" s="18" t="str">
        <f t="shared" si="3"/>
        <v>Demand</v>
      </c>
      <c r="BH34">
        <f>$BP$34</f>
        <v>2040</v>
      </c>
      <c r="BI34" t="s">
        <v>27</v>
      </c>
      <c r="BJ34" t="str">
        <f t="shared" si="12"/>
        <v>IIDMT</v>
      </c>
      <c r="BK34" s="13">
        <f>BY_Demands_Drivers!$F$88*$BQ$34</f>
        <v>2.2284416369522129</v>
      </c>
      <c r="BL34" s="13">
        <f>BY_Demands_Drivers!$G$88*$BQ$34</f>
        <v>2.2351470781866536E-3</v>
      </c>
      <c r="BM34" s="13">
        <f>BY_Demands_Drivers!$H$88*$BQ$34</f>
        <v>2.2351470781867763E-3</v>
      </c>
      <c r="BN34" s="13">
        <f>BY_Demands_Drivers!$I$88*$BQ$34</f>
        <v>2.2351470781867763E-3</v>
      </c>
      <c r="BP34" s="14">
        <f>BY_Demands_Drivers!AY4</f>
        <v>2040</v>
      </c>
      <c r="BQ34" s="13">
        <f t="shared" si="13"/>
        <v>1.1174512122460742</v>
      </c>
      <c r="BR34" s="13">
        <v>0.95</v>
      </c>
      <c r="BS34" s="13">
        <v>1.1762644339432362</v>
      </c>
    </row>
    <row r="35" spans="3:71" ht="15.75" customHeight="1" x14ac:dyDescent="0.3">
      <c r="C35" s="18" t="str">
        <f t="shared" si="4"/>
        <v>Demand</v>
      </c>
      <c r="D35">
        <f>$L$35</f>
        <v>2041</v>
      </c>
      <c r="E35" t="s">
        <v>27</v>
      </c>
      <c r="F35" t="str">
        <f t="shared" si="14"/>
        <v>ISDMT</v>
      </c>
      <c r="G35" s="13">
        <f>BY_Demands_Drivers!$F$53*$M$35</f>
        <v>0.28016954581484088</v>
      </c>
      <c r="H35" s="13">
        <f>BY_Demands_Drivers!$G$53*$M$35</f>
        <v>1.1206781832593693</v>
      </c>
      <c r="I35" s="13">
        <f>BY_Demands_Drivers!$H$53*$M$35</f>
        <v>3.6422040955929331</v>
      </c>
      <c r="J35" s="13">
        <f>BY_Demands_Drivers!$I$53*$M$35</f>
        <v>2.3534241848446609</v>
      </c>
      <c r="L35" s="14">
        <f>BY_Demands_Drivers!AZ4</f>
        <v>2041</v>
      </c>
      <c r="M35" s="13">
        <f t="shared" si="5"/>
        <v>0.96831412892881608</v>
      </c>
      <c r="N35" s="13">
        <v>0.94499999999999995</v>
      </c>
      <c r="O35" s="13">
        <v>1.0246710359035092</v>
      </c>
      <c r="Q35" s="18" t="str">
        <f t="shared" si="0"/>
        <v>Demand</v>
      </c>
      <c r="R35">
        <f>$Z$35</f>
        <v>2041</v>
      </c>
      <c r="S35" t="s">
        <v>27</v>
      </c>
      <c r="T35" t="str">
        <f t="shared" si="6"/>
        <v>IRDMT</v>
      </c>
      <c r="U35" s="13">
        <f>BY_Demands_Drivers!$F$46*$AA$35</f>
        <v>10.61141175031999</v>
      </c>
      <c r="V35" s="13">
        <f>BY_Demands_Drivers!$G$46*$AA$35</f>
        <v>53.057058751600231</v>
      </c>
      <c r="W35" s="13">
        <f>BY_Demands_Drivers!$H$46*$AA$35</f>
        <v>47.751352876440144</v>
      </c>
      <c r="X35" s="13">
        <f>BY_Demands_Drivers!$I$46*$AA$35</f>
        <v>26.528529375800069</v>
      </c>
      <c r="Z35" s="14">
        <f>BY_Demands_Drivers!AZ4</f>
        <v>2041</v>
      </c>
      <c r="AA35" s="13">
        <f t="shared" si="7"/>
        <v>0.93501293296187837</v>
      </c>
      <c r="AB35" s="13">
        <v>0.94499999999999995</v>
      </c>
      <c r="AC35" s="13">
        <v>0.98943167509193486</v>
      </c>
      <c r="AE35" s="18" t="str">
        <f t="shared" si="1"/>
        <v>Demand</v>
      </c>
      <c r="AF35">
        <f>$AN$35</f>
        <v>2041</v>
      </c>
      <c r="AG35" t="s">
        <v>27</v>
      </c>
      <c r="AH35" t="str">
        <f t="shared" si="8"/>
        <v>IXDMT</v>
      </c>
      <c r="AI35" s="13">
        <f>BY_Demands_Drivers!$F$32*$AO$35</f>
        <v>4.9146745095845469E-2</v>
      </c>
      <c r="AJ35" s="13">
        <f>BY_Demands_Drivers!$G$32*$AO$35</f>
        <v>0.19658698038338188</v>
      </c>
      <c r="AK35" s="13">
        <f>BY_Demands_Drivers!$H$32*$AO$35</f>
        <v>0.6389076862459917</v>
      </c>
      <c r="AL35" s="13">
        <f>BY_Demands_Drivers!$I$32*$AO$35</f>
        <v>0.41283265880510217</v>
      </c>
      <c r="AN35" s="14">
        <f>BY_Demands_Drivers!AZ4</f>
        <v>2041</v>
      </c>
      <c r="AO35" s="13">
        <f t="shared" si="9"/>
        <v>1.1687077255941363</v>
      </c>
      <c r="AP35" s="13">
        <v>0.94499999999999995</v>
      </c>
      <c r="AQ35" s="13">
        <v>1.236727751951467</v>
      </c>
      <c r="AS35" s="18" t="str">
        <f t="shared" si="2"/>
        <v>Demand</v>
      </c>
      <c r="AT35">
        <f>$BB$35</f>
        <v>2041</v>
      </c>
      <c r="AU35" t="s">
        <v>27</v>
      </c>
      <c r="AV35" t="str">
        <f t="shared" si="10"/>
        <v>IGDMT</v>
      </c>
      <c r="AW35" s="13">
        <f>BY_Demands_Drivers!$F$25*$BC$35</f>
        <v>1.5532900542381121</v>
      </c>
      <c r="AX35" s="13">
        <f>BY_Demands_Drivers!$G$25*$BC$35</f>
        <v>0.66569573753061762</v>
      </c>
      <c r="AY35" s="13">
        <f>BY_Demands_Drivers!$H$25*$BC$35</f>
        <v>1.775188633414984</v>
      </c>
      <c r="AZ35" s="13">
        <f>BY_Demands_Drivers!$I$25*$BC$35</f>
        <v>1.997087212591856</v>
      </c>
      <c r="BB35" s="14">
        <f>BY_Demands_Drivers!AZ4</f>
        <v>2041</v>
      </c>
      <c r="BC35" s="13">
        <f t="shared" si="11"/>
        <v>0.79947904766133648</v>
      </c>
      <c r="BD35" s="13">
        <v>0.94499999999999995</v>
      </c>
      <c r="BE35" s="13">
        <v>0.84600957424480061</v>
      </c>
      <c r="BG35" s="18" t="str">
        <f t="shared" si="3"/>
        <v>Demand</v>
      </c>
      <c r="BH35">
        <f>$BP$35</f>
        <v>2041</v>
      </c>
      <c r="BI35" t="s">
        <v>27</v>
      </c>
      <c r="BJ35" t="str">
        <f t="shared" si="12"/>
        <v>IIDMT</v>
      </c>
      <c r="BK35" s="13">
        <f>BY_Demands_Drivers!$F$88*$BQ$35</f>
        <v>2.2310143709303585</v>
      </c>
      <c r="BL35" s="13">
        <f>BY_Demands_Drivers!$G$88*$BQ$35</f>
        <v>2.2377275535910121E-3</v>
      </c>
      <c r="BM35" s="13">
        <f>BY_Demands_Drivers!$H$88*$BQ$35</f>
        <v>2.2377275535911349E-3</v>
      </c>
      <c r="BN35" s="13">
        <f>BY_Demands_Drivers!$I$88*$BQ$35</f>
        <v>2.2377275535911349E-3</v>
      </c>
      <c r="BP35" s="14">
        <f>BY_Demands_Drivers!AZ4</f>
        <v>2041</v>
      </c>
      <c r="BQ35" s="13">
        <f t="shared" si="13"/>
        <v>1.1187413087220122</v>
      </c>
      <c r="BR35" s="13">
        <v>0.94499999999999995</v>
      </c>
      <c r="BS35" s="13">
        <v>1.18385323674287</v>
      </c>
    </row>
    <row r="36" spans="3:71" ht="15.75" customHeight="1" x14ac:dyDescent="0.3">
      <c r="C36" s="18" t="str">
        <f t="shared" si="4"/>
        <v>Demand</v>
      </c>
      <c r="D36">
        <f>$L$36</f>
        <v>2042</v>
      </c>
      <c r="E36" t="s">
        <v>27</v>
      </c>
      <c r="F36" t="str">
        <f t="shared" si="14"/>
        <v>ISDMT</v>
      </c>
      <c r="G36" s="13">
        <f>BY_Demands_Drivers!$F$53*$M$36</f>
        <v>0.27892018329169777</v>
      </c>
      <c r="H36" s="13">
        <f>BY_Demands_Drivers!$G$53*$M$36</f>
        <v>1.1156807331667968</v>
      </c>
      <c r="I36" s="13">
        <f>BY_Demands_Drivers!$H$53*$M$36</f>
        <v>3.6259623827920726</v>
      </c>
      <c r="J36" s="13">
        <f>BY_Demands_Drivers!$I$53*$M$36</f>
        <v>2.342929539650259</v>
      </c>
      <c r="L36" s="14">
        <f>BY_Demands_Drivers!BA4</f>
        <v>2042</v>
      </c>
      <c r="M36" s="13">
        <f t="shared" si="5"/>
        <v>0.96399611720561063</v>
      </c>
      <c r="N36" s="13">
        <v>0.94</v>
      </c>
      <c r="O36" s="13">
        <v>1.025527784261288</v>
      </c>
      <c r="Q36" s="18" t="str">
        <f t="shared" si="0"/>
        <v>Demand</v>
      </c>
      <c r="R36">
        <f>$Z$36</f>
        <v>2042</v>
      </c>
      <c r="S36" t="s">
        <v>27</v>
      </c>
      <c r="T36" t="str">
        <f t="shared" si="6"/>
        <v>IRDMT</v>
      </c>
      <c r="U36" s="13">
        <f>BY_Demands_Drivers!$F$46*$AA$36</f>
        <v>10.55790157898609</v>
      </c>
      <c r="V36" s="13">
        <f>BY_Demands_Drivers!$G$46*$AA$36</f>
        <v>52.789507894930729</v>
      </c>
      <c r="W36" s="13">
        <f>BY_Demands_Drivers!$H$46*$AA$36</f>
        <v>47.510557105437591</v>
      </c>
      <c r="X36" s="13">
        <f>BY_Demands_Drivers!$I$46*$AA$36</f>
        <v>26.394753947465318</v>
      </c>
      <c r="Z36" s="14">
        <f>BY_Demands_Drivers!BA4</f>
        <v>2042</v>
      </c>
      <c r="AA36" s="13">
        <f t="shared" si="7"/>
        <v>0.93029794277777833</v>
      </c>
      <c r="AB36" s="13">
        <v>0.94</v>
      </c>
      <c r="AC36" s="13">
        <v>0.9896786625295515</v>
      </c>
      <c r="AE36" s="18" t="str">
        <f t="shared" si="1"/>
        <v>Demand</v>
      </c>
      <c r="AF36">
        <f>$AN$36</f>
        <v>2042</v>
      </c>
      <c r="AG36" t="s">
        <v>27</v>
      </c>
      <c r="AH36" t="str">
        <f t="shared" si="8"/>
        <v>IXDMT</v>
      </c>
      <c r="AI36" s="13">
        <f>BY_Demands_Drivers!$F$32*$AO$36</f>
        <v>4.892758458259755E-2</v>
      </c>
      <c r="AJ36" s="13">
        <f>BY_Demands_Drivers!$G$32*$AO$36</f>
        <v>0.1957103383303902</v>
      </c>
      <c r="AK36" s="13">
        <f>BY_Demands_Drivers!$H$32*$AO$36</f>
        <v>0.63605859957376876</v>
      </c>
      <c r="AL36" s="13">
        <f>BY_Demands_Drivers!$I$32*$AO$36</f>
        <v>0.41099171049381966</v>
      </c>
      <c r="AN36" s="14">
        <f>BY_Demands_Drivers!BA4</f>
        <v>2042</v>
      </c>
      <c r="AO36" s="13">
        <f t="shared" si="9"/>
        <v>1.1634960969404278</v>
      </c>
      <c r="AP36" s="13">
        <v>0.94</v>
      </c>
      <c r="AQ36" s="13">
        <v>1.2377618052557744</v>
      </c>
      <c r="AS36" s="18" t="str">
        <f t="shared" si="2"/>
        <v>Demand</v>
      </c>
      <c r="AT36">
        <f>$BB$36</f>
        <v>2042</v>
      </c>
      <c r="AU36" t="s">
        <v>27</v>
      </c>
      <c r="AV36" t="str">
        <f t="shared" si="10"/>
        <v>IGDMT</v>
      </c>
      <c r="AW36" s="13">
        <f>BY_Demands_Drivers!$F$25*$BC$36</f>
        <v>1.5387393277347103</v>
      </c>
      <c r="AX36" s="13">
        <f>BY_Demands_Drivers!$G$25*$BC$36</f>
        <v>0.6594597118863027</v>
      </c>
      <c r="AY36" s="13">
        <f>BY_Demands_Drivers!$H$25*$BC$36</f>
        <v>1.7585592316968108</v>
      </c>
      <c r="AZ36" s="13">
        <f>BY_Demands_Drivers!$I$25*$BC$36</f>
        <v>1.9783791356589111</v>
      </c>
      <c r="BB36" s="14">
        <f>BY_Demands_Drivers!BA4</f>
        <v>2042</v>
      </c>
      <c r="BC36" s="13">
        <f t="shared" si="11"/>
        <v>0.7919897825778579</v>
      </c>
      <c r="BD36" s="13">
        <v>0.94</v>
      </c>
      <c r="BE36" s="13">
        <v>0.84254232189133826</v>
      </c>
      <c r="BG36" s="18" t="str">
        <f t="shared" si="3"/>
        <v>Demand</v>
      </c>
      <c r="BH36">
        <f>$BP$36</f>
        <v>2042</v>
      </c>
      <c r="BI36" t="s">
        <v>27</v>
      </c>
      <c r="BJ36" t="str">
        <f t="shared" si="12"/>
        <v>IIDMT</v>
      </c>
      <c r="BK36" s="13">
        <f>BY_Demands_Drivers!$F$88*$BQ$36</f>
        <v>2.2334357676156715</v>
      </c>
      <c r="BL36" s="13">
        <f>BY_Demands_Drivers!$G$88*$BQ$36</f>
        <v>2.2401562363245256E-3</v>
      </c>
      <c r="BM36" s="13">
        <f>BY_Demands_Drivers!$H$88*$BQ$36</f>
        <v>2.2401562363246483E-3</v>
      </c>
      <c r="BN36" s="13">
        <f>BY_Demands_Drivers!$I$88*$BQ$36</f>
        <v>2.2401562363246483E-3</v>
      </c>
      <c r="BP36" s="14">
        <f>BY_Demands_Drivers!BA4</f>
        <v>2042</v>
      </c>
      <c r="BQ36" s="13">
        <f t="shared" si="13"/>
        <v>1.1199555171699536</v>
      </c>
      <c r="BR36" s="13">
        <v>0.94</v>
      </c>
      <c r="BS36" s="13">
        <v>1.1914420395425038</v>
      </c>
    </row>
    <row r="37" spans="3:71" x14ac:dyDescent="0.3">
      <c r="C37" s="18" t="str">
        <f t="shared" si="4"/>
        <v>Demand</v>
      </c>
      <c r="D37">
        <f>$L$37</f>
        <v>2043</v>
      </c>
      <c r="E37" t="s">
        <v>27</v>
      </c>
      <c r="F37" t="str">
        <f t="shared" si="14"/>
        <v>ISDMT</v>
      </c>
      <c r="G37" s="13">
        <f>BY_Demands_Drivers!$F$53*$M$37</f>
        <v>0.27766834187465955</v>
      </c>
      <c r="H37" s="13">
        <f>BY_Demands_Drivers!$G$53*$M$37</f>
        <v>1.110673367498644</v>
      </c>
      <c r="I37" s="13">
        <f>BY_Demands_Drivers!$H$53*$M$37</f>
        <v>3.6096884443705761</v>
      </c>
      <c r="J37" s="13">
        <f>BY_Demands_Drivers!$I$53*$M$37</f>
        <v>2.332414071747138</v>
      </c>
      <c r="L37" s="14">
        <f>BY_Demands_Drivers!BB4</f>
        <v>2043</v>
      </c>
      <c r="M37" s="13">
        <f t="shared" si="5"/>
        <v>0.95966953799882748</v>
      </c>
      <c r="N37" s="13">
        <v>0.93500000000000005</v>
      </c>
      <c r="O37" s="13">
        <v>1.0263845326190668</v>
      </c>
      <c r="Q37" s="18" t="str">
        <f t="shared" si="0"/>
        <v>Demand</v>
      </c>
      <c r="R37">
        <f>$Z$37</f>
        <v>2043</v>
      </c>
      <c r="S37" t="s">
        <v>27</v>
      </c>
      <c r="T37" t="str">
        <f t="shared" si="6"/>
        <v>IRDMT</v>
      </c>
      <c r="U37" s="13">
        <f>BY_Demands_Drivers!$F$46*$AA$37</f>
        <v>10.504363377180038</v>
      </c>
      <c r="V37" s="13">
        <f>BY_Demands_Drivers!$G$46*$AA$37</f>
        <v>52.521816885900471</v>
      </c>
      <c r="W37" s="13">
        <f>BY_Demands_Drivers!$H$46*$AA$37</f>
        <v>47.269635197310365</v>
      </c>
      <c r="X37" s="13">
        <f>BY_Demands_Drivers!$I$46*$AA$37</f>
        <v>26.260908442950189</v>
      </c>
      <c r="Z37" s="14">
        <f>BY_Demands_Drivers!BB4</f>
        <v>2043</v>
      </c>
      <c r="AA37" s="13">
        <f t="shared" si="7"/>
        <v>0.92558048271930204</v>
      </c>
      <c r="AB37" s="13">
        <v>0.93500000000000005</v>
      </c>
      <c r="AC37" s="13">
        <v>0.98992564996716792</v>
      </c>
      <c r="AE37" s="18" t="str">
        <f t="shared" si="1"/>
        <v>Demand</v>
      </c>
      <c r="AF37">
        <f>$AN$37</f>
        <v>2043</v>
      </c>
      <c r="AG37" t="s">
        <v>27</v>
      </c>
      <c r="AH37" t="str">
        <f t="shared" si="8"/>
        <v>IXDMT</v>
      </c>
      <c r="AI37" s="13">
        <f>BY_Demands_Drivers!$F$32*$AO$37</f>
        <v>4.8707989227061439E-2</v>
      </c>
      <c r="AJ37" s="13">
        <f>BY_Demands_Drivers!$G$32*$AO$37</f>
        <v>0.19483195690824576</v>
      </c>
      <c r="AK37" s="13">
        <f>BY_Demands_Drivers!$H$32*$AO$37</f>
        <v>0.6332038599517994</v>
      </c>
      <c r="AL37" s="13">
        <f>BY_Demands_Drivers!$I$32*$AO$37</f>
        <v>0.40914710950731636</v>
      </c>
      <c r="AN37" s="14">
        <f>BY_Demands_Drivers!BB4</f>
        <v>2043</v>
      </c>
      <c r="AO37" s="13">
        <f t="shared" si="9"/>
        <v>1.1582741277536761</v>
      </c>
      <c r="AP37" s="13">
        <v>0.93500000000000005</v>
      </c>
      <c r="AQ37" s="13">
        <v>1.2387958585600813</v>
      </c>
      <c r="AS37" s="18" t="str">
        <f t="shared" si="2"/>
        <v>Demand</v>
      </c>
      <c r="AT37">
        <f>$BB$37</f>
        <v>2043</v>
      </c>
      <c r="AU37" t="s">
        <v>27</v>
      </c>
      <c r="AV37" t="str">
        <f t="shared" si="10"/>
        <v>IGDMT</v>
      </c>
      <c r="AW37" s="13">
        <f>BY_Demands_Drivers!$F$25*$BC$37</f>
        <v>1.5242559657058621</v>
      </c>
      <c r="AX37" s="13">
        <f>BY_Demands_Drivers!$G$25*$BC$37</f>
        <v>0.65325255673108196</v>
      </c>
      <c r="AY37" s="13">
        <f>BY_Demands_Drivers!$H$25*$BC$37</f>
        <v>1.7420068179495556</v>
      </c>
      <c r="AZ37" s="13">
        <f>BY_Demands_Drivers!$I$25*$BC$37</f>
        <v>1.9597576701932489</v>
      </c>
      <c r="BB37" s="14">
        <f>BY_Demands_Drivers!BB4</f>
        <v>2043</v>
      </c>
      <c r="BC37" s="13">
        <f t="shared" si="11"/>
        <v>0.78453519001791416</v>
      </c>
      <c r="BD37" s="13">
        <v>0.93500000000000005</v>
      </c>
      <c r="BE37" s="13">
        <v>0.83907506953787603</v>
      </c>
      <c r="BG37" s="18" t="str">
        <f t="shared" si="3"/>
        <v>Demand</v>
      </c>
      <c r="BH37">
        <f>$BP$37</f>
        <v>2043</v>
      </c>
      <c r="BI37" t="s">
        <v>27</v>
      </c>
      <c r="BJ37" t="str">
        <f t="shared" si="12"/>
        <v>IIDMT</v>
      </c>
      <c r="BK37" s="13">
        <f>BY_Demands_Drivers!$F$88*$BQ$37</f>
        <v>2.2357058270081525</v>
      </c>
      <c r="BL37" s="13">
        <f>BY_Demands_Drivers!$G$88*$BQ$37</f>
        <v>2.242433126387194E-3</v>
      </c>
      <c r="BM37" s="13">
        <f>BY_Demands_Drivers!$H$88*$BQ$37</f>
        <v>2.2424331263873171E-3</v>
      </c>
      <c r="BN37" s="13">
        <f>BY_Demands_Drivers!$I$88*$BQ$37</f>
        <v>2.2424331263873171E-3</v>
      </c>
      <c r="BP37" s="14">
        <f>BY_Demands_Drivers!BB4</f>
        <v>2043</v>
      </c>
      <c r="BQ37" s="13">
        <f t="shared" si="13"/>
        <v>1.1210938375898984</v>
      </c>
      <c r="BR37" s="13">
        <v>0.93500000000000005</v>
      </c>
      <c r="BS37" s="13">
        <v>1.1990308423421374</v>
      </c>
    </row>
    <row r="38" spans="3:71" x14ac:dyDescent="0.3">
      <c r="C38" s="18" t="str">
        <f t="shared" si="4"/>
        <v>Demand</v>
      </c>
      <c r="D38">
        <f>$L$38</f>
        <v>2044</v>
      </c>
      <c r="E38" t="s">
        <v>27</v>
      </c>
      <c r="F38" t="str">
        <f t="shared" si="14"/>
        <v>ISDMT</v>
      </c>
      <c r="G38" s="13">
        <f>BY_Demands_Drivers!$F$53*$M$38</f>
        <v>0.27641402156372624</v>
      </c>
      <c r="H38" s="13">
        <f>BY_Demands_Drivers!$G$53*$M$38</f>
        <v>1.1056560862549105</v>
      </c>
      <c r="I38" s="13">
        <f>BY_Demands_Drivers!$H$53*$M$38</f>
        <v>3.5933822803284428</v>
      </c>
      <c r="J38" s="13">
        <f>BY_Demands_Drivers!$I$53*$M$38</f>
        <v>2.321877781135298</v>
      </c>
      <c r="L38" s="14">
        <f>BY_Demands_Drivers!BC4</f>
        <v>2044</v>
      </c>
      <c r="M38" s="13">
        <f t="shared" si="5"/>
        <v>0.95533439130846654</v>
      </c>
      <c r="N38" s="13">
        <v>0.93</v>
      </c>
      <c r="O38" s="13">
        <v>1.0272412809768456</v>
      </c>
      <c r="Q38" s="18" t="str">
        <f t="shared" si="0"/>
        <v>Demand</v>
      </c>
      <c r="R38">
        <f>$Z$38</f>
        <v>2044</v>
      </c>
      <c r="S38" t="s">
        <v>27</v>
      </c>
      <c r="T38" t="str">
        <f t="shared" si="6"/>
        <v>IRDMT</v>
      </c>
      <c r="U38" s="13">
        <f>BY_Demands_Drivers!$F$46*$AA$38</f>
        <v>10.45079714490184</v>
      </c>
      <c r="V38" s="13">
        <f>BY_Demands_Drivers!$G$46*$AA$38</f>
        <v>52.253985724509477</v>
      </c>
      <c r="W38" s="13">
        <f>BY_Demands_Drivers!$H$46*$AA$38</f>
        <v>47.028587152058471</v>
      </c>
      <c r="X38" s="13">
        <f>BY_Demands_Drivers!$I$46*$AA$38</f>
        <v>26.126992862254692</v>
      </c>
      <c r="Z38" s="14">
        <f>BY_Demands_Drivers!BC4</f>
        <v>2044</v>
      </c>
      <c r="AA38" s="13">
        <f t="shared" si="7"/>
        <v>0.92086055278644974</v>
      </c>
      <c r="AB38" s="13">
        <v>0.93</v>
      </c>
      <c r="AC38" s="13">
        <v>0.99017263740478456</v>
      </c>
      <c r="AE38" s="18" t="str">
        <f t="shared" si="1"/>
        <v>Demand</v>
      </c>
      <c r="AF38">
        <f>$AN$38</f>
        <v>2044</v>
      </c>
      <c r="AG38" t="s">
        <v>27</v>
      </c>
      <c r="AH38" t="str">
        <f t="shared" si="8"/>
        <v>IXDMT</v>
      </c>
      <c r="AI38" s="13">
        <f>BY_Demands_Drivers!$F$32*$AO$38</f>
        <v>4.8487959029237145E-2</v>
      </c>
      <c r="AJ38" s="13">
        <f>BY_Demands_Drivers!$G$32*$AO$38</f>
        <v>0.19395183611694858</v>
      </c>
      <c r="AK38" s="13">
        <f>BY_Demands_Drivers!$H$32*$AO$38</f>
        <v>0.63034346738008351</v>
      </c>
      <c r="AL38" s="13">
        <f>BY_Demands_Drivers!$I$32*$AO$38</f>
        <v>0.40729885584559228</v>
      </c>
      <c r="AN38" s="14">
        <f>BY_Demands_Drivers!BC4</f>
        <v>2044</v>
      </c>
      <c r="AO38" s="13">
        <f t="shared" si="9"/>
        <v>1.1530418180338815</v>
      </c>
      <c r="AP38" s="13">
        <v>0.93</v>
      </c>
      <c r="AQ38" s="13">
        <v>1.2398299118643887</v>
      </c>
      <c r="AS38" s="18" t="str">
        <f t="shared" si="2"/>
        <v>Demand</v>
      </c>
      <c r="AT38">
        <f>$BB$38</f>
        <v>2044</v>
      </c>
      <c r="AU38" t="s">
        <v>27</v>
      </c>
      <c r="AV38" t="str">
        <f t="shared" si="10"/>
        <v>IGDMT</v>
      </c>
      <c r="AW38" s="13">
        <f>BY_Demands_Drivers!$F$25*$BC$38</f>
        <v>1.509839968151566</v>
      </c>
      <c r="AX38" s="13">
        <f>BY_Demands_Drivers!$G$25*$BC$38</f>
        <v>0.64707427206495505</v>
      </c>
      <c r="AY38" s="13">
        <f>BY_Demands_Drivers!$H$25*$BC$38</f>
        <v>1.7255313921732172</v>
      </c>
      <c r="AZ38" s="13">
        <f>BY_Demands_Drivers!$I$25*$BC$38</f>
        <v>1.9412228161948681</v>
      </c>
      <c r="BB38" s="14">
        <f>BY_Demands_Drivers!BC4</f>
        <v>2044</v>
      </c>
      <c r="BC38" s="13">
        <f t="shared" si="11"/>
        <v>0.77711526998150471</v>
      </c>
      <c r="BD38" s="13">
        <v>0.93</v>
      </c>
      <c r="BE38" s="13">
        <v>0.83560781718441357</v>
      </c>
      <c r="BG38" s="18" t="str">
        <f t="shared" si="3"/>
        <v>Demand</v>
      </c>
      <c r="BH38">
        <f>$BP$38</f>
        <v>2044</v>
      </c>
      <c r="BI38" t="s">
        <v>27</v>
      </c>
      <c r="BJ38" t="str">
        <f t="shared" si="12"/>
        <v>IIDMT</v>
      </c>
      <c r="BK38" s="13">
        <f>BY_Demands_Drivers!$F$88*$BQ$38</f>
        <v>2.2378245491078017</v>
      </c>
      <c r="BL38" s="13">
        <f>BY_Demands_Drivers!$G$88*$BQ$38</f>
        <v>2.2445582237790185E-3</v>
      </c>
      <c r="BM38" s="13">
        <f>BY_Demands_Drivers!$H$88*$BQ$38</f>
        <v>2.2445582237791417E-3</v>
      </c>
      <c r="BN38" s="13">
        <f>BY_Demands_Drivers!$I$88*$BQ$38</f>
        <v>2.2445582237791417E-3</v>
      </c>
      <c r="BP38" s="14">
        <f>BY_Demands_Drivers!BC4</f>
        <v>2044</v>
      </c>
      <c r="BQ38" s="13">
        <f t="shared" si="13"/>
        <v>1.1221562699818473</v>
      </c>
      <c r="BR38" s="13">
        <v>0.93</v>
      </c>
      <c r="BS38" s="13">
        <v>1.2066196451417712</v>
      </c>
    </row>
    <row r="39" spans="3:71" x14ac:dyDescent="0.3">
      <c r="C39" s="18" t="str">
        <f t="shared" si="4"/>
        <v>Demand</v>
      </c>
      <c r="D39">
        <f>$L$39</f>
        <v>2045</v>
      </c>
      <c r="E39" t="s">
        <v>27</v>
      </c>
      <c r="F39" t="str">
        <f t="shared" si="14"/>
        <v>ISDMT</v>
      </c>
      <c r="G39" s="13">
        <f>BY_Demands_Drivers!$F$53*$M$39</f>
        <v>0.27515722235889778</v>
      </c>
      <c r="H39" s="13">
        <f>BY_Demands_Drivers!$G$53*$M$39</f>
        <v>1.1006288894355969</v>
      </c>
      <c r="I39" s="13">
        <f>BY_Demands_Drivers!$H$53*$M$39</f>
        <v>3.577043890665673</v>
      </c>
      <c r="J39" s="13">
        <f>BY_Demands_Drivers!$I$53*$M$39</f>
        <v>2.3113206678147389</v>
      </c>
      <c r="L39" s="14">
        <f>BY_Demands_Drivers!BD4</f>
        <v>2045</v>
      </c>
      <c r="M39" s="13">
        <f t="shared" si="5"/>
        <v>0.9509906771345279</v>
      </c>
      <c r="N39" s="13">
        <v>0.92500000000000004</v>
      </c>
      <c r="O39" s="13">
        <v>1.0280980293346247</v>
      </c>
      <c r="Q39" s="18" t="str">
        <f t="shared" si="0"/>
        <v>Demand</v>
      </c>
      <c r="R39">
        <f>$Z$39</f>
        <v>2045</v>
      </c>
      <c r="S39" t="s">
        <v>27</v>
      </c>
      <c r="T39" t="str">
        <f t="shared" si="6"/>
        <v>IRDMT</v>
      </c>
      <c r="U39" s="13">
        <f>BY_Demands_Drivers!$F$46*$AA$39</f>
        <v>10.39720288215149</v>
      </c>
      <c r="V39" s="13">
        <f>BY_Demands_Drivers!$G$46*$AA$39</f>
        <v>51.986014410757718</v>
      </c>
      <c r="W39" s="13">
        <f>BY_Demands_Drivers!$H$46*$AA$39</f>
        <v>46.787412969681888</v>
      </c>
      <c r="X39" s="13">
        <f>BY_Demands_Drivers!$I$46*$AA$39</f>
        <v>25.993007205378817</v>
      </c>
      <c r="Z39" s="14">
        <f>BY_Demands_Drivers!BD4</f>
        <v>2045</v>
      </c>
      <c r="AA39" s="13">
        <f t="shared" si="7"/>
        <v>0.91613815297922108</v>
      </c>
      <c r="AB39" s="13">
        <v>0.92500000000000004</v>
      </c>
      <c r="AC39" s="13">
        <v>0.99041962484240109</v>
      </c>
      <c r="AE39" s="18" t="str">
        <f t="shared" si="1"/>
        <v>Demand</v>
      </c>
      <c r="AF39">
        <f>$AN$39</f>
        <v>2045</v>
      </c>
      <c r="AG39" t="s">
        <v>27</v>
      </c>
      <c r="AH39" t="str">
        <f t="shared" si="8"/>
        <v>IXDMT</v>
      </c>
      <c r="AI39" s="13">
        <f>BY_Demands_Drivers!$F$32*$AO$39</f>
        <v>4.8267493989124666E-2</v>
      </c>
      <c r="AJ39" s="13">
        <f>BY_Demands_Drivers!$G$32*$AO$39</f>
        <v>0.19306997595649866</v>
      </c>
      <c r="AK39" s="13">
        <f>BY_Demands_Drivers!$H$32*$AO$39</f>
        <v>0.62747742185862132</v>
      </c>
      <c r="AL39" s="13">
        <f>BY_Demands_Drivers!$I$32*$AO$39</f>
        <v>0.40544694950864746</v>
      </c>
      <c r="AN39" s="14">
        <f>BY_Demands_Drivers!BD4</f>
        <v>2045</v>
      </c>
      <c r="AO39" s="13">
        <f t="shared" si="9"/>
        <v>1.147799167781044</v>
      </c>
      <c r="AP39" s="13">
        <v>0.92500000000000004</v>
      </c>
      <c r="AQ39" s="13">
        <v>1.2408639651686961</v>
      </c>
      <c r="AS39" s="18" t="str">
        <f t="shared" si="2"/>
        <v>Demand</v>
      </c>
      <c r="AT39">
        <f>$BB$39</f>
        <v>2045</v>
      </c>
      <c r="AU39" t="s">
        <v>27</v>
      </c>
      <c r="AV39" t="str">
        <f t="shared" si="10"/>
        <v>IGDMT</v>
      </c>
      <c r="AW39" s="13">
        <f>BY_Demands_Drivers!$F$25*$BC$39</f>
        <v>1.4954913350718226</v>
      </c>
      <c r="AX39" s="13">
        <f>BY_Demands_Drivers!$G$25*$BC$39</f>
        <v>0.64092485788792219</v>
      </c>
      <c r="AY39" s="13">
        <f>BY_Demands_Drivers!$H$25*$BC$39</f>
        <v>1.7091329543677962</v>
      </c>
      <c r="AZ39" s="13">
        <f>BY_Demands_Drivers!$I$25*$BC$39</f>
        <v>1.9227745736637696</v>
      </c>
      <c r="BB39" s="14">
        <f>BY_Demands_Drivers!BD4</f>
        <v>2045</v>
      </c>
      <c r="BC39" s="13">
        <f t="shared" si="11"/>
        <v>0.76973002246862998</v>
      </c>
      <c r="BD39" s="13">
        <v>0.92500000000000004</v>
      </c>
      <c r="BE39" s="13">
        <v>0.83214056483095133</v>
      </c>
      <c r="BG39" s="18" t="str">
        <f t="shared" si="3"/>
        <v>Demand</v>
      </c>
      <c r="BH39">
        <f>$BP$39</f>
        <v>2045</v>
      </c>
      <c r="BI39" t="s">
        <v>27</v>
      </c>
      <c r="BJ39" t="str">
        <f t="shared" si="12"/>
        <v>IIDMT</v>
      </c>
      <c r="BK39" s="13">
        <f>BY_Demands_Drivers!$F$88*$BQ$39</f>
        <v>2.2397919339146188</v>
      </c>
      <c r="BL39" s="13">
        <f>BY_Demands_Drivers!$G$88*$BQ$39</f>
        <v>2.2465315284999985E-3</v>
      </c>
      <c r="BM39" s="13">
        <f>BY_Demands_Drivers!$H$88*$BQ$39</f>
        <v>2.2465315285001217E-3</v>
      </c>
      <c r="BN39" s="13">
        <f>BY_Demands_Drivers!$I$88*$BQ$39</f>
        <v>2.2465315285001217E-3</v>
      </c>
      <c r="BP39" s="14">
        <f>BY_Demands_Drivers!BD4</f>
        <v>2045</v>
      </c>
      <c r="BQ39" s="13">
        <f t="shared" si="13"/>
        <v>1.1231428143457998</v>
      </c>
      <c r="BR39" s="13">
        <v>0.92500000000000004</v>
      </c>
      <c r="BS39" s="13">
        <v>1.214208447941405</v>
      </c>
    </row>
    <row r="40" spans="3:71" x14ac:dyDescent="0.3">
      <c r="C40" s="18" t="str">
        <f t="shared" si="4"/>
        <v>Demand</v>
      </c>
      <c r="D40">
        <f>$L$40</f>
        <v>2046</v>
      </c>
      <c r="E40" t="s">
        <v>27</v>
      </c>
      <c r="F40" t="str">
        <f t="shared" si="14"/>
        <v>ISDMT</v>
      </c>
      <c r="G40" s="13">
        <f>BY_Demands_Drivers!$F$53*$M$40</f>
        <v>0.27366988602182263</v>
      </c>
      <c r="H40" s="13">
        <f>BY_Demands_Drivers!$G$53*$M$40</f>
        <v>1.0946795440872963</v>
      </c>
      <c r="I40" s="13">
        <f>BY_Demands_Drivers!$H$53*$M$40</f>
        <v>3.5577085182836963</v>
      </c>
      <c r="J40" s="13">
        <f>BY_Demands_Drivers!$I$53*$M$40</f>
        <v>2.2988270425833077</v>
      </c>
      <c r="L40" s="14">
        <f>BY_Demands_Drivers!BE4</f>
        <v>2046</v>
      </c>
      <c r="M40" s="13">
        <f t="shared" si="5"/>
        <v>0.94585018698785472</v>
      </c>
      <c r="N40" s="13">
        <v>0.92</v>
      </c>
      <c r="O40" s="13">
        <v>1.0280980293346247</v>
      </c>
      <c r="Q40" s="18" t="str">
        <f t="shared" si="0"/>
        <v>Demand</v>
      </c>
      <c r="R40">
        <f>$Z$40</f>
        <v>2046</v>
      </c>
      <c r="S40" t="s">
        <v>27</v>
      </c>
      <c r="T40" t="str">
        <f t="shared" si="6"/>
        <v>IRDMT</v>
      </c>
      <c r="U40" s="13">
        <f>BY_Demands_Drivers!$F$46*$AA$40</f>
        <v>10.34358058892899</v>
      </c>
      <c r="V40" s="13">
        <f>BY_Demands_Drivers!$G$46*$AA$40</f>
        <v>51.717902944645225</v>
      </c>
      <c r="W40" s="13">
        <f>BY_Demands_Drivers!$H$46*$AA$40</f>
        <v>46.546112650180639</v>
      </c>
      <c r="X40" s="13">
        <f>BY_Demands_Drivers!$I$46*$AA$40</f>
        <v>25.858951472322566</v>
      </c>
      <c r="Z40" s="14">
        <f>BY_Demands_Drivers!BE4</f>
        <v>2046</v>
      </c>
      <c r="AA40" s="13">
        <f t="shared" si="7"/>
        <v>0.91141328329761639</v>
      </c>
      <c r="AB40" s="13">
        <v>0.92</v>
      </c>
      <c r="AC40" s="13">
        <v>0.99066661228001773</v>
      </c>
      <c r="AE40" s="18" t="str">
        <f t="shared" si="1"/>
        <v>Demand</v>
      </c>
      <c r="AF40">
        <f>$AN$40</f>
        <v>2046</v>
      </c>
      <c r="AG40" t="s">
        <v>27</v>
      </c>
      <c r="AH40" t="str">
        <f t="shared" si="8"/>
        <v>IXDMT</v>
      </c>
      <c r="AI40" s="13">
        <f>BY_Demands_Drivers!$F$32*$AO$40</f>
        <v>4.8006588616210481E-2</v>
      </c>
      <c r="AJ40" s="13">
        <f>BY_Demands_Drivers!$G$32*$AO$40</f>
        <v>0.19202635446484193</v>
      </c>
      <c r="AK40" s="13">
        <f>BY_Demands_Drivers!$H$32*$AO$40</f>
        <v>0.62408565201073685</v>
      </c>
      <c r="AL40" s="13">
        <f>BY_Demands_Drivers!$I$32*$AO$40</f>
        <v>0.40325534437616828</v>
      </c>
      <c r="AN40" s="14">
        <f>BY_Demands_Drivers!BE4</f>
        <v>2046</v>
      </c>
      <c r="AO40" s="13">
        <f t="shared" si="9"/>
        <v>1.1415948479552005</v>
      </c>
      <c r="AP40" s="13">
        <v>0.92</v>
      </c>
      <c r="AQ40" s="13">
        <v>1.2408639651686961</v>
      </c>
      <c r="AS40" s="18" t="str">
        <f t="shared" si="2"/>
        <v>Demand</v>
      </c>
      <c r="AT40">
        <f>$BB$40</f>
        <v>2046</v>
      </c>
      <c r="AU40" t="s">
        <v>27</v>
      </c>
      <c r="AV40" t="str">
        <f t="shared" si="10"/>
        <v>IGDMT</v>
      </c>
      <c r="AW40" s="13">
        <f>BY_Demands_Drivers!$F$25*$BC$40</f>
        <v>1.4874075981254886</v>
      </c>
      <c r="AX40" s="13">
        <f>BY_Demands_Drivers!$G$25*$BC$40</f>
        <v>0.63746039919663622</v>
      </c>
      <c r="AY40" s="13">
        <f>BY_Demands_Drivers!$H$25*$BC$40</f>
        <v>1.6998943978577001</v>
      </c>
      <c r="AZ40" s="13">
        <f>BY_Demands_Drivers!$I$25*$BC$40</f>
        <v>1.9123811975899117</v>
      </c>
      <c r="BB40" s="14">
        <f>BY_Demands_Drivers!BE4</f>
        <v>2046</v>
      </c>
      <c r="BC40" s="13">
        <f t="shared" si="11"/>
        <v>0.76556931964447528</v>
      </c>
      <c r="BD40" s="13">
        <v>0.92</v>
      </c>
      <c r="BE40" s="13">
        <v>0.83214056483095133</v>
      </c>
      <c r="BG40" s="18" t="str">
        <f t="shared" si="3"/>
        <v>Demand</v>
      </c>
      <c r="BH40">
        <f>$BP$40</f>
        <v>2046</v>
      </c>
      <c r="BI40" t="s">
        <v>27</v>
      </c>
      <c r="BJ40" t="str">
        <f t="shared" si="12"/>
        <v>IIDMT</v>
      </c>
      <c r="BK40" s="13">
        <f>BY_Demands_Drivers!$F$88*$BQ$40</f>
        <v>2.2416079814286034</v>
      </c>
      <c r="BL40" s="13">
        <f>BY_Demands_Drivers!$G$88*$BQ$40</f>
        <v>2.2483530405501334E-3</v>
      </c>
      <c r="BM40" s="13">
        <f>BY_Demands_Drivers!$H$88*$BQ$40</f>
        <v>2.248353040550257E-3</v>
      </c>
      <c r="BN40" s="13">
        <f>BY_Demands_Drivers!$I$88*$BQ$40</f>
        <v>2.248353040550257E-3</v>
      </c>
      <c r="BP40" s="14">
        <f>BY_Demands_Drivers!BE4</f>
        <v>2046</v>
      </c>
      <c r="BQ40" s="13">
        <f t="shared" si="13"/>
        <v>1.1240534706817558</v>
      </c>
      <c r="BR40" s="13">
        <v>0.92</v>
      </c>
      <c r="BS40" s="13">
        <v>1.2217972507410388</v>
      </c>
    </row>
    <row r="41" spans="3:71" x14ac:dyDescent="0.3">
      <c r="C41" s="18" t="str">
        <f t="shared" si="4"/>
        <v>Demand</v>
      </c>
      <c r="D41">
        <f>$L$41</f>
        <v>2047</v>
      </c>
      <c r="E41" t="s">
        <v>27</v>
      </c>
      <c r="F41" t="str">
        <f t="shared" si="14"/>
        <v>ISDMT</v>
      </c>
      <c r="G41" s="13">
        <f>BY_Demands_Drivers!$F$53*$M$41</f>
        <v>0.27218254968474753</v>
      </c>
      <c r="H41" s="13">
        <f>BY_Demands_Drivers!$G$53*$M$41</f>
        <v>1.0887301987389959</v>
      </c>
      <c r="I41" s="13">
        <f>BY_Demands_Drivers!$H$53*$M$41</f>
        <v>3.5383731459017196</v>
      </c>
      <c r="J41" s="13">
        <f>BY_Demands_Drivers!$I$53*$M$41</f>
        <v>2.286333417351877</v>
      </c>
      <c r="L41" s="14">
        <f>BY_Demands_Drivers!BF4</f>
        <v>2047</v>
      </c>
      <c r="M41" s="13">
        <f t="shared" si="5"/>
        <v>0.94070969684118166</v>
      </c>
      <c r="N41" s="13">
        <v>0.91500000000000004</v>
      </c>
      <c r="O41" s="13">
        <v>1.0280980293346247</v>
      </c>
      <c r="Q41" s="18" t="str">
        <f t="shared" si="0"/>
        <v>Demand</v>
      </c>
      <c r="R41">
        <f>$Z$41</f>
        <v>2047</v>
      </c>
      <c r="S41" t="s">
        <v>27</v>
      </c>
      <c r="T41" t="str">
        <f t="shared" si="6"/>
        <v>IRDMT</v>
      </c>
      <c r="U41" s="13">
        <f>BY_Demands_Drivers!$F$46*$AA$41</f>
        <v>10.289930265234338</v>
      </c>
      <c r="V41" s="13">
        <f>BY_Demands_Drivers!$G$46*$AA$41</f>
        <v>51.449651326171967</v>
      </c>
      <c r="W41" s="13">
        <f>BY_Demands_Drivers!$H$46*$AA$41</f>
        <v>46.304686193554708</v>
      </c>
      <c r="X41" s="13">
        <f>BY_Demands_Drivers!$I$46*$AA$41</f>
        <v>25.724825663085937</v>
      </c>
      <c r="Z41" s="14">
        <f>BY_Demands_Drivers!BF4</f>
        <v>2047</v>
      </c>
      <c r="AA41" s="13">
        <f t="shared" si="7"/>
        <v>0.90668594374163525</v>
      </c>
      <c r="AB41" s="13">
        <v>0.91500000000000004</v>
      </c>
      <c r="AC41" s="13">
        <v>0.99091359971763415</v>
      </c>
      <c r="AE41" s="18" t="str">
        <f t="shared" si="1"/>
        <v>Demand</v>
      </c>
      <c r="AF41">
        <f>$AN$41</f>
        <v>2047</v>
      </c>
      <c r="AG41" t="s">
        <v>27</v>
      </c>
      <c r="AH41" t="str">
        <f t="shared" si="8"/>
        <v>IXDMT</v>
      </c>
      <c r="AI41" s="13">
        <f>BY_Demands_Drivers!$F$32*$AO$41</f>
        <v>4.7745683243296297E-2</v>
      </c>
      <c r="AJ41" s="13">
        <f>BY_Demands_Drivers!$G$32*$AO$41</f>
        <v>0.19098273297318519</v>
      </c>
      <c r="AK41" s="13">
        <f>BY_Demands_Drivers!$H$32*$AO$41</f>
        <v>0.62069388216285248</v>
      </c>
      <c r="AL41" s="13">
        <f>BY_Demands_Drivers!$I$32*$AO$41</f>
        <v>0.4010637392436891</v>
      </c>
      <c r="AN41" s="14">
        <f>BY_Demands_Drivers!BF4</f>
        <v>2047</v>
      </c>
      <c r="AO41" s="13">
        <f t="shared" si="9"/>
        <v>1.135390528129357</v>
      </c>
      <c r="AP41" s="13">
        <v>0.91500000000000004</v>
      </c>
      <c r="AQ41" s="13">
        <v>1.2408639651686961</v>
      </c>
      <c r="AS41" s="18" t="str">
        <f t="shared" si="2"/>
        <v>Demand</v>
      </c>
      <c r="AT41">
        <f>$BB$41</f>
        <v>2047</v>
      </c>
      <c r="AU41" t="s">
        <v>27</v>
      </c>
      <c r="AV41" t="str">
        <f t="shared" si="10"/>
        <v>IGDMT</v>
      </c>
      <c r="AW41" s="13">
        <f>BY_Demands_Drivers!$F$25*$BC$41</f>
        <v>1.4793238611791544</v>
      </c>
      <c r="AX41" s="13">
        <f>BY_Demands_Drivers!$G$25*$BC$41</f>
        <v>0.63399594050535013</v>
      </c>
      <c r="AY41" s="13">
        <f>BY_Demands_Drivers!$H$25*$BC$41</f>
        <v>1.6906558413476038</v>
      </c>
      <c r="AZ41" s="13">
        <f>BY_Demands_Drivers!$I$25*$BC$41</f>
        <v>1.9019878215160533</v>
      </c>
      <c r="BB41" s="14">
        <f>BY_Demands_Drivers!BF4</f>
        <v>2047</v>
      </c>
      <c r="BC41" s="13">
        <f t="shared" si="11"/>
        <v>0.76140861682032046</v>
      </c>
      <c r="BD41" s="13">
        <v>0.91500000000000004</v>
      </c>
      <c r="BE41" s="13">
        <v>0.83214056483095133</v>
      </c>
      <c r="BG41" s="18" t="str">
        <f t="shared" si="3"/>
        <v>Demand</v>
      </c>
      <c r="BH41">
        <f>$BP$41</f>
        <v>2047</v>
      </c>
      <c r="BI41" t="s">
        <v>27</v>
      </c>
      <c r="BJ41" t="str">
        <f t="shared" si="12"/>
        <v>IIDMT</v>
      </c>
      <c r="BK41" s="13">
        <f>BY_Demands_Drivers!$F$88*$BQ$41</f>
        <v>2.2432726916497558</v>
      </c>
      <c r="BL41" s="13">
        <f>BY_Demands_Drivers!$G$88*$BQ$41</f>
        <v>2.250022759929424E-3</v>
      </c>
      <c r="BM41" s="13">
        <f>BY_Demands_Drivers!$H$88*$BQ$41</f>
        <v>2.2500227599295476E-3</v>
      </c>
      <c r="BN41" s="13">
        <f>BY_Demands_Drivers!$I$88*$BQ$41</f>
        <v>2.2500227599295476E-3</v>
      </c>
      <c r="BP41" s="14">
        <f>BY_Demands_Drivers!BF4</f>
        <v>2047</v>
      </c>
      <c r="BQ41" s="13">
        <f t="shared" si="13"/>
        <v>1.1248882389897155</v>
      </c>
      <c r="BR41" s="13">
        <v>0.91500000000000004</v>
      </c>
      <c r="BS41" s="13">
        <v>1.2293860535406727</v>
      </c>
    </row>
    <row r="42" spans="3:71" x14ac:dyDescent="0.3">
      <c r="C42" s="18" t="str">
        <f t="shared" si="4"/>
        <v>Demand</v>
      </c>
      <c r="D42">
        <f>$L$42</f>
        <v>2048</v>
      </c>
      <c r="E42" t="s">
        <v>27</v>
      </c>
      <c r="F42" t="str">
        <f t="shared" si="14"/>
        <v>ISDMT</v>
      </c>
      <c r="G42" s="13">
        <f>BY_Demands_Drivers!$F$53*$M$42</f>
        <v>0.27069521334767238</v>
      </c>
      <c r="H42" s="13">
        <f>BY_Demands_Drivers!$G$53*$M$42</f>
        <v>1.0827808533906953</v>
      </c>
      <c r="I42" s="13">
        <f>BY_Demands_Drivers!$H$53*$M$42</f>
        <v>3.5190377735197429</v>
      </c>
      <c r="J42" s="13">
        <f>BY_Demands_Drivers!$I$53*$M$42</f>
        <v>2.2738397921204458</v>
      </c>
      <c r="L42" s="14">
        <f>BY_Demands_Drivers!BG4</f>
        <v>2048</v>
      </c>
      <c r="M42" s="13">
        <f t="shared" si="5"/>
        <v>0.93556920669450849</v>
      </c>
      <c r="N42" s="13">
        <v>0.91</v>
      </c>
      <c r="O42" s="13">
        <v>1.0280980293346247</v>
      </c>
      <c r="Q42" s="18" t="str">
        <f t="shared" si="0"/>
        <v>Demand</v>
      </c>
      <c r="R42">
        <f>$Z$42</f>
        <v>2048</v>
      </c>
      <c r="S42" t="s">
        <v>27</v>
      </c>
      <c r="T42" t="str">
        <f t="shared" si="6"/>
        <v>IRDMT</v>
      </c>
      <c r="U42" s="13">
        <f>BY_Demands_Drivers!$F$46*$AA$42</f>
        <v>10.236251911067541</v>
      </c>
      <c r="V42" s="13">
        <f>BY_Demands_Drivers!$G$46*$AA$42</f>
        <v>51.181259555337974</v>
      </c>
      <c r="W42" s="13">
        <f>BY_Demands_Drivers!$H$46*$AA$42</f>
        <v>46.063133599804118</v>
      </c>
      <c r="X42" s="13">
        <f>BY_Demands_Drivers!$I$46*$AA$42</f>
        <v>25.590629777668941</v>
      </c>
      <c r="Z42" s="14">
        <f>BY_Demands_Drivers!BG4</f>
        <v>2048</v>
      </c>
      <c r="AA42" s="13">
        <f t="shared" si="7"/>
        <v>0.9019561343112783</v>
      </c>
      <c r="AB42" s="13">
        <v>0.91</v>
      </c>
      <c r="AC42" s="13">
        <v>0.99116058715525079</v>
      </c>
      <c r="AE42" s="18" t="str">
        <f t="shared" si="1"/>
        <v>Demand</v>
      </c>
      <c r="AF42">
        <f>$AN$42</f>
        <v>2048</v>
      </c>
      <c r="AG42" t="s">
        <v>27</v>
      </c>
      <c r="AH42" t="str">
        <f t="shared" si="8"/>
        <v>IXDMT</v>
      </c>
      <c r="AI42" s="13">
        <f>BY_Demands_Drivers!$F$32*$AO$42</f>
        <v>4.7484777870382106E-2</v>
      </c>
      <c r="AJ42" s="13">
        <f>BY_Demands_Drivers!$G$32*$AO$42</f>
        <v>0.18993911148152842</v>
      </c>
      <c r="AK42" s="13">
        <f>BY_Demands_Drivers!$H$32*$AO$42</f>
        <v>0.61730211231496801</v>
      </c>
      <c r="AL42" s="13">
        <f>BY_Demands_Drivers!$I$32*$AO$42</f>
        <v>0.39887213411120992</v>
      </c>
      <c r="AN42" s="14">
        <f>BY_Demands_Drivers!BG4</f>
        <v>2048</v>
      </c>
      <c r="AO42" s="13">
        <f t="shared" si="9"/>
        <v>1.1291862083035136</v>
      </c>
      <c r="AP42" s="13">
        <v>0.91</v>
      </c>
      <c r="AQ42" s="13">
        <v>1.2408639651686961</v>
      </c>
      <c r="AS42" s="18" t="str">
        <f t="shared" si="2"/>
        <v>Demand</v>
      </c>
      <c r="AT42">
        <f>$BB$42</f>
        <v>2048</v>
      </c>
      <c r="AU42" t="s">
        <v>27</v>
      </c>
      <c r="AV42" t="str">
        <f t="shared" si="10"/>
        <v>IGDMT</v>
      </c>
      <c r="AW42" s="13">
        <f>BY_Demands_Drivers!$F$25*$BC$42</f>
        <v>1.4712401242328201</v>
      </c>
      <c r="AX42" s="13">
        <f>BY_Demands_Drivers!$G$25*$BC$42</f>
        <v>0.63053148181406404</v>
      </c>
      <c r="AY42" s="13">
        <f>BY_Demands_Drivers!$H$25*$BC$42</f>
        <v>1.6814172848375077</v>
      </c>
      <c r="AZ42" s="13">
        <f>BY_Demands_Drivers!$I$25*$BC$42</f>
        <v>1.8915944454421951</v>
      </c>
      <c r="BB42" s="14">
        <f>BY_Demands_Drivers!BG4</f>
        <v>2048</v>
      </c>
      <c r="BC42" s="13">
        <f t="shared" si="11"/>
        <v>0.75724791399616576</v>
      </c>
      <c r="BD42" s="13">
        <v>0.91</v>
      </c>
      <c r="BE42" s="13">
        <v>0.83214056483095133</v>
      </c>
      <c r="BG42" s="18" t="str">
        <f t="shared" si="3"/>
        <v>Demand</v>
      </c>
      <c r="BH42">
        <f>$BP$42</f>
        <v>2048</v>
      </c>
      <c r="BI42" t="s">
        <v>27</v>
      </c>
      <c r="BJ42" t="str">
        <f t="shared" si="12"/>
        <v>IIDMT</v>
      </c>
      <c r="BK42" s="13">
        <f>BY_Demands_Drivers!$F$88*$BQ$42</f>
        <v>2.2447860645780762</v>
      </c>
      <c r="BL42" s="13">
        <f>BY_Demands_Drivers!$G$88*$BQ$42</f>
        <v>2.2515406866378696E-3</v>
      </c>
      <c r="BM42" s="13">
        <f>BY_Demands_Drivers!$H$88*$BQ$42</f>
        <v>2.2515406866379932E-3</v>
      </c>
      <c r="BN42" s="13">
        <f>BY_Demands_Drivers!$I$88*$BQ$42</f>
        <v>2.2515406866379932E-3</v>
      </c>
      <c r="BP42" s="14">
        <f>BY_Demands_Drivers!BG4</f>
        <v>2048</v>
      </c>
      <c r="BQ42" s="13">
        <f t="shared" si="13"/>
        <v>1.1256471192696786</v>
      </c>
      <c r="BR42" s="13">
        <v>0.91</v>
      </c>
      <c r="BS42" s="13">
        <v>1.2369748563403062</v>
      </c>
    </row>
    <row r="43" spans="3:71" x14ac:dyDescent="0.3">
      <c r="C43" s="18" t="str">
        <f t="shared" si="4"/>
        <v>Demand</v>
      </c>
      <c r="D43">
        <f>$L$43</f>
        <v>2049</v>
      </c>
      <c r="E43" t="s">
        <v>27</v>
      </c>
      <c r="F43" t="str">
        <f t="shared" si="14"/>
        <v>ISDMT</v>
      </c>
      <c r="G43" s="13">
        <f>BY_Demands_Drivers!$F$53*$M$43</f>
        <v>0.26920787701059729</v>
      </c>
      <c r="H43" s="13">
        <f>BY_Demands_Drivers!$G$53*$M$43</f>
        <v>1.0768315080423947</v>
      </c>
      <c r="I43" s="13">
        <f>BY_Demands_Drivers!$H$53*$M$43</f>
        <v>3.4997024011377662</v>
      </c>
      <c r="J43" s="13">
        <f>BY_Demands_Drivers!$I$53*$M$43</f>
        <v>2.2613461668890147</v>
      </c>
      <c r="L43" s="14">
        <f>BY_Demands_Drivers!BH4</f>
        <v>2049</v>
      </c>
      <c r="M43" s="13">
        <f t="shared" si="5"/>
        <v>0.93042871654783532</v>
      </c>
      <c r="N43" s="13">
        <v>0.90500000000000003</v>
      </c>
      <c r="O43" s="13">
        <v>1.0280980293346247</v>
      </c>
      <c r="Q43" s="18" t="str">
        <f t="shared" si="0"/>
        <v>Demand</v>
      </c>
      <c r="R43">
        <f>$Z$43</f>
        <v>2049</v>
      </c>
      <c r="S43" t="s">
        <v>27</v>
      </c>
      <c r="T43" t="str">
        <f t="shared" si="6"/>
        <v>IRDMT</v>
      </c>
      <c r="U43" s="13">
        <f>BY_Demands_Drivers!$F$46*$AA$43</f>
        <v>10.182545526428591</v>
      </c>
      <c r="V43" s="13">
        <f>BY_Demands_Drivers!$G$46*$AA$43</f>
        <v>50.912727632143223</v>
      </c>
      <c r="W43" s="13">
        <f>BY_Demands_Drivers!$H$46*$AA$43</f>
        <v>45.821454868928839</v>
      </c>
      <c r="X43" s="13">
        <f>BY_Demands_Drivers!$I$46*$AA$43</f>
        <v>25.456363816071569</v>
      </c>
      <c r="Z43" s="14">
        <f>BY_Demands_Drivers!BH4</f>
        <v>2049</v>
      </c>
      <c r="AA43" s="13">
        <f t="shared" si="7"/>
        <v>0.897223855006545</v>
      </c>
      <c r="AB43" s="13">
        <v>0.90500000000000003</v>
      </c>
      <c r="AC43" s="13">
        <v>0.99140757459286732</v>
      </c>
      <c r="AE43" s="18" t="str">
        <f t="shared" si="1"/>
        <v>Demand</v>
      </c>
      <c r="AF43">
        <f>$AN$43</f>
        <v>2049</v>
      </c>
      <c r="AG43" t="s">
        <v>27</v>
      </c>
      <c r="AH43" t="str">
        <f t="shared" si="8"/>
        <v>IXDMT</v>
      </c>
      <c r="AI43" s="13">
        <f>BY_Demands_Drivers!$F$32*$AO$43</f>
        <v>4.7223872497467921E-2</v>
      </c>
      <c r="AJ43" s="13">
        <f>BY_Demands_Drivers!$G$32*$AO$43</f>
        <v>0.18889548998987168</v>
      </c>
      <c r="AK43" s="13">
        <f>BY_Demands_Drivers!$H$32*$AO$43</f>
        <v>0.61391034246708354</v>
      </c>
      <c r="AL43" s="13">
        <f>BY_Demands_Drivers!$I$32*$AO$43</f>
        <v>0.39668052897873074</v>
      </c>
      <c r="AN43" s="14">
        <f>BY_Demands_Drivers!BH4</f>
        <v>2049</v>
      </c>
      <c r="AO43" s="13">
        <f t="shared" si="9"/>
        <v>1.1229818884776701</v>
      </c>
      <c r="AP43" s="13">
        <v>0.90500000000000003</v>
      </c>
      <c r="AQ43" s="13">
        <v>1.2408639651686961</v>
      </c>
      <c r="AS43" s="18" t="str">
        <f t="shared" si="2"/>
        <v>Demand</v>
      </c>
      <c r="AT43">
        <f>$BB$43</f>
        <v>2049</v>
      </c>
      <c r="AU43" t="s">
        <v>27</v>
      </c>
      <c r="AV43" t="str">
        <f t="shared" si="10"/>
        <v>IGDMT</v>
      </c>
      <c r="AW43" s="13">
        <f>BY_Demands_Drivers!$F$25*$BC$43</f>
        <v>1.4631563872864859</v>
      </c>
      <c r="AX43" s="13">
        <f>BY_Demands_Drivers!$G$25*$BC$43</f>
        <v>0.62706702312277796</v>
      </c>
      <c r="AY43" s="13">
        <f>BY_Demands_Drivers!$H$25*$BC$43</f>
        <v>1.6721787283274114</v>
      </c>
      <c r="AZ43" s="13">
        <f>BY_Demands_Drivers!$I$25*$BC$43</f>
        <v>1.8812010693683368</v>
      </c>
      <c r="BB43" s="14">
        <f>BY_Demands_Drivers!BH4</f>
        <v>2049</v>
      </c>
      <c r="BC43" s="13">
        <f t="shared" si="11"/>
        <v>0.75308721117201094</v>
      </c>
      <c r="BD43" s="13">
        <v>0.90500000000000003</v>
      </c>
      <c r="BE43" s="13">
        <v>0.83214056483095133</v>
      </c>
      <c r="BG43" s="18" t="str">
        <f t="shared" si="3"/>
        <v>Demand</v>
      </c>
      <c r="BH43">
        <f>$BP$43</f>
        <v>2049</v>
      </c>
      <c r="BI43" t="s">
        <v>27</v>
      </c>
      <c r="BJ43" t="str">
        <f t="shared" si="12"/>
        <v>IIDMT</v>
      </c>
      <c r="BK43" s="13">
        <f>BY_Demands_Drivers!$F$88*$BQ$43</f>
        <v>2.2461481002135653</v>
      </c>
      <c r="BL43" s="13">
        <f>BY_Demands_Drivers!$G$88*$BQ$43</f>
        <v>2.252906820675471E-3</v>
      </c>
      <c r="BM43" s="13">
        <f>BY_Demands_Drivers!$H$88*$BQ$43</f>
        <v>2.2529068206755946E-3</v>
      </c>
      <c r="BN43" s="13">
        <f>BY_Demands_Drivers!$I$88*$BQ$43</f>
        <v>2.2529068206755946E-3</v>
      </c>
      <c r="BP43" s="14">
        <f>BY_Demands_Drivers!BH4</f>
        <v>2049</v>
      </c>
      <c r="BQ43" s="13">
        <f t="shared" si="13"/>
        <v>1.1263301115216457</v>
      </c>
      <c r="BR43" s="13">
        <v>0.90500000000000003</v>
      </c>
      <c r="BS43" s="13">
        <v>1.24456365913994</v>
      </c>
    </row>
    <row r="44" spans="3:71" x14ac:dyDescent="0.3">
      <c r="C44" s="18" t="str">
        <f t="shared" si="4"/>
        <v>Demand</v>
      </c>
      <c r="D44" s="2">
        <f>$L$44</f>
        <v>2050</v>
      </c>
      <c r="E44" s="2" t="s">
        <v>27</v>
      </c>
      <c r="F44" s="2" t="str">
        <f t="shared" si="14"/>
        <v>ISDMT</v>
      </c>
      <c r="G44" s="19">
        <f>BY_Demands_Drivers!$F$53*$M$44</f>
        <v>0.26772054067352213</v>
      </c>
      <c r="H44" s="19">
        <f>BY_Demands_Drivers!$G$53*$M$44</f>
        <v>1.0708821626940941</v>
      </c>
      <c r="I44" s="19">
        <f>BY_Demands_Drivers!$H$53*$M$44</f>
        <v>3.48036702875579</v>
      </c>
      <c r="J44" s="19">
        <f>BY_Demands_Drivers!$I$53*$M$44</f>
        <v>2.248852541657584</v>
      </c>
      <c r="L44" s="14">
        <f>BY_Demands_Drivers!BI4</f>
        <v>2050</v>
      </c>
      <c r="M44" s="13">
        <f t="shared" si="5"/>
        <v>0.92528822640116226</v>
      </c>
      <c r="N44" s="13">
        <v>0.9</v>
      </c>
      <c r="O44" s="13">
        <v>1.0280980293346247</v>
      </c>
      <c r="Q44" s="18" t="str">
        <f t="shared" si="0"/>
        <v>Demand</v>
      </c>
      <c r="R44" s="2">
        <f>$Z$44</f>
        <v>2050</v>
      </c>
      <c r="S44" s="2" t="s">
        <v>27</v>
      </c>
      <c r="T44" s="2" t="str">
        <f t="shared" si="6"/>
        <v>IRDMT</v>
      </c>
      <c r="U44" s="19">
        <f>BY_Demands_Drivers!$F$46*$AA$44</f>
        <v>10.128811111317489</v>
      </c>
      <c r="V44" s="19">
        <f>BY_Demands_Drivers!$G$46*$AA$44</f>
        <v>50.644055556587716</v>
      </c>
      <c r="W44" s="19">
        <f>BY_Demands_Drivers!$H$46*$AA$44</f>
        <v>45.579650000928886</v>
      </c>
      <c r="X44" s="19">
        <f>BY_Demands_Drivers!$I$46*$AA$44</f>
        <v>25.322027778293812</v>
      </c>
      <c r="Z44" s="14">
        <f>BY_Demands_Drivers!BI4</f>
        <v>2050</v>
      </c>
      <c r="AA44" s="13">
        <f t="shared" si="7"/>
        <v>0.89248910582743535</v>
      </c>
      <c r="AB44" s="13">
        <v>0.9</v>
      </c>
      <c r="AC44" s="13">
        <v>0.99165456203048374</v>
      </c>
      <c r="AE44" s="18" t="str">
        <f t="shared" si="1"/>
        <v>Demand</v>
      </c>
      <c r="AF44" s="2">
        <f>$AN$44</f>
        <v>2050</v>
      </c>
      <c r="AG44" s="2" t="s">
        <v>27</v>
      </c>
      <c r="AH44" s="2" t="str">
        <f t="shared" si="8"/>
        <v>IXDMT</v>
      </c>
      <c r="AI44" s="19">
        <f>BY_Demands_Drivers!$F$32*$AO$44</f>
        <v>4.6962967124553737E-2</v>
      </c>
      <c r="AJ44" s="19">
        <f>BY_Demands_Drivers!$G$32*$AO$44</f>
        <v>0.18785186849821495</v>
      </c>
      <c r="AK44" s="19">
        <f>BY_Demands_Drivers!$H$32*$AO$44</f>
        <v>0.61051857261919917</v>
      </c>
      <c r="AL44" s="19">
        <f>BY_Demands_Drivers!$I$32*$AO$44</f>
        <v>0.39448892384625162</v>
      </c>
      <c r="AN44" s="14">
        <f>BY_Demands_Drivers!BI4</f>
        <v>2050</v>
      </c>
      <c r="AO44" s="13">
        <f t="shared" si="9"/>
        <v>1.1167775686518266</v>
      </c>
      <c r="AP44" s="13">
        <v>0.9</v>
      </c>
      <c r="AQ44" s="13">
        <v>1.2408639651686961</v>
      </c>
      <c r="AS44" s="18" t="str">
        <f t="shared" si="2"/>
        <v>Demand</v>
      </c>
      <c r="AT44" s="2">
        <f>$BB$44</f>
        <v>2050</v>
      </c>
      <c r="AU44" s="2" t="s">
        <v>27</v>
      </c>
      <c r="AV44" s="2" t="str">
        <f t="shared" si="10"/>
        <v>IGDMT</v>
      </c>
      <c r="AW44" s="19">
        <f>BY_Demands_Drivers!$F$25*$BC$44</f>
        <v>1.4550726503401519</v>
      </c>
      <c r="AX44" s="19">
        <f>BY_Demands_Drivers!$G$25*$BC$44</f>
        <v>0.62360256443149198</v>
      </c>
      <c r="AY44" s="19">
        <f>BY_Demands_Drivers!$H$25*$BC$44</f>
        <v>1.6629401718173153</v>
      </c>
      <c r="AZ44" s="19">
        <f>BY_Demands_Drivers!$I$25*$BC$44</f>
        <v>1.8708076932944786</v>
      </c>
      <c r="BB44" s="14">
        <f>BY_Demands_Drivers!BI4</f>
        <v>2050</v>
      </c>
      <c r="BC44" s="13">
        <f t="shared" si="11"/>
        <v>0.74892650834785623</v>
      </c>
      <c r="BD44" s="13">
        <v>0.9</v>
      </c>
      <c r="BE44" s="13">
        <v>0.83214056483095133</v>
      </c>
      <c r="BG44" s="18" t="str">
        <f t="shared" si="3"/>
        <v>Demand</v>
      </c>
      <c r="BH44" s="2">
        <f>$BP$44</f>
        <v>2050</v>
      </c>
      <c r="BI44" s="2" t="s">
        <v>27</v>
      </c>
      <c r="BJ44" s="2" t="str">
        <f t="shared" si="12"/>
        <v>IIDMT</v>
      </c>
      <c r="BK44" s="19">
        <f>BY_Demands_Drivers!$F$88*$BQ$44</f>
        <v>2.2473587985562218</v>
      </c>
      <c r="BL44" s="19">
        <f>BY_Demands_Drivers!$G$88*$BQ$44</f>
        <v>2.2541211620422281E-3</v>
      </c>
      <c r="BM44" s="19">
        <f>BY_Demands_Drivers!$H$88*$BQ$44</f>
        <v>2.2541211620423517E-3</v>
      </c>
      <c r="BN44" s="19">
        <f>BY_Demands_Drivers!$I$88*$BQ$44</f>
        <v>2.2541211620423517E-3</v>
      </c>
      <c r="BP44" s="14">
        <f>BY_Demands_Drivers!BI4</f>
        <v>2050</v>
      </c>
      <c r="BQ44" s="13">
        <f t="shared" si="13"/>
        <v>1.1269372157456166</v>
      </c>
      <c r="BR44" s="13">
        <v>0.9</v>
      </c>
      <c r="BS44" s="13">
        <v>1.2521524619395739</v>
      </c>
    </row>
    <row r="45" spans="3:71" x14ac:dyDescent="0.3">
      <c r="C45" s="18" t="str">
        <f t="shared" si="4"/>
        <v>Demand</v>
      </c>
      <c r="D45">
        <f>$L$5</f>
        <v>2011</v>
      </c>
      <c r="E45" t="s">
        <v>27</v>
      </c>
      <c r="F45" t="str">
        <f>BY_Demands_Drivers!$J$54</f>
        <v>ISDHT</v>
      </c>
      <c r="G45" s="13">
        <f>BY_Demands_Drivers!$F$54*$M$5</f>
        <v>2.0731658333224963</v>
      </c>
      <c r="H45" s="13">
        <f>BY_Demands_Drivers!$G$54*$M$5</f>
        <v>8.2926633332899957</v>
      </c>
      <c r="I45" s="13">
        <f>BY_Demands_Drivers!$H$54*$M$5</f>
        <v>26.951155833192473</v>
      </c>
      <c r="J45" s="13">
        <f>BY_Demands_Drivers!$I$54*$M$5</f>
        <v>17.41459299990894</v>
      </c>
      <c r="Q45" s="18" t="str">
        <f t="shared" si="0"/>
        <v>\I:</v>
      </c>
      <c r="R45">
        <f>$Z$5</f>
        <v>2011</v>
      </c>
      <c r="S45" t="s">
        <v>27</v>
      </c>
      <c r="T45" t="str">
        <f>BY_Demands_Drivers!$J$47</f>
        <v>IRDHT</v>
      </c>
      <c r="U45" s="13">
        <f>BY_Demands_Drivers!$F$47*$AA$5</f>
        <v>0</v>
      </c>
      <c r="V45" s="13">
        <f>BY_Demands_Drivers!$G$47*$AA$5</f>
        <v>0</v>
      </c>
      <c r="W45" s="13">
        <f>BY_Demands_Drivers!$H$47*$AA$5</f>
        <v>0</v>
      </c>
      <c r="X45" s="13">
        <f>BY_Demands_Drivers!$I$47*$AA$5</f>
        <v>0</v>
      </c>
      <c r="AE45" s="18" t="str">
        <f t="shared" si="1"/>
        <v>Demand</v>
      </c>
      <c r="AF45">
        <f>$AN$5</f>
        <v>2011</v>
      </c>
      <c r="AG45" t="s">
        <v>27</v>
      </c>
      <c r="AH45" t="str">
        <f>BY_Demands_Drivers!$J$33</f>
        <v>IXDHT</v>
      </c>
      <c r="AI45" s="13">
        <f>BY_Demands_Drivers!$F$33*$AO$5</f>
        <v>0.18378412482499962</v>
      </c>
      <c r="AJ45" s="13">
        <f>BY_Demands_Drivers!$G$33*$AO$5</f>
        <v>0.73513649929999947</v>
      </c>
      <c r="AK45" s="13">
        <f>BY_Demands_Drivers!$H$33*$AO$5</f>
        <v>2.389193622724997</v>
      </c>
      <c r="AL45" s="13">
        <f>BY_Demands_Drivers!$I$33*$AO$5</f>
        <v>1.543786648529994</v>
      </c>
      <c r="AS45" s="18" t="str">
        <f t="shared" si="2"/>
        <v>Demand</v>
      </c>
      <c r="AT45">
        <f>$BB$5</f>
        <v>2011</v>
      </c>
      <c r="AU45" t="s">
        <v>27</v>
      </c>
      <c r="AV45" t="str">
        <f>BY_Demands_Drivers!$J$26</f>
        <v>IGDHT</v>
      </c>
      <c r="AW45" s="13">
        <f>BY_Demands_Drivers!$F$26*$BC$5</f>
        <v>1.3685151507820825</v>
      </c>
      <c r="AX45" s="13">
        <f>BY_Demands_Drivers!$G$26*$BC$5</f>
        <v>0.58650649319231929</v>
      </c>
      <c r="AY45" s="13">
        <f>BY_Demands_Drivers!$H$26*$BC$5</f>
        <v>1.5640173151795187</v>
      </c>
      <c r="AZ45" s="13">
        <f>BY_Demands_Drivers!$I$26*$BC$5</f>
        <v>1.7595194795769551</v>
      </c>
      <c r="BG45" s="18" t="str">
        <f t="shared" si="3"/>
        <v>Demand</v>
      </c>
      <c r="BH45">
        <f>$BP$5</f>
        <v>2011</v>
      </c>
      <c r="BI45" t="s">
        <v>27</v>
      </c>
      <c r="BJ45" t="str">
        <f>BY_Demands_Drivers!$J$89</f>
        <v>IIDHT</v>
      </c>
      <c r="BK45" s="13">
        <f>BY_Demands_Drivers!$F$89*$BQ$5</f>
        <v>0.79140327358447149</v>
      </c>
      <c r="BL45" s="13">
        <f>BY_Demands_Drivers!$G$89*$BQ$5</f>
        <v>7.9378462746682824E-4</v>
      </c>
      <c r="BM45" s="13">
        <f>BY_Demands_Drivers!$H$89*$BQ$5</f>
        <v>7.9378462746687139E-4</v>
      </c>
      <c r="BN45" s="13">
        <f>BY_Demands_Drivers!$I$89*$BQ$5</f>
        <v>7.9378462746687139E-4</v>
      </c>
    </row>
    <row r="46" spans="3:71" x14ac:dyDescent="0.3">
      <c r="C46" s="18" t="str">
        <f t="shared" si="4"/>
        <v>Demand</v>
      </c>
      <c r="D46">
        <f>$L$6</f>
        <v>2012</v>
      </c>
      <c r="E46" t="s">
        <v>27</v>
      </c>
      <c r="F46" t="str">
        <f>$F$45</f>
        <v>ISDHT</v>
      </c>
      <c r="G46" s="13">
        <f>BY_Demands_Drivers!$F$54*$M$6</f>
        <v>1.7855669494200102</v>
      </c>
      <c r="H46" s="13">
        <f>BY_Demands_Drivers!$G$54*$M$6</f>
        <v>7.1422677976800495</v>
      </c>
      <c r="I46" s="13">
        <f>BY_Demands_Drivers!$H$54*$M$6</f>
        <v>23.212370342460151</v>
      </c>
      <c r="J46" s="13">
        <f>BY_Demands_Drivers!$I$54*$M$6</f>
        <v>14.998762375128063</v>
      </c>
      <c r="Q46" s="18" t="str">
        <f t="shared" si="0"/>
        <v>\I:</v>
      </c>
      <c r="R46">
        <f>$Z$6</f>
        <v>2012</v>
      </c>
      <c r="S46" t="s">
        <v>27</v>
      </c>
      <c r="T46" t="str">
        <f t="shared" ref="T46:T84" si="15">$T$45</f>
        <v>IRDHT</v>
      </c>
      <c r="U46" s="13">
        <f>BY_Demands_Drivers!$F$47*$AA$6</f>
        <v>0</v>
      </c>
      <c r="V46" s="13">
        <f>BY_Demands_Drivers!$G$47*$AA$6</f>
        <v>0</v>
      </c>
      <c r="W46" s="13">
        <f>BY_Demands_Drivers!$H$47*$AA$6</f>
        <v>0</v>
      </c>
      <c r="X46" s="13">
        <f>BY_Demands_Drivers!$I$47*$AA$6</f>
        <v>0</v>
      </c>
      <c r="AE46" s="18" t="str">
        <f t="shared" si="1"/>
        <v>Demand</v>
      </c>
      <c r="AF46">
        <f>$AN$6</f>
        <v>2012</v>
      </c>
      <c r="AG46" t="s">
        <v>27</v>
      </c>
      <c r="AH46" t="str">
        <f t="shared" ref="AH46:AH84" si="16">$AH$45</f>
        <v>IXDHT</v>
      </c>
      <c r="AI46" s="13">
        <f>BY_Demands_Drivers!$F$33*$AO$6</f>
        <v>0.20934961126432758</v>
      </c>
      <c r="AJ46" s="13">
        <f>BY_Demands_Drivers!$G$33*$AO$6</f>
        <v>0.83739844505731154</v>
      </c>
      <c r="AK46" s="13">
        <f>BY_Demands_Drivers!$H$33*$AO$6</f>
        <v>2.7215449464362611</v>
      </c>
      <c r="AL46" s="13">
        <f>BY_Demands_Drivers!$I$33*$AO$6</f>
        <v>1.7585367346203489</v>
      </c>
      <c r="AS46" s="18" t="str">
        <f t="shared" si="2"/>
        <v>Demand</v>
      </c>
      <c r="AT46">
        <f>$BB$6</f>
        <v>2012</v>
      </c>
      <c r="AU46" t="s">
        <v>27</v>
      </c>
      <c r="AV46" t="str">
        <f t="shared" ref="AV46:AV84" si="17">$AV$45</f>
        <v>IGDHT</v>
      </c>
      <c r="AW46" s="13">
        <f>BY_Demands_Drivers!$F$26*$BC$6</f>
        <v>1.3485481544724451</v>
      </c>
      <c r="AX46" s="13">
        <f>BY_Demands_Drivers!$G$26*$BC$6</f>
        <v>0.57794920905961766</v>
      </c>
      <c r="AY46" s="13">
        <f>BY_Demands_Drivers!$H$26*$BC$6</f>
        <v>1.5411978908256476</v>
      </c>
      <c r="AZ46" s="13">
        <f>BY_Demands_Drivers!$I$26*$BC$6</f>
        <v>1.7338476271788499</v>
      </c>
      <c r="BG46" s="18" t="str">
        <f t="shared" si="3"/>
        <v>Demand</v>
      </c>
      <c r="BH46">
        <f>$BP$6</f>
        <v>2012</v>
      </c>
      <c r="BI46" t="s">
        <v>27</v>
      </c>
      <c r="BJ46" t="str">
        <f t="shared" ref="BJ46:BJ84" si="18">$BJ$45</f>
        <v>IIDHT</v>
      </c>
      <c r="BK46" s="13">
        <f>BY_Demands_Drivers!$F$89*$BQ$6</f>
        <v>0.81140895914883682</v>
      </c>
      <c r="BL46" s="13">
        <f>BY_Demands_Drivers!$G$89*$BQ$6</f>
        <v>8.1385051068083461E-4</v>
      </c>
      <c r="BM46" s="13">
        <f>BY_Demands_Drivers!$H$89*$BQ$6</f>
        <v>8.1385051068087885E-4</v>
      </c>
      <c r="BN46" s="13">
        <f>BY_Demands_Drivers!$I$89*$BQ$6</f>
        <v>8.1385051068087885E-4</v>
      </c>
    </row>
    <row r="47" spans="3:71" x14ac:dyDescent="0.3">
      <c r="C47" s="18" t="str">
        <f t="shared" si="4"/>
        <v>Demand</v>
      </c>
      <c r="D47">
        <f>$L$7</f>
        <v>2013</v>
      </c>
      <c r="E47" t="s">
        <v>27</v>
      </c>
      <c r="F47" t="str">
        <f t="shared" ref="F47:F84" si="19">$F$45</f>
        <v>ISDHT</v>
      </c>
      <c r="G47" s="13">
        <f>BY_Demands_Drivers!$F$54*$M$7</f>
        <v>1.9147609533064356</v>
      </c>
      <c r="H47" s="13">
        <f>BY_Demands_Drivers!$G$54*$M$7</f>
        <v>7.659043813225753</v>
      </c>
      <c r="I47" s="13">
        <f>BY_Demands_Drivers!$H$54*$M$7</f>
        <v>24.891892392983685</v>
      </c>
      <c r="J47" s="13">
        <f>BY_Demands_Drivers!$I$54*$M$7</f>
        <v>16.083992007774036</v>
      </c>
      <c r="Q47" s="18" t="str">
        <f t="shared" si="0"/>
        <v>\I:</v>
      </c>
      <c r="R47">
        <f>$Z$7</f>
        <v>2013</v>
      </c>
      <c r="S47" t="s">
        <v>27</v>
      </c>
      <c r="T47" t="str">
        <f t="shared" si="15"/>
        <v>IRDHT</v>
      </c>
      <c r="U47" s="13">
        <f>BY_Demands_Drivers!$F$47*$AA$7</f>
        <v>0</v>
      </c>
      <c r="V47" s="13">
        <f>BY_Demands_Drivers!$G$47*$AA$7</f>
        <v>0</v>
      </c>
      <c r="W47" s="13">
        <f>BY_Demands_Drivers!$H$47*$AA$7</f>
        <v>0</v>
      </c>
      <c r="X47" s="13">
        <f>BY_Demands_Drivers!$I$47*$AA$7</f>
        <v>0</v>
      </c>
      <c r="AE47" s="18" t="str">
        <f t="shared" si="1"/>
        <v>Demand</v>
      </c>
      <c r="AF47">
        <f>$AN$7</f>
        <v>2013</v>
      </c>
      <c r="AG47" t="s">
        <v>27</v>
      </c>
      <c r="AH47" t="str">
        <f t="shared" si="16"/>
        <v>IXDHT</v>
      </c>
      <c r="AI47" s="13">
        <f>BY_Demands_Drivers!$F$33*$AO$7</f>
        <v>0.1697416870354935</v>
      </c>
      <c r="AJ47" s="13">
        <f>BY_Demands_Drivers!$G$33*$AO$7</f>
        <v>0.678966748141975</v>
      </c>
      <c r="AK47" s="13">
        <f>BY_Demands_Drivers!$H$33*$AO$7</f>
        <v>2.2066419314614176</v>
      </c>
      <c r="AL47" s="13">
        <f>BY_Demands_Drivers!$I$33*$AO$7</f>
        <v>1.4258301710981429</v>
      </c>
      <c r="AS47" s="18" t="str">
        <f t="shared" si="2"/>
        <v>Demand</v>
      </c>
      <c r="AT47">
        <f>$BB$7</f>
        <v>2013</v>
      </c>
      <c r="AU47" t="s">
        <v>27</v>
      </c>
      <c r="AV47" t="str">
        <f t="shared" si="17"/>
        <v>IGDHT</v>
      </c>
      <c r="AW47" s="13">
        <f>BY_Demands_Drivers!$F$26*$BC$7</f>
        <v>1.3285811581628078</v>
      </c>
      <c r="AX47" s="13">
        <f>BY_Demands_Drivers!$G$26*$BC$7</f>
        <v>0.56939192492691593</v>
      </c>
      <c r="AY47" s="13">
        <f>BY_Demands_Drivers!$H$26*$BC$7</f>
        <v>1.5183784664717763</v>
      </c>
      <c r="AZ47" s="13">
        <f>BY_Demands_Drivers!$I$26*$BC$7</f>
        <v>1.7081757747807449</v>
      </c>
      <c r="BG47" s="18" t="str">
        <f t="shared" si="3"/>
        <v>Demand</v>
      </c>
      <c r="BH47">
        <f>$BP$7</f>
        <v>2013</v>
      </c>
      <c r="BI47" t="s">
        <v>27</v>
      </c>
      <c r="BJ47" t="str">
        <f t="shared" si="18"/>
        <v>IIDHT</v>
      </c>
      <c r="BK47" s="13">
        <f>BY_Demands_Drivers!$F$89*$BQ$7</f>
        <v>0.83141464471320226</v>
      </c>
      <c r="BL47" s="13">
        <f>BY_Demands_Drivers!$G$89*$BQ$7</f>
        <v>8.3391639389484087E-4</v>
      </c>
      <c r="BM47" s="13">
        <f>BY_Demands_Drivers!$H$89*$BQ$7</f>
        <v>8.3391639389488619E-4</v>
      </c>
      <c r="BN47" s="13">
        <f>BY_Demands_Drivers!$I$89*$BQ$7</f>
        <v>8.3391639389488619E-4</v>
      </c>
    </row>
    <row r="48" spans="3:71" x14ac:dyDescent="0.3">
      <c r="C48" s="18" t="str">
        <f t="shared" si="4"/>
        <v>Demand</v>
      </c>
      <c r="D48">
        <f>$L$8</f>
        <v>2014</v>
      </c>
      <c r="E48" t="s">
        <v>27</v>
      </c>
      <c r="F48" t="str">
        <f t="shared" si="19"/>
        <v>ISDHT</v>
      </c>
      <c r="G48" s="13">
        <f>BY_Demands_Drivers!$F$54*$M$8</f>
        <v>1.9147951985495766</v>
      </c>
      <c r="H48" s="13">
        <f>BY_Demands_Drivers!$G$54*$M$8</f>
        <v>7.6591807941983161</v>
      </c>
      <c r="I48" s="13">
        <f>BY_Demands_Drivers!$H$54*$M$8</f>
        <v>24.892337581144517</v>
      </c>
      <c r="J48" s="13">
        <f>BY_Demands_Drivers!$I$54*$M$8</f>
        <v>16.084279667816418</v>
      </c>
      <c r="Q48" s="18" t="str">
        <f t="shared" si="0"/>
        <v>\I:</v>
      </c>
      <c r="R48">
        <f>$Z$8</f>
        <v>2014</v>
      </c>
      <c r="S48" t="s">
        <v>27</v>
      </c>
      <c r="T48" t="str">
        <f t="shared" si="15"/>
        <v>IRDHT</v>
      </c>
      <c r="U48" s="13">
        <f>BY_Demands_Drivers!$F$47*$AA$8</f>
        <v>0</v>
      </c>
      <c r="V48" s="13">
        <f>BY_Demands_Drivers!$G$47*$AA$8</f>
        <v>0</v>
      </c>
      <c r="W48" s="13">
        <f>BY_Demands_Drivers!$H$47*$AA$8</f>
        <v>0</v>
      </c>
      <c r="X48" s="13">
        <f>BY_Demands_Drivers!$I$47*$AA$8</f>
        <v>0</v>
      </c>
      <c r="AE48" s="18" t="str">
        <f t="shared" si="1"/>
        <v>Demand</v>
      </c>
      <c r="AF48">
        <f>$AN$8</f>
        <v>2014</v>
      </c>
      <c r="AG48" t="s">
        <v>27</v>
      </c>
      <c r="AH48" t="str">
        <f t="shared" si="16"/>
        <v>IXDHT</v>
      </c>
      <c r="AI48" s="13">
        <f>BY_Demands_Drivers!$F$33*$AO$8</f>
        <v>0.16974472284282685</v>
      </c>
      <c r="AJ48" s="13">
        <f>BY_Demands_Drivers!$G$33*$AO$8</f>
        <v>0.6789788913713084</v>
      </c>
      <c r="AK48" s="13">
        <f>BY_Demands_Drivers!$H$33*$AO$8</f>
        <v>2.2066813969567511</v>
      </c>
      <c r="AL48" s="13">
        <f>BY_Demands_Drivers!$I$33*$AO$8</f>
        <v>1.4258556718797433</v>
      </c>
      <c r="AS48" s="18" t="str">
        <f t="shared" si="2"/>
        <v>Demand</v>
      </c>
      <c r="AT48">
        <f>$BB$8</f>
        <v>2014</v>
      </c>
      <c r="AU48" t="s">
        <v>27</v>
      </c>
      <c r="AV48" t="str">
        <f t="shared" si="17"/>
        <v>IGDHT</v>
      </c>
      <c r="AW48" s="13">
        <f>BY_Demands_Drivers!$F$26*$BC$8</f>
        <v>1.3086141618531704</v>
      </c>
      <c r="AX48" s="13">
        <f>BY_Demands_Drivers!$G$26*$BC$8</f>
        <v>0.56083464079421419</v>
      </c>
      <c r="AY48" s="13">
        <f>BY_Demands_Drivers!$H$26*$BC$8</f>
        <v>1.495559042117905</v>
      </c>
      <c r="AZ48" s="13">
        <f>BY_Demands_Drivers!$I$26*$BC$8</f>
        <v>1.6825039223826397</v>
      </c>
      <c r="BG48" s="18" t="str">
        <f t="shared" si="3"/>
        <v>Demand</v>
      </c>
      <c r="BH48">
        <f>$BP$8</f>
        <v>2014</v>
      </c>
      <c r="BI48" t="s">
        <v>27</v>
      </c>
      <c r="BJ48" t="str">
        <f t="shared" si="18"/>
        <v>IIDHT</v>
      </c>
      <c r="BK48" s="13">
        <f>BY_Demands_Drivers!$F$89*$BQ$8</f>
        <v>0.85142033027756758</v>
      </c>
      <c r="BL48" s="13">
        <f>BY_Demands_Drivers!$G$89*$BQ$8</f>
        <v>8.5398227710884725E-4</v>
      </c>
      <c r="BM48" s="13">
        <f>BY_Demands_Drivers!$H$89*$BQ$8</f>
        <v>8.5398227710889365E-4</v>
      </c>
      <c r="BN48" s="13">
        <f>BY_Demands_Drivers!$I$89*$BQ$8</f>
        <v>8.5398227710889365E-4</v>
      </c>
    </row>
    <row r="49" spans="3:66" x14ac:dyDescent="0.3">
      <c r="C49" s="18" t="str">
        <f t="shared" si="4"/>
        <v>Demand</v>
      </c>
      <c r="D49">
        <f>$L$9</f>
        <v>2015</v>
      </c>
      <c r="E49" t="s">
        <v>27</v>
      </c>
      <c r="F49" t="str">
        <f t="shared" si="19"/>
        <v>ISDHT</v>
      </c>
      <c r="G49" s="13">
        <f>BY_Demands_Drivers!$F$54*$M$9</f>
        <v>1.7518402582479637</v>
      </c>
      <c r="H49" s="13">
        <f>BY_Demands_Drivers!$G$54*$M$9</f>
        <v>7.0073610329918639</v>
      </c>
      <c r="I49" s="13">
        <f>BY_Demands_Drivers!$H$54*$M$9</f>
        <v>22.773923357223548</v>
      </c>
      <c r="J49" s="13">
        <f>BY_Demands_Drivers!$I$54*$M$9</f>
        <v>14.715458169282872</v>
      </c>
      <c r="Q49" s="18" t="str">
        <f t="shared" si="0"/>
        <v>\I:</v>
      </c>
      <c r="R49">
        <f>$Z$9</f>
        <v>2015</v>
      </c>
      <c r="S49" t="s">
        <v>27</v>
      </c>
      <c r="T49" t="str">
        <f t="shared" si="15"/>
        <v>IRDHT</v>
      </c>
      <c r="U49" s="13">
        <f>BY_Demands_Drivers!$F$47*$AA$9</f>
        <v>0</v>
      </c>
      <c r="V49" s="13">
        <f>BY_Demands_Drivers!$G$47*$AA$9</f>
        <v>0</v>
      </c>
      <c r="W49" s="13">
        <f>BY_Demands_Drivers!$H$47*$AA$9</f>
        <v>0</v>
      </c>
      <c r="X49" s="13">
        <f>BY_Demands_Drivers!$I$47*$AA$9</f>
        <v>0</v>
      </c>
      <c r="AE49" s="18" t="str">
        <f t="shared" si="1"/>
        <v>Demand</v>
      </c>
      <c r="AF49">
        <f>$AN$9</f>
        <v>2015</v>
      </c>
      <c r="AG49" t="s">
        <v>27</v>
      </c>
      <c r="AH49" t="str">
        <f t="shared" si="16"/>
        <v>IXDHT</v>
      </c>
      <c r="AI49" s="13">
        <f>BY_Demands_Drivers!$F$33*$AO$9</f>
        <v>0.19387696316493983</v>
      </c>
      <c r="AJ49" s="13">
        <f>BY_Demands_Drivers!$G$33*$AO$9</f>
        <v>0.77550785265976041</v>
      </c>
      <c r="AK49" s="13">
        <f>BY_Demands_Drivers!$H$33*$AO$9</f>
        <v>2.5204005211442198</v>
      </c>
      <c r="AL49" s="13">
        <f>BY_Demands_Drivers!$I$33*$AO$9</f>
        <v>1.6285664905854917</v>
      </c>
      <c r="AS49" s="18" t="str">
        <f t="shared" si="2"/>
        <v>Demand</v>
      </c>
      <c r="AT49">
        <f>$BB$9</f>
        <v>2015</v>
      </c>
      <c r="AU49" t="s">
        <v>27</v>
      </c>
      <c r="AV49" t="str">
        <f t="shared" si="17"/>
        <v>IGDHT</v>
      </c>
      <c r="AW49" s="13">
        <f>BY_Demands_Drivers!$F$26*$BC$9</f>
        <v>1.288647165543533</v>
      </c>
      <c r="AX49" s="13">
        <f>BY_Demands_Drivers!$G$26*$BC$9</f>
        <v>0.55227735666151245</v>
      </c>
      <c r="AY49" s="13">
        <f>BY_Demands_Drivers!$H$26*$BC$9</f>
        <v>1.4727396177640339</v>
      </c>
      <c r="AZ49" s="13">
        <f>BY_Demands_Drivers!$I$26*$BC$9</f>
        <v>1.6568320699845347</v>
      </c>
      <c r="BG49" s="18" t="str">
        <f t="shared" si="3"/>
        <v>Demand</v>
      </c>
      <c r="BH49">
        <f>$BP$9</f>
        <v>2015</v>
      </c>
      <c r="BI49" t="s">
        <v>27</v>
      </c>
      <c r="BJ49" t="str">
        <f t="shared" si="18"/>
        <v>IIDHT</v>
      </c>
      <c r="BK49" s="13">
        <f>BY_Demands_Drivers!$F$89*$BQ$9</f>
        <v>0.87142601584193302</v>
      </c>
      <c r="BL49" s="13">
        <f>BY_Demands_Drivers!$G$89*$BQ$9</f>
        <v>8.7404816032285351E-4</v>
      </c>
      <c r="BM49" s="13">
        <f>BY_Demands_Drivers!$H$89*$BQ$9</f>
        <v>8.74048160322901E-4</v>
      </c>
      <c r="BN49" s="13">
        <f>BY_Demands_Drivers!$I$89*$BQ$9</f>
        <v>8.74048160322901E-4</v>
      </c>
    </row>
    <row r="50" spans="3:66" x14ac:dyDescent="0.3">
      <c r="C50" s="18" t="str">
        <f t="shared" si="4"/>
        <v>\I:</v>
      </c>
      <c r="D50">
        <f>$L$10</f>
        <v>2016</v>
      </c>
      <c r="E50" t="s">
        <v>27</v>
      </c>
      <c r="F50" t="str">
        <f t="shared" si="19"/>
        <v>ISDHT</v>
      </c>
      <c r="G50" s="13">
        <f>BY_Demands_Drivers!$F$54*$M$10</f>
        <v>0</v>
      </c>
      <c r="H50" s="13">
        <f>BY_Demands_Drivers!$G$54*$M$10</f>
        <v>0</v>
      </c>
      <c r="I50" s="13">
        <f>BY_Demands_Drivers!$H$54*$M$10</f>
        <v>0</v>
      </c>
      <c r="J50" s="13">
        <f>BY_Demands_Drivers!$I$54*$M$10</f>
        <v>0</v>
      </c>
      <c r="Q50" s="18" t="str">
        <f t="shared" si="0"/>
        <v>\I:</v>
      </c>
      <c r="R50">
        <f>$Z$10</f>
        <v>2016</v>
      </c>
      <c r="S50" t="s">
        <v>27</v>
      </c>
      <c r="T50" t="str">
        <f t="shared" si="15"/>
        <v>IRDHT</v>
      </c>
      <c r="U50" s="13">
        <f>BY_Demands_Drivers!$F$47*$AA$10</f>
        <v>0</v>
      </c>
      <c r="V50" s="13">
        <f>BY_Demands_Drivers!$G$47*$AA$10</f>
        <v>0</v>
      </c>
      <c r="W50" s="13">
        <f>BY_Demands_Drivers!$H$47*$AA$10</f>
        <v>0</v>
      </c>
      <c r="X50" s="13">
        <f>BY_Demands_Drivers!$I$47*$AA$10</f>
        <v>0</v>
      </c>
      <c r="AE50" s="18" t="str">
        <f t="shared" si="1"/>
        <v>\I:</v>
      </c>
      <c r="AF50">
        <f>$AN$10</f>
        <v>2016</v>
      </c>
      <c r="AG50" t="s">
        <v>27</v>
      </c>
      <c r="AH50" t="str">
        <f t="shared" si="16"/>
        <v>IXDHT</v>
      </c>
      <c r="AI50" s="13">
        <f>BY_Demands_Drivers!$F$33*$AO$10</f>
        <v>0</v>
      </c>
      <c r="AJ50" s="13">
        <f>BY_Demands_Drivers!$G$33*$AO$10</f>
        <v>0</v>
      </c>
      <c r="AK50" s="13">
        <f>BY_Demands_Drivers!$H$33*$AO$10</f>
        <v>0</v>
      </c>
      <c r="AL50" s="13">
        <f>BY_Demands_Drivers!$I$33*$AO$10</f>
        <v>0</v>
      </c>
      <c r="AS50" s="18" t="str">
        <f t="shared" si="2"/>
        <v>Demand</v>
      </c>
      <c r="AT50">
        <f>$BB$10</f>
        <v>2016</v>
      </c>
      <c r="AU50" t="s">
        <v>27</v>
      </c>
      <c r="AV50" t="str">
        <f t="shared" si="17"/>
        <v>IGDHT</v>
      </c>
      <c r="AW50" s="13">
        <f>BY_Demands_Drivers!$F$26*$BC$10</f>
        <v>1.2686801692338956</v>
      </c>
      <c r="AX50" s="13">
        <f>BY_Demands_Drivers!$G$26*$BC$10</f>
        <v>0.54372007252881083</v>
      </c>
      <c r="AY50" s="13">
        <f>BY_Demands_Drivers!$H$26*$BC$10</f>
        <v>1.4499201934101626</v>
      </c>
      <c r="AZ50" s="13">
        <f>BY_Demands_Drivers!$I$26*$BC$10</f>
        <v>1.6311602175864295</v>
      </c>
      <c r="BG50" s="18" t="str">
        <f t="shared" si="3"/>
        <v>Demand</v>
      </c>
      <c r="BH50">
        <f>$BP$10</f>
        <v>2016</v>
      </c>
      <c r="BI50" t="s">
        <v>27</v>
      </c>
      <c r="BJ50" t="str">
        <f t="shared" si="18"/>
        <v>IIDHT</v>
      </c>
      <c r="BK50" s="13">
        <f>BY_Demands_Drivers!$F$89*$BQ$10</f>
        <v>0.89143170140629846</v>
      </c>
      <c r="BL50" s="13">
        <f>BY_Demands_Drivers!$G$89*$BQ$10</f>
        <v>8.9411404353685988E-4</v>
      </c>
      <c r="BM50" s="13">
        <f>BY_Demands_Drivers!$H$89*$BQ$10</f>
        <v>8.9411404353690845E-4</v>
      </c>
      <c r="BN50" s="13">
        <f>BY_Demands_Drivers!$I$89*$BQ$10</f>
        <v>8.9411404353690845E-4</v>
      </c>
    </row>
    <row r="51" spans="3:66" x14ac:dyDescent="0.3">
      <c r="C51" s="18" t="str">
        <f t="shared" si="4"/>
        <v>\I:</v>
      </c>
      <c r="D51">
        <f>$L$11</f>
        <v>2017</v>
      </c>
      <c r="E51" t="s">
        <v>27</v>
      </c>
      <c r="F51" t="str">
        <f t="shared" si="19"/>
        <v>ISDHT</v>
      </c>
      <c r="G51" s="13">
        <f>BY_Demands_Drivers!$F$54*$M$11</f>
        <v>0</v>
      </c>
      <c r="H51" s="13">
        <f>BY_Demands_Drivers!$G$54*$M$11</f>
        <v>0</v>
      </c>
      <c r="I51" s="13">
        <f>BY_Demands_Drivers!$H$54*$M$11</f>
        <v>0</v>
      </c>
      <c r="J51" s="13">
        <f>BY_Demands_Drivers!$I$54*$M$11</f>
        <v>0</v>
      </c>
      <c r="Q51" s="18" t="str">
        <f t="shared" si="0"/>
        <v>\I:</v>
      </c>
      <c r="R51">
        <f>$Z$11</f>
        <v>2017</v>
      </c>
      <c r="S51" t="s">
        <v>27</v>
      </c>
      <c r="T51" t="str">
        <f t="shared" si="15"/>
        <v>IRDHT</v>
      </c>
      <c r="U51" s="13">
        <f>BY_Demands_Drivers!$F$47*$AA$11</f>
        <v>0</v>
      </c>
      <c r="V51" s="13">
        <f>BY_Demands_Drivers!$G$47*$AA$11</f>
        <v>0</v>
      </c>
      <c r="W51" s="13">
        <f>BY_Demands_Drivers!$H$47*$AA$11</f>
        <v>0</v>
      </c>
      <c r="X51" s="13">
        <f>BY_Demands_Drivers!$I$47*$AA$11</f>
        <v>0</v>
      </c>
      <c r="AE51" s="18" t="str">
        <f t="shared" si="1"/>
        <v>\I:</v>
      </c>
      <c r="AF51">
        <f>$AN$11</f>
        <v>2017</v>
      </c>
      <c r="AG51" t="s">
        <v>27</v>
      </c>
      <c r="AH51" t="str">
        <f t="shared" si="16"/>
        <v>IXDHT</v>
      </c>
      <c r="AI51" s="13">
        <f>BY_Demands_Drivers!$F$33*$AO$11</f>
        <v>0</v>
      </c>
      <c r="AJ51" s="13">
        <f>BY_Demands_Drivers!$G$33*$AO$11</f>
        <v>0</v>
      </c>
      <c r="AK51" s="13">
        <f>BY_Demands_Drivers!$H$33*$AO$11</f>
        <v>0</v>
      </c>
      <c r="AL51" s="13">
        <f>BY_Demands_Drivers!$I$33*$AO$11</f>
        <v>0</v>
      </c>
      <c r="AS51" s="18" t="str">
        <f t="shared" si="2"/>
        <v>Demand</v>
      </c>
      <c r="AT51">
        <f>$BB$11</f>
        <v>2017</v>
      </c>
      <c r="AU51" t="s">
        <v>27</v>
      </c>
      <c r="AV51" t="str">
        <f t="shared" si="17"/>
        <v>IGDHT</v>
      </c>
      <c r="AW51" s="13">
        <f>BY_Demands_Drivers!$F$26*$BC$11</f>
        <v>1.2584165239309861</v>
      </c>
      <c r="AX51" s="13">
        <f>BY_Demands_Drivers!$G$26*$BC$11</f>
        <v>0.53932136739899239</v>
      </c>
      <c r="AY51" s="13">
        <f>BY_Demands_Drivers!$H$26*$BC$11</f>
        <v>1.4381903130639802</v>
      </c>
      <c r="AZ51" s="13">
        <f>BY_Demands_Drivers!$I$26*$BC$11</f>
        <v>1.6179641021969744</v>
      </c>
      <c r="BG51" s="18" t="str">
        <f t="shared" si="3"/>
        <v>Demand</v>
      </c>
      <c r="BH51">
        <f>$BP$11</f>
        <v>2017</v>
      </c>
      <c r="BI51" t="s">
        <v>27</v>
      </c>
      <c r="BJ51" t="str">
        <f t="shared" si="18"/>
        <v>IIDHT</v>
      </c>
      <c r="BK51" s="13">
        <f>BY_Demands_Drivers!$F$89*$BQ$11</f>
        <v>0.87346322220064432</v>
      </c>
      <c r="BL51" s="13">
        <f>BY_Demands_Drivers!$G$89*$BQ$11</f>
        <v>8.7609149669066815E-4</v>
      </c>
      <c r="BM51" s="13">
        <f>BY_Demands_Drivers!$H$89*$BQ$11</f>
        <v>8.7609149669071575E-4</v>
      </c>
      <c r="BN51" s="13">
        <f>BY_Demands_Drivers!$I$89*$BQ$11</f>
        <v>8.7609149669071575E-4</v>
      </c>
    </row>
    <row r="52" spans="3:66" x14ac:dyDescent="0.3">
      <c r="C52" s="18" t="str">
        <f t="shared" si="4"/>
        <v>Demand</v>
      </c>
      <c r="D52">
        <f>$L$12</f>
        <v>2018</v>
      </c>
      <c r="E52" t="s">
        <v>27</v>
      </c>
      <c r="F52" t="str">
        <f t="shared" si="19"/>
        <v>ISDHT</v>
      </c>
      <c r="G52" s="13">
        <f>BY_Demands_Drivers!$F$54*$M$12</f>
        <v>1.8342130742029654</v>
      </c>
      <c r="H52" s="13">
        <f>BY_Demands_Drivers!$G$54*$M$12</f>
        <v>7.3368522968118715</v>
      </c>
      <c r="I52" s="13">
        <f>BY_Demands_Drivers!$H$54*$M$12</f>
        <v>23.844769964638569</v>
      </c>
      <c r="J52" s="13">
        <f>BY_Demands_Drivers!$I$54*$M$12</f>
        <v>15.407389823304886</v>
      </c>
      <c r="Q52" s="18" t="str">
        <f t="shared" si="0"/>
        <v>\I:</v>
      </c>
      <c r="R52">
        <f>$Z$12</f>
        <v>2018</v>
      </c>
      <c r="S52" t="s">
        <v>27</v>
      </c>
      <c r="T52" t="str">
        <f t="shared" si="15"/>
        <v>IRDHT</v>
      </c>
      <c r="U52" s="13">
        <f>BY_Demands_Drivers!$F$47*$AA$12</f>
        <v>0</v>
      </c>
      <c r="V52" s="13">
        <f>BY_Demands_Drivers!$G$47*$AA$12</f>
        <v>0</v>
      </c>
      <c r="W52" s="13">
        <f>BY_Demands_Drivers!$H$47*$AA$12</f>
        <v>0</v>
      </c>
      <c r="X52" s="13">
        <f>BY_Demands_Drivers!$I$47*$AA$12</f>
        <v>0</v>
      </c>
      <c r="AE52" s="18" t="str">
        <f t="shared" si="1"/>
        <v>Demand</v>
      </c>
      <c r="AF52">
        <f>$AN$12</f>
        <v>2018</v>
      </c>
      <c r="AG52" t="s">
        <v>27</v>
      </c>
      <c r="AH52" t="str">
        <f t="shared" si="16"/>
        <v>IXDHT</v>
      </c>
      <c r="AI52" s="13">
        <f>BY_Demands_Drivers!$F$33*$AO$12</f>
        <v>0.20281614009548857</v>
      </c>
      <c r="AJ52" s="13">
        <f>BY_Demands_Drivers!$G$33*$AO$12</f>
        <v>0.81126456038195549</v>
      </c>
      <c r="AK52" s="13">
        <f>BY_Demands_Drivers!$H$33*$AO$12</f>
        <v>2.636609821241354</v>
      </c>
      <c r="AL52" s="13">
        <f>BY_Demands_Drivers!$I$33*$AO$12</f>
        <v>1.7036555768021013</v>
      </c>
      <c r="AS52" s="18" t="str">
        <f t="shared" si="2"/>
        <v>Demand</v>
      </c>
      <c r="AT52">
        <f>$BB$12</f>
        <v>2018</v>
      </c>
      <c r="AU52" t="s">
        <v>27</v>
      </c>
      <c r="AV52" t="str">
        <f t="shared" si="17"/>
        <v>IGDHT</v>
      </c>
      <c r="AW52" s="13">
        <f>BY_Demands_Drivers!$F$26*$BC$12</f>
        <v>1.2481528786280767</v>
      </c>
      <c r="AX52" s="13">
        <f>BY_Demands_Drivers!$G$26*$BC$12</f>
        <v>0.53492266226917418</v>
      </c>
      <c r="AY52" s="13">
        <f>BY_Demands_Drivers!$H$26*$BC$12</f>
        <v>1.4264604327177983</v>
      </c>
      <c r="AZ52" s="13">
        <f>BY_Demands_Drivers!$I$26*$BC$12</f>
        <v>1.6047679868075198</v>
      </c>
      <c r="BG52" s="18" t="str">
        <f t="shared" si="3"/>
        <v>Demand</v>
      </c>
      <c r="BH52">
        <f>$BP$12</f>
        <v>2018</v>
      </c>
      <c r="BI52" t="s">
        <v>27</v>
      </c>
      <c r="BJ52" t="str">
        <f t="shared" si="18"/>
        <v>IIDHT</v>
      </c>
      <c r="BK52" s="13">
        <f>BY_Demands_Drivers!$F$89*$BQ$12</f>
        <v>0.85549474299499007</v>
      </c>
      <c r="BL52" s="13">
        <f>BY_Demands_Drivers!$G$89*$BQ$12</f>
        <v>8.5806894984447632E-4</v>
      </c>
      <c r="BM52" s="13">
        <f>BY_Demands_Drivers!$H$89*$BQ$12</f>
        <v>8.5806894984452294E-4</v>
      </c>
      <c r="BN52" s="13">
        <f>BY_Demands_Drivers!$I$89*$BQ$12</f>
        <v>8.5806894984452294E-4</v>
      </c>
    </row>
    <row r="53" spans="3:66" x14ac:dyDescent="0.3">
      <c r="C53" s="18" t="str">
        <f t="shared" si="4"/>
        <v>Demand</v>
      </c>
      <c r="D53">
        <f>$L$13</f>
        <v>2019</v>
      </c>
      <c r="E53" t="s">
        <v>27</v>
      </c>
      <c r="F53" t="str">
        <f t="shared" si="19"/>
        <v>ISDHT</v>
      </c>
      <c r="G53" s="13">
        <f>BY_Demands_Drivers!$F$54*$M$13</f>
        <v>1.8228442739703616</v>
      </c>
      <c r="H53" s="13">
        <f>BY_Demands_Drivers!$G$54*$M$13</f>
        <v>7.2913770958814563</v>
      </c>
      <c r="I53" s="13">
        <f>BY_Demands_Drivers!$H$54*$M$13</f>
        <v>23.696975561614721</v>
      </c>
      <c r="J53" s="13">
        <f>BY_Demands_Drivers!$I$54*$M$13</f>
        <v>15.311891901351016</v>
      </c>
      <c r="Q53" s="18" t="str">
        <f t="shared" si="0"/>
        <v>\I:</v>
      </c>
      <c r="R53">
        <f>$Z$13</f>
        <v>2019</v>
      </c>
      <c r="S53" t="s">
        <v>27</v>
      </c>
      <c r="T53" t="str">
        <f t="shared" si="15"/>
        <v>IRDHT</v>
      </c>
      <c r="U53" s="13">
        <f>BY_Demands_Drivers!$F$47*$AA$13</f>
        <v>0</v>
      </c>
      <c r="V53" s="13">
        <f>BY_Demands_Drivers!$G$47*$AA$13</f>
        <v>0</v>
      </c>
      <c r="W53" s="13">
        <f>BY_Demands_Drivers!$H$47*$AA$13</f>
        <v>0</v>
      </c>
      <c r="X53" s="13">
        <f>BY_Demands_Drivers!$I$47*$AA$13</f>
        <v>0</v>
      </c>
      <c r="AE53" s="18" t="str">
        <f t="shared" si="1"/>
        <v>Demand</v>
      </c>
      <c r="AF53">
        <f>$AN$13</f>
        <v>2019</v>
      </c>
      <c r="AG53" t="s">
        <v>27</v>
      </c>
      <c r="AH53" t="str">
        <f t="shared" si="16"/>
        <v>IXDHT</v>
      </c>
      <c r="AI53" s="13">
        <f>BY_Demands_Drivers!$F$33*$AO$13</f>
        <v>0.19503527460169232</v>
      </c>
      <c r="AJ53" s="13">
        <f>BY_Demands_Drivers!$G$33*$AO$13</f>
        <v>0.78014109840677037</v>
      </c>
      <c r="AK53" s="13">
        <f>BY_Demands_Drivers!$H$33*$AO$13</f>
        <v>2.5354585698220022</v>
      </c>
      <c r="AL53" s="13">
        <f>BY_Demands_Drivers!$I$33*$AO$13</f>
        <v>1.6382963066542127</v>
      </c>
      <c r="AS53" s="18" t="str">
        <f t="shared" si="2"/>
        <v>Demand</v>
      </c>
      <c r="AT53">
        <f>$BB$13</f>
        <v>2019</v>
      </c>
      <c r="AU53" t="s">
        <v>27</v>
      </c>
      <c r="AV53" t="str">
        <f t="shared" si="17"/>
        <v>IGDHT</v>
      </c>
      <c r="AW53" s="13">
        <f>BY_Demands_Drivers!$F$26*$BC$13</f>
        <v>1.2378892333251674</v>
      </c>
      <c r="AX53" s="13">
        <f>BY_Demands_Drivers!$G$26*$BC$13</f>
        <v>0.53052395713935585</v>
      </c>
      <c r="AY53" s="13">
        <f>BY_Demands_Drivers!$H$26*$BC$13</f>
        <v>1.4147305523716163</v>
      </c>
      <c r="AZ53" s="13">
        <f>BY_Demands_Drivers!$I$26*$BC$13</f>
        <v>1.5915718714180651</v>
      </c>
      <c r="BG53" s="18" t="str">
        <f t="shared" si="3"/>
        <v>Demand</v>
      </c>
      <c r="BH53">
        <f>$BP$13</f>
        <v>2019</v>
      </c>
      <c r="BI53" t="s">
        <v>27</v>
      </c>
      <c r="BJ53" t="str">
        <f t="shared" si="18"/>
        <v>IIDHT</v>
      </c>
      <c r="BK53" s="13">
        <f>BY_Demands_Drivers!$F$89*$BQ$13</f>
        <v>0.83752626378933581</v>
      </c>
      <c r="BL53" s="13">
        <f>BY_Demands_Drivers!$G$89*$BQ$13</f>
        <v>8.4004640299828448E-4</v>
      </c>
      <c r="BM53" s="13">
        <f>BY_Demands_Drivers!$H$89*$BQ$13</f>
        <v>8.4004640299833013E-4</v>
      </c>
      <c r="BN53" s="13">
        <f>BY_Demands_Drivers!$I$89*$BQ$13</f>
        <v>8.4004640299833013E-4</v>
      </c>
    </row>
    <row r="54" spans="3:66" x14ac:dyDescent="0.3">
      <c r="C54" s="18" t="str">
        <f t="shared" si="4"/>
        <v>Demand</v>
      </c>
      <c r="D54">
        <f>$L$14</f>
        <v>2020</v>
      </c>
      <c r="E54" t="s">
        <v>27</v>
      </c>
      <c r="F54" t="str">
        <f t="shared" si="19"/>
        <v>ISDHT</v>
      </c>
      <c r="G54" s="13">
        <f>BY_Demands_Drivers!$F$54*$M$14</f>
        <v>1.8407698384878148</v>
      </c>
      <c r="H54" s="13">
        <f>BY_Demands_Drivers!$G$54*$M$14</f>
        <v>7.3630793539512691</v>
      </c>
      <c r="I54" s="13">
        <f>BY_Demands_Drivers!$H$54*$M$14</f>
        <v>23.930007900341614</v>
      </c>
      <c r="J54" s="13">
        <f>BY_Demands_Drivers!$I$54*$M$14</f>
        <v>15.462466643297622</v>
      </c>
      <c r="Q54" s="18" t="str">
        <f t="shared" si="0"/>
        <v>\I:</v>
      </c>
      <c r="R54">
        <f>$Z$14</f>
        <v>2020</v>
      </c>
      <c r="S54" t="s">
        <v>27</v>
      </c>
      <c r="T54" t="str">
        <f t="shared" si="15"/>
        <v>IRDHT</v>
      </c>
      <c r="U54" s="13">
        <f>BY_Demands_Drivers!$F$47*$AA$14</f>
        <v>0</v>
      </c>
      <c r="V54" s="13">
        <f>BY_Demands_Drivers!$G$47*$AA$14</f>
        <v>0</v>
      </c>
      <c r="W54" s="13">
        <f>BY_Demands_Drivers!$H$47*$AA$14</f>
        <v>0</v>
      </c>
      <c r="X54" s="13">
        <f>BY_Demands_Drivers!$I$47*$AA$14</f>
        <v>0</v>
      </c>
      <c r="AE54" s="18" t="str">
        <f t="shared" si="1"/>
        <v>Demand</v>
      </c>
      <c r="AF54">
        <f>$AN$14</f>
        <v>2020</v>
      </c>
      <c r="AG54" t="s">
        <v>27</v>
      </c>
      <c r="AH54" t="str">
        <f t="shared" si="16"/>
        <v>IXDHT</v>
      </c>
      <c r="AI54" s="13">
        <f>BY_Demands_Drivers!$F$33*$AO$14</f>
        <v>0.1969532208837611</v>
      </c>
      <c r="AJ54" s="13">
        <f>BY_Demands_Drivers!$G$33*$AO$14</f>
        <v>0.78781288353504553</v>
      </c>
      <c r="AK54" s="13">
        <f>BY_Demands_Drivers!$H$33*$AO$14</f>
        <v>2.5603918714888967</v>
      </c>
      <c r="AL54" s="13">
        <f>BY_Demands_Drivers!$I$33*$AO$14</f>
        <v>1.6544070554235903</v>
      </c>
      <c r="AS54" s="18" t="str">
        <f t="shared" si="2"/>
        <v>Demand</v>
      </c>
      <c r="AT54">
        <f>$BB$14</f>
        <v>2020</v>
      </c>
      <c r="AU54" t="s">
        <v>27</v>
      </c>
      <c r="AV54" t="str">
        <f t="shared" si="17"/>
        <v>IGDHT</v>
      </c>
      <c r="AW54" s="13">
        <f>BY_Demands_Drivers!$F$26*$BC$14</f>
        <v>1.227625588022258</v>
      </c>
      <c r="AX54" s="13">
        <f>BY_Demands_Drivers!$G$26*$BC$14</f>
        <v>0.52612525200953753</v>
      </c>
      <c r="AY54" s="13">
        <f>BY_Demands_Drivers!$H$26*$BC$14</f>
        <v>1.403000672025434</v>
      </c>
      <c r="AZ54" s="13">
        <f>BY_Demands_Drivers!$I$26*$BC$14</f>
        <v>1.5783757560286098</v>
      </c>
      <c r="BG54" s="18" t="str">
        <f t="shared" si="3"/>
        <v>Demand</v>
      </c>
      <c r="BH54">
        <f>$BP$14</f>
        <v>2020</v>
      </c>
      <c r="BI54" t="s">
        <v>27</v>
      </c>
      <c r="BJ54" t="str">
        <f t="shared" si="18"/>
        <v>IIDHT</v>
      </c>
      <c r="BK54" s="13">
        <f>BY_Demands_Drivers!$F$89*$BQ$14</f>
        <v>0.81955778458368167</v>
      </c>
      <c r="BL54" s="13">
        <f>BY_Demands_Drivers!$G$89*$BQ$14</f>
        <v>8.2202385615209276E-4</v>
      </c>
      <c r="BM54" s="13">
        <f>BY_Demands_Drivers!$H$89*$BQ$14</f>
        <v>8.2202385615213753E-4</v>
      </c>
      <c r="BN54" s="13">
        <f>BY_Demands_Drivers!$I$89*$BQ$14</f>
        <v>8.2202385615213753E-4</v>
      </c>
    </row>
    <row r="55" spans="3:66" x14ac:dyDescent="0.3">
      <c r="C55" s="18" t="str">
        <f t="shared" si="4"/>
        <v>Demand</v>
      </c>
      <c r="D55">
        <f>$L$15</f>
        <v>2021</v>
      </c>
      <c r="E55" t="s">
        <v>27</v>
      </c>
      <c r="F55" t="str">
        <f t="shared" si="19"/>
        <v>ISDHT</v>
      </c>
      <c r="G55" s="13">
        <f>BY_Demands_Drivers!$F$54*$M$15</f>
        <v>1.8423845488724531</v>
      </c>
      <c r="H55" s="13">
        <f>BY_Demands_Drivers!$G$54*$M$15</f>
        <v>7.369538195489822</v>
      </c>
      <c r="I55" s="13">
        <f>BY_Demands_Drivers!$H$54*$M$15</f>
        <v>23.95099913534191</v>
      </c>
      <c r="J55" s="13">
        <f>BY_Demands_Drivers!$I$54*$M$15</f>
        <v>15.476030210528583</v>
      </c>
      <c r="Q55" s="18" t="str">
        <f t="shared" si="0"/>
        <v>\I:</v>
      </c>
      <c r="R55">
        <f>$Z$15</f>
        <v>2021</v>
      </c>
      <c r="S55" t="s">
        <v>27</v>
      </c>
      <c r="T55" t="str">
        <f t="shared" si="15"/>
        <v>IRDHT</v>
      </c>
      <c r="U55" s="13">
        <f>BY_Demands_Drivers!$F$47*$AA$15</f>
        <v>0</v>
      </c>
      <c r="V55" s="13">
        <f>BY_Demands_Drivers!$G$47*$AA$15</f>
        <v>0</v>
      </c>
      <c r="W55" s="13">
        <f>BY_Demands_Drivers!$H$47*$AA$15</f>
        <v>0</v>
      </c>
      <c r="X55" s="13">
        <f>BY_Demands_Drivers!$I$47*$AA$15</f>
        <v>0</v>
      </c>
      <c r="AE55" s="18" t="str">
        <f t="shared" si="1"/>
        <v>Demand</v>
      </c>
      <c r="AF55">
        <f>$AN$15</f>
        <v>2021</v>
      </c>
      <c r="AG55" t="s">
        <v>27</v>
      </c>
      <c r="AH55" t="str">
        <f t="shared" si="16"/>
        <v>IXDHT</v>
      </c>
      <c r="AI55" s="13">
        <f>BY_Demands_Drivers!$F$33*$AO$15</f>
        <v>0.19712598686699245</v>
      </c>
      <c r="AJ55" s="13">
        <f>BY_Demands_Drivers!$G$33*$AO$15</f>
        <v>0.78850394746797103</v>
      </c>
      <c r="AK55" s="13">
        <f>BY_Demands_Drivers!$H$33*$AO$15</f>
        <v>2.562637829270904</v>
      </c>
      <c r="AL55" s="13">
        <f>BY_Demands_Drivers!$I$33*$AO$15</f>
        <v>1.6558582896827339</v>
      </c>
      <c r="AS55" s="18" t="str">
        <f t="shared" si="2"/>
        <v>Demand</v>
      </c>
      <c r="AT55">
        <f>$BB$15</f>
        <v>2021</v>
      </c>
      <c r="AU55" t="s">
        <v>27</v>
      </c>
      <c r="AV55" t="str">
        <f t="shared" si="17"/>
        <v>IGDHT</v>
      </c>
      <c r="AW55" s="13">
        <f>BY_Demands_Drivers!$F$26*$BC$15</f>
        <v>1.2228113700300141</v>
      </c>
      <c r="AX55" s="13">
        <f>BY_Demands_Drivers!$G$26*$BC$15</f>
        <v>0.52406201572714728</v>
      </c>
      <c r="AY55" s="13">
        <f>BY_Demands_Drivers!$H$26*$BC$15</f>
        <v>1.3974987086057267</v>
      </c>
      <c r="AZ55" s="13">
        <f>BY_Demands_Drivers!$I$26*$BC$15</f>
        <v>1.5721860471814393</v>
      </c>
      <c r="BG55" s="18" t="str">
        <f t="shared" si="3"/>
        <v>Demand</v>
      </c>
      <c r="BH55">
        <f>$BP$15</f>
        <v>2021</v>
      </c>
      <c r="BI55" t="s">
        <v>27</v>
      </c>
      <c r="BJ55" t="str">
        <f t="shared" si="18"/>
        <v>IIDHT</v>
      </c>
      <c r="BK55" s="13">
        <f>BY_Demands_Drivers!$F$89*$BQ$15</f>
        <v>0.82541176875927946</v>
      </c>
      <c r="BL55" s="13">
        <f>BY_Demands_Drivers!$G$89*$BQ$15</f>
        <v>8.2789545512460775E-4</v>
      </c>
      <c r="BM55" s="13">
        <f>BY_Demands_Drivers!$H$89*$BQ$15</f>
        <v>8.2789545512465274E-4</v>
      </c>
      <c r="BN55" s="13">
        <f>BY_Demands_Drivers!$I$89*$BQ$15</f>
        <v>8.2789545512465274E-4</v>
      </c>
    </row>
    <row r="56" spans="3:66" x14ac:dyDescent="0.3">
      <c r="C56" s="18" t="str">
        <f t="shared" si="4"/>
        <v>Demand</v>
      </c>
      <c r="D56">
        <f>$L$16</f>
        <v>2022</v>
      </c>
      <c r="E56" t="s">
        <v>27</v>
      </c>
      <c r="F56" t="str">
        <f t="shared" si="19"/>
        <v>ISDHT</v>
      </c>
      <c r="G56" s="13">
        <f>BY_Demands_Drivers!$F$54*$M$16</f>
        <v>1.843999259257092</v>
      </c>
      <c r="H56" s="13">
        <f>BY_Demands_Drivers!$G$54*$M$16</f>
        <v>7.3759970370283776</v>
      </c>
      <c r="I56" s="13">
        <f>BY_Demands_Drivers!$H$54*$M$16</f>
        <v>23.971990370342215</v>
      </c>
      <c r="J56" s="13">
        <f>BY_Demands_Drivers!$I$54*$M$16</f>
        <v>15.48959377775955</v>
      </c>
      <c r="Q56" s="18" t="str">
        <f t="shared" si="0"/>
        <v>\I:</v>
      </c>
      <c r="R56">
        <f>$Z$16</f>
        <v>2022</v>
      </c>
      <c r="S56" t="s">
        <v>27</v>
      </c>
      <c r="T56" t="str">
        <f t="shared" si="15"/>
        <v>IRDHT</v>
      </c>
      <c r="U56" s="13">
        <f>BY_Demands_Drivers!$F$47*$AA$16</f>
        <v>0</v>
      </c>
      <c r="V56" s="13">
        <f>BY_Demands_Drivers!$G$47*$AA$16</f>
        <v>0</v>
      </c>
      <c r="W56" s="13">
        <f>BY_Demands_Drivers!$H$47*$AA$16</f>
        <v>0</v>
      </c>
      <c r="X56" s="13">
        <f>BY_Demands_Drivers!$I$47*$AA$16</f>
        <v>0</v>
      </c>
      <c r="AE56" s="18" t="str">
        <f t="shared" si="1"/>
        <v>Demand</v>
      </c>
      <c r="AF56">
        <f>$AN$16</f>
        <v>2022</v>
      </c>
      <c r="AG56" t="s">
        <v>27</v>
      </c>
      <c r="AH56" t="str">
        <f t="shared" si="16"/>
        <v>IXDHT</v>
      </c>
      <c r="AI56" s="13">
        <f>BY_Demands_Drivers!$F$33*$AO$16</f>
        <v>0.19729875285022389</v>
      </c>
      <c r="AJ56" s="13">
        <f>BY_Demands_Drivers!$G$33*$AO$16</f>
        <v>0.78919501140089676</v>
      </c>
      <c r="AK56" s="13">
        <f>BY_Demands_Drivers!$H$33*$AO$16</f>
        <v>2.5648837870529126</v>
      </c>
      <c r="AL56" s="13">
        <f>BY_Demands_Drivers!$I$33*$AO$16</f>
        <v>1.6573095239418778</v>
      </c>
      <c r="AS56" s="18" t="str">
        <f t="shared" si="2"/>
        <v>Demand</v>
      </c>
      <c r="AT56">
        <f>$BB$16</f>
        <v>2022</v>
      </c>
      <c r="AU56" t="s">
        <v>27</v>
      </c>
      <c r="AV56" t="str">
        <f t="shared" si="17"/>
        <v>IGDHT</v>
      </c>
      <c r="AW56" s="13">
        <f>BY_Demands_Drivers!$F$26*$BC$16</f>
        <v>1.2179971520377697</v>
      </c>
      <c r="AX56" s="13">
        <f>BY_Demands_Drivers!$G$26*$BC$16</f>
        <v>0.52199877944475692</v>
      </c>
      <c r="AY56" s="13">
        <f>BY_Demands_Drivers!$H$26*$BC$16</f>
        <v>1.3919967451860189</v>
      </c>
      <c r="AZ56" s="13">
        <f>BY_Demands_Drivers!$I$26*$BC$16</f>
        <v>1.5659963383342681</v>
      </c>
      <c r="BG56" s="18" t="str">
        <f t="shared" si="3"/>
        <v>Demand</v>
      </c>
      <c r="BH56">
        <f>$BP$16</f>
        <v>2022</v>
      </c>
      <c r="BI56" t="s">
        <v>27</v>
      </c>
      <c r="BJ56" t="str">
        <f t="shared" si="18"/>
        <v>IIDHT</v>
      </c>
      <c r="BK56" s="13">
        <f>BY_Demands_Drivers!$F$89*$BQ$16</f>
        <v>0.83126575293487726</v>
      </c>
      <c r="BL56" s="13">
        <f>BY_Demands_Drivers!$G$89*$BQ$16</f>
        <v>8.3376705409712274E-4</v>
      </c>
      <c r="BM56" s="13">
        <f>BY_Demands_Drivers!$H$89*$BQ$16</f>
        <v>8.3376705409716806E-4</v>
      </c>
      <c r="BN56" s="13">
        <f>BY_Demands_Drivers!$I$89*$BQ$16</f>
        <v>8.3376705409716806E-4</v>
      </c>
    </row>
    <row r="57" spans="3:66" x14ac:dyDescent="0.3">
      <c r="C57" s="18" t="str">
        <f t="shared" si="4"/>
        <v>Demand</v>
      </c>
      <c r="D57">
        <f>$L$17</f>
        <v>2023</v>
      </c>
      <c r="E57" t="s">
        <v>27</v>
      </c>
      <c r="F57" t="str">
        <f t="shared" si="19"/>
        <v>ISDHT</v>
      </c>
      <c r="G57" s="13">
        <f>BY_Demands_Drivers!$F$54*$M$17</f>
        <v>1.8456139696417304</v>
      </c>
      <c r="H57" s="13">
        <f>BY_Demands_Drivers!$G$54*$M$17</f>
        <v>7.3824558785669314</v>
      </c>
      <c r="I57" s="13">
        <f>BY_Demands_Drivers!$H$54*$M$17</f>
        <v>23.992981605342514</v>
      </c>
      <c r="J57" s="13">
        <f>BY_Demands_Drivers!$I$54*$M$17</f>
        <v>15.503157344990512</v>
      </c>
      <c r="Q57" s="18" t="str">
        <f t="shared" si="0"/>
        <v>\I:</v>
      </c>
      <c r="R57">
        <f>$Z$17</f>
        <v>2023</v>
      </c>
      <c r="S57" t="s">
        <v>27</v>
      </c>
      <c r="T57" t="str">
        <f t="shared" si="15"/>
        <v>IRDHT</v>
      </c>
      <c r="U57" s="13">
        <f>BY_Demands_Drivers!$F$47*$AA$17</f>
        <v>0</v>
      </c>
      <c r="V57" s="13">
        <f>BY_Demands_Drivers!$G$47*$AA$17</f>
        <v>0</v>
      </c>
      <c r="W57" s="13">
        <f>BY_Demands_Drivers!$H$47*$AA$17</f>
        <v>0</v>
      </c>
      <c r="X57" s="13">
        <f>BY_Demands_Drivers!$I$47*$AA$17</f>
        <v>0</v>
      </c>
      <c r="AE57" s="18" t="str">
        <f t="shared" si="1"/>
        <v>Demand</v>
      </c>
      <c r="AF57">
        <f>$AN$17</f>
        <v>2023</v>
      </c>
      <c r="AG57" t="s">
        <v>27</v>
      </c>
      <c r="AH57" t="str">
        <f t="shared" si="16"/>
        <v>IXDHT</v>
      </c>
      <c r="AI57" s="13">
        <f>BY_Demands_Drivers!$F$33*$AO$17</f>
        <v>0.19747151883345523</v>
      </c>
      <c r="AJ57" s="13">
        <f>BY_Demands_Drivers!$G$33*$AO$17</f>
        <v>0.78988607533382216</v>
      </c>
      <c r="AK57" s="13">
        <f>BY_Demands_Drivers!$H$33*$AO$17</f>
        <v>2.5671297448349204</v>
      </c>
      <c r="AL57" s="13">
        <f>BY_Demands_Drivers!$I$33*$AO$17</f>
        <v>1.6587607582010213</v>
      </c>
      <c r="AS57" s="18" t="str">
        <f t="shared" si="2"/>
        <v>Demand</v>
      </c>
      <c r="AT57">
        <f>$BB$17</f>
        <v>2023</v>
      </c>
      <c r="AU57" t="s">
        <v>27</v>
      </c>
      <c r="AV57" t="str">
        <f t="shared" si="17"/>
        <v>IGDHT</v>
      </c>
      <c r="AW57" s="13">
        <f>BY_Demands_Drivers!$F$26*$BC$17</f>
        <v>1.2131829340455258</v>
      </c>
      <c r="AX57" s="13">
        <f>BY_Demands_Drivers!$G$26*$BC$17</f>
        <v>0.51993554316236656</v>
      </c>
      <c r="AY57" s="13">
        <f>BY_Demands_Drivers!$H$26*$BC$17</f>
        <v>1.3864947817663114</v>
      </c>
      <c r="AZ57" s="13">
        <f>BY_Demands_Drivers!$I$26*$BC$17</f>
        <v>1.5598066294870971</v>
      </c>
      <c r="BG57" s="18" t="str">
        <f t="shared" si="3"/>
        <v>Demand</v>
      </c>
      <c r="BH57">
        <f>$BP$17</f>
        <v>2023</v>
      </c>
      <c r="BI57" t="s">
        <v>27</v>
      </c>
      <c r="BJ57" t="str">
        <f t="shared" si="18"/>
        <v>IIDHT</v>
      </c>
      <c r="BK57" s="13">
        <f>BY_Demands_Drivers!$F$89*$BQ$17</f>
        <v>0.83711973711047494</v>
      </c>
      <c r="BL57" s="13">
        <f>BY_Demands_Drivers!$G$89*$BQ$17</f>
        <v>8.3963865306963773E-4</v>
      </c>
      <c r="BM57" s="13">
        <f>BY_Demands_Drivers!$H$89*$BQ$17</f>
        <v>8.3963865306968337E-4</v>
      </c>
      <c r="BN57" s="13">
        <f>BY_Demands_Drivers!$I$89*$BQ$17</f>
        <v>8.3963865306968337E-4</v>
      </c>
    </row>
    <row r="58" spans="3:66" x14ac:dyDescent="0.3">
      <c r="C58" s="18" t="str">
        <f t="shared" si="4"/>
        <v>Demand</v>
      </c>
      <c r="D58">
        <f>$L$18</f>
        <v>2024</v>
      </c>
      <c r="E58" t="s">
        <v>27</v>
      </c>
      <c r="F58" t="str">
        <f t="shared" si="19"/>
        <v>ISDHT</v>
      </c>
      <c r="G58" s="13">
        <f>BY_Demands_Drivers!$F$54*$M$18</f>
        <v>1.8472286800263686</v>
      </c>
      <c r="H58" s="13">
        <f>BY_Demands_Drivers!$G$54*$M$18</f>
        <v>7.3889147201054843</v>
      </c>
      <c r="I58" s="13">
        <f>BY_Demands_Drivers!$H$54*$M$18</f>
        <v>24.013972840342813</v>
      </c>
      <c r="J58" s="13">
        <f>BY_Demands_Drivers!$I$54*$M$18</f>
        <v>15.516720912221473</v>
      </c>
      <c r="Q58" s="18" t="str">
        <f t="shared" si="0"/>
        <v>\I:</v>
      </c>
      <c r="R58">
        <f>$Z$18</f>
        <v>2024</v>
      </c>
      <c r="S58" t="s">
        <v>27</v>
      </c>
      <c r="T58" t="str">
        <f t="shared" si="15"/>
        <v>IRDHT</v>
      </c>
      <c r="U58" s="13">
        <f>BY_Demands_Drivers!$F$47*$AA$18</f>
        <v>0</v>
      </c>
      <c r="V58" s="13">
        <f>BY_Demands_Drivers!$G$47*$AA$18</f>
        <v>0</v>
      </c>
      <c r="W58" s="13">
        <f>BY_Demands_Drivers!$H$47*$AA$18</f>
        <v>0</v>
      </c>
      <c r="X58" s="13">
        <f>BY_Demands_Drivers!$I$47*$AA$18</f>
        <v>0</v>
      </c>
      <c r="AE58" s="18" t="str">
        <f t="shared" si="1"/>
        <v>Demand</v>
      </c>
      <c r="AF58">
        <f>$AN$18</f>
        <v>2024</v>
      </c>
      <c r="AG58" t="s">
        <v>27</v>
      </c>
      <c r="AH58" t="str">
        <f t="shared" si="16"/>
        <v>IXDHT</v>
      </c>
      <c r="AI58" s="13">
        <f>BY_Demands_Drivers!$F$33*$AO$18</f>
        <v>0.19764428481668656</v>
      </c>
      <c r="AJ58" s="13">
        <f>BY_Demands_Drivers!$G$33*$AO$18</f>
        <v>0.79057713926674744</v>
      </c>
      <c r="AK58" s="13">
        <f>BY_Demands_Drivers!$H$33*$AO$18</f>
        <v>2.5693757026169277</v>
      </c>
      <c r="AL58" s="13">
        <f>BY_Demands_Drivers!$I$33*$AO$18</f>
        <v>1.6602119924601644</v>
      </c>
      <c r="AS58" s="18" t="str">
        <f t="shared" si="2"/>
        <v>Demand</v>
      </c>
      <c r="AT58">
        <f>$BB$18</f>
        <v>2024</v>
      </c>
      <c r="AU58" t="s">
        <v>27</v>
      </c>
      <c r="AV58" t="str">
        <f t="shared" si="17"/>
        <v>IGDHT</v>
      </c>
      <c r="AW58" s="13">
        <f>BY_Demands_Drivers!$F$26*$BC$18</f>
        <v>1.2083687160532814</v>
      </c>
      <c r="AX58" s="13">
        <f>BY_Demands_Drivers!$G$26*$BC$18</f>
        <v>0.51787230687997621</v>
      </c>
      <c r="AY58" s="13">
        <f>BY_Demands_Drivers!$H$26*$BC$18</f>
        <v>1.3809928183466038</v>
      </c>
      <c r="AZ58" s="13">
        <f>BY_Demands_Drivers!$I$26*$BC$18</f>
        <v>1.553616920639926</v>
      </c>
      <c r="BG58" s="18" t="str">
        <f t="shared" si="3"/>
        <v>Demand</v>
      </c>
      <c r="BH58">
        <f>$BP$18</f>
        <v>2024</v>
      </c>
      <c r="BI58" t="s">
        <v>27</v>
      </c>
      <c r="BJ58" t="str">
        <f t="shared" si="18"/>
        <v>IIDHT</v>
      </c>
      <c r="BK58" s="13">
        <f>BY_Demands_Drivers!$F$89*$BQ$18</f>
        <v>0.84297372128607273</v>
      </c>
      <c r="BL58" s="13">
        <f>BY_Demands_Drivers!$G$89*$BQ$18</f>
        <v>8.4551025204215272E-4</v>
      </c>
      <c r="BM58" s="13">
        <f>BY_Demands_Drivers!$H$89*$BQ$18</f>
        <v>8.4551025204219869E-4</v>
      </c>
      <c r="BN58" s="13">
        <f>BY_Demands_Drivers!$I$89*$BQ$18</f>
        <v>8.4551025204219869E-4</v>
      </c>
    </row>
    <row r="59" spans="3:66" x14ac:dyDescent="0.3">
      <c r="C59" s="18" t="str">
        <f t="shared" si="4"/>
        <v>Demand</v>
      </c>
      <c r="D59">
        <f>$L$19</f>
        <v>2025</v>
      </c>
      <c r="E59" t="s">
        <v>27</v>
      </c>
      <c r="F59" t="str">
        <f t="shared" si="19"/>
        <v>ISDHT</v>
      </c>
      <c r="G59" s="13">
        <f>BY_Demands_Drivers!$F$54*$M$19</f>
        <v>1.8488433904110069</v>
      </c>
      <c r="H59" s="13">
        <f>BY_Demands_Drivers!$G$54*$M$19</f>
        <v>7.3953735616440364</v>
      </c>
      <c r="I59" s="13">
        <f>BY_Demands_Drivers!$H$54*$M$19</f>
        <v>24.034964075343108</v>
      </c>
      <c r="J59" s="13">
        <f>BY_Demands_Drivers!$I$54*$M$19</f>
        <v>15.530284479452433</v>
      </c>
      <c r="Q59" s="18" t="str">
        <f t="shared" si="0"/>
        <v>\I:</v>
      </c>
      <c r="R59">
        <f>$Z$19</f>
        <v>2025</v>
      </c>
      <c r="S59" t="s">
        <v>27</v>
      </c>
      <c r="T59" t="str">
        <f t="shared" si="15"/>
        <v>IRDHT</v>
      </c>
      <c r="U59" s="13">
        <f>BY_Demands_Drivers!$F$47*$AA$19</f>
        <v>0</v>
      </c>
      <c r="V59" s="13">
        <f>BY_Demands_Drivers!$G$47*$AA$19</f>
        <v>0</v>
      </c>
      <c r="W59" s="13">
        <f>BY_Demands_Drivers!$H$47*$AA$19</f>
        <v>0</v>
      </c>
      <c r="X59" s="13">
        <f>BY_Demands_Drivers!$I$47*$AA$19</f>
        <v>0</v>
      </c>
      <c r="AE59" s="18" t="str">
        <f t="shared" si="1"/>
        <v>Demand</v>
      </c>
      <c r="AF59">
        <f>$AN$19</f>
        <v>2025</v>
      </c>
      <c r="AG59" t="s">
        <v>27</v>
      </c>
      <c r="AH59" t="str">
        <f t="shared" si="16"/>
        <v>IXDHT</v>
      </c>
      <c r="AI59" s="13">
        <f>BY_Demands_Drivers!$F$33*$AO$19</f>
        <v>0.1978170507999179</v>
      </c>
      <c r="AJ59" s="13">
        <f>BY_Demands_Drivers!$G$33*$AO$19</f>
        <v>0.79126820319967284</v>
      </c>
      <c r="AK59" s="13">
        <f>BY_Demands_Drivers!$H$33*$AO$19</f>
        <v>2.571621660398935</v>
      </c>
      <c r="AL59" s="13">
        <f>BY_Demands_Drivers!$I$33*$AO$19</f>
        <v>1.6616632267193077</v>
      </c>
      <c r="AS59" s="18" t="str">
        <f t="shared" si="2"/>
        <v>Demand</v>
      </c>
      <c r="AT59">
        <f>$BB$19</f>
        <v>2025</v>
      </c>
      <c r="AU59" t="s">
        <v>27</v>
      </c>
      <c r="AV59" t="str">
        <f t="shared" si="17"/>
        <v>IGDHT</v>
      </c>
      <c r="AW59" s="13">
        <f>BY_Demands_Drivers!$F$26*$BC$19</f>
        <v>1.2035544980610373</v>
      </c>
      <c r="AX59" s="13">
        <f>BY_Demands_Drivers!$G$26*$BC$19</f>
        <v>0.51580907059758596</v>
      </c>
      <c r="AY59" s="13">
        <f>BY_Demands_Drivers!$H$26*$BC$19</f>
        <v>1.3754908549268963</v>
      </c>
      <c r="AZ59" s="13">
        <f>BY_Demands_Drivers!$I$26*$BC$19</f>
        <v>1.5474272117927552</v>
      </c>
      <c r="BG59" s="18" t="str">
        <f t="shared" si="3"/>
        <v>Demand</v>
      </c>
      <c r="BH59">
        <f>$BP$19</f>
        <v>2025</v>
      </c>
      <c r="BI59" t="s">
        <v>27</v>
      </c>
      <c r="BJ59" t="str">
        <f t="shared" si="18"/>
        <v>IIDHT</v>
      </c>
      <c r="BK59" s="13">
        <f>BY_Demands_Drivers!$F$89*$BQ$19</f>
        <v>0.84882770546167041</v>
      </c>
      <c r="BL59" s="13">
        <f>BY_Demands_Drivers!$G$89*$BQ$19</f>
        <v>8.513818510146676E-4</v>
      </c>
      <c r="BM59" s="13">
        <f>BY_Demands_Drivers!$H$89*$BQ$19</f>
        <v>8.513818510147139E-4</v>
      </c>
      <c r="BN59" s="13">
        <f>BY_Demands_Drivers!$I$89*$BQ$19</f>
        <v>8.513818510147139E-4</v>
      </c>
    </row>
    <row r="60" spans="3:66" x14ac:dyDescent="0.3">
      <c r="C60" s="18" t="str">
        <f t="shared" si="4"/>
        <v>Demand</v>
      </c>
      <c r="D60">
        <f>$L$20</f>
        <v>2026</v>
      </c>
      <c r="E60" t="s">
        <v>27</v>
      </c>
      <c r="F60" t="str">
        <f t="shared" si="19"/>
        <v>ISDHT</v>
      </c>
      <c r="G60" s="13">
        <f>BY_Demands_Drivers!$F$54*$M$20</f>
        <v>1.8488433904110069</v>
      </c>
      <c r="H60" s="13">
        <f>BY_Demands_Drivers!$G$54*$M$20</f>
        <v>7.3953735616440364</v>
      </c>
      <c r="I60" s="13">
        <f>BY_Demands_Drivers!$H$54*$M$20</f>
        <v>24.034964075343108</v>
      </c>
      <c r="J60" s="13">
        <f>BY_Demands_Drivers!$I$54*$M$20</f>
        <v>15.530284479452433</v>
      </c>
      <c r="Q60" s="18" t="str">
        <f t="shared" si="0"/>
        <v>\I:</v>
      </c>
      <c r="R60">
        <f>$Z$20</f>
        <v>2026</v>
      </c>
      <c r="S60" t="s">
        <v>27</v>
      </c>
      <c r="T60" t="str">
        <f t="shared" si="15"/>
        <v>IRDHT</v>
      </c>
      <c r="U60" s="13">
        <f>BY_Demands_Drivers!$F$47*$AA$20</f>
        <v>0</v>
      </c>
      <c r="V60" s="13">
        <f>BY_Demands_Drivers!$G$47*$AA$20</f>
        <v>0</v>
      </c>
      <c r="W60" s="13">
        <f>BY_Demands_Drivers!$H$47*$AA$20</f>
        <v>0</v>
      </c>
      <c r="X60" s="13">
        <f>BY_Demands_Drivers!$I$47*$AA$20</f>
        <v>0</v>
      </c>
      <c r="AE60" s="18" t="str">
        <f t="shared" si="1"/>
        <v>Demand</v>
      </c>
      <c r="AF60">
        <f>$AN$20</f>
        <v>2026</v>
      </c>
      <c r="AG60" t="s">
        <v>27</v>
      </c>
      <c r="AH60" t="str">
        <f t="shared" si="16"/>
        <v>IXDHT</v>
      </c>
      <c r="AI60" s="13">
        <f>BY_Demands_Drivers!$F$33*$AO$20</f>
        <v>0.1978170507999179</v>
      </c>
      <c r="AJ60" s="13">
        <f>BY_Demands_Drivers!$G$33*$AO$20</f>
        <v>0.79126820319967284</v>
      </c>
      <c r="AK60" s="13">
        <f>BY_Demands_Drivers!$H$33*$AO$20</f>
        <v>2.571621660398935</v>
      </c>
      <c r="AL60" s="13">
        <f>BY_Demands_Drivers!$I$33*$AO$20</f>
        <v>1.6616632267193077</v>
      </c>
      <c r="AS60" s="18" t="str">
        <f t="shared" si="2"/>
        <v>Demand</v>
      </c>
      <c r="AT60">
        <f>$BB$20</f>
        <v>2026</v>
      </c>
      <c r="AU60" t="s">
        <v>27</v>
      </c>
      <c r="AV60" t="str">
        <f t="shared" si="17"/>
        <v>IGDHT</v>
      </c>
      <c r="AW60" s="13">
        <f>BY_Demands_Drivers!$F$26*$BC$20</f>
        <v>1.1987402800687934</v>
      </c>
      <c r="AX60" s="13">
        <f>BY_Demands_Drivers!$G$26*$BC$20</f>
        <v>0.5137458343151956</v>
      </c>
      <c r="AY60" s="13">
        <f>BY_Demands_Drivers!$H$26*$BC$20</f>
        <v>1.3699888915071887</v>
      </c>
      <c r="AZ60" s="13">
        <f>BY_Demands_Drivers!$I$26*$BC$20</f>
        <v>1.5412375029455843</v>
      </c>
      <c r="BG60" s="18" t="str">
        <f t="shared" si="3"/>
        <v>Demand</v>
      </c>
      <c r="BH60">
        <f>$BP$20</f>
        <v>2026</v>
      </c>
      <c r="BI60" t="s">
        <v>27</v>
      </c>
      <c r="BJ60" t="str">
        <f t="shared" si="18"/>
        <v>IIDHT</v>
      </c>
      <c r="BK60" s="13">
        <f>BY_Demands_Drivers!$F$89*$BQ$20</f>
        <v>0.85175469754946942</v>
      </c>
      <c r="BL60" s="13">
        <f>BY_Demands_Drivers!$G$89*$BQ$20</f>
        <v>8.5431765050092521E-4</v>
      </c>
      <c r="BM60" s="13">
        <f>BY_Demands_Drivers!$H$89*$BQ$20</f>
        <v>8.5431765050097172E-4</v>
      </c>
      <c r="BN60" s="13">
        <f>BY_Demands_Drivers!$I$89*$BQ$20</f>
        <v>8.5431765050097172E-4</v>
      </c>
    </row>
    <row r="61" spans="3:66" x14ac:dyDescent="0.3">
      <c r="C61" s="18" t="str">
        <f t="shared" si="4"/>
        <v>Demand</v>
      </c>
      <c r="D61">
        <f>$L$21</f>
        <v>2027</v>
      </c>
      <c r="E61" t="s">
        <v>27</v>
      </c>
      <c r="F61" t="str">
        <f t="shared" si="19"/>
        <v>ISDHT</v>
      </c>
      <c r="G61" s="13">
        <f>BY_Demands_Drivers!$F$54*$M$21</f>
        <v>1.8488433904110069</v>
      </c>
      <c r="H61" s="13">
        <f>BY_Demands_Drivers!$G$54*$M$21</f>
        <v>7.3953735616440364</v>
      </c>
      <c r="I61" s="13">
        <f>BY_Demands_Drivers!$H$54*$M$21</f>
        <v>24.034964075343108</v>
      </c>
      <c r="J61" s="13">
        <f>BY_Demands_Drivers!$I$54*$M$21</f>
        <v>15.530284479452433</v>
      </c>
      <c r="Q61" s="18" t="str">
        <f t="shared" si="0"/>
        <v>\I:</v>
      </c>
      <c r="R61">
        <f>$Z$21</f>
        <v>2027</v>
      </c>
      <c r="S61" t="s">
        <v>27</v>
      </c>
      <c r="T61" t="str">
        <f t="shared" si="15"/>
        <v>IRDHT</v>
      </c>
      <c r="U61" s="13">
        <f>BY_Demands_Drivers!$F$47*$AA$21</f>
        <v>0</v>
      </c>
      <c r="V61" s="13">
        <f>BY_Demands_Drivers!$G$47*$AA$21</f>
        <v>0</v>
      </c>
      <c r="W61" s="13">
        <f>BY_Demands_Drivers!$H$47*$AA$21</f>
        <v>0</v>
      </c>
      <c r="X61" s="13">
        <f>BY_Demands_Drivers!$I$47*$AA$21</f>
        <v>0</v>
      </c>
      <c r="AE61" s="18" t="str">
        <f t="shared" si="1"/>
        <v>Demand</v>
      </c>
      <c r="AF61">
        <f>$AN$21</f>
        <v>2027</v>
      </c>
      <c r="AG61" t="s">
        <v>27</v>
      </c>
      <c r="AH61" t="str">
        <f t="shared" si="16"/>
        <v>IXDHT</v>
      </c>
      <c r="AI61" s="13">
        <f>BY_Demands_Drivers!$F$33*$AO$21</f>
        <v>0.1978170507999179</v>
      </c>
      <c r="AJ61" s="13">
        <f>BY_Demands_Drivers!$G$33*$AO$21</f>
        <v>0.79126820319967284</v>
      </c>
      <c r="AK61" s="13">
        <f>BY_Demands_Drivers!$H$33*$AO$21</f>
        <v>2.571621660398935</v>
      </c>
      <c r="AL61" s="13">
        <f>BY_Demands_Drivers!$I$33*$AO$21</f>
        <v>1.6616632267193077</v>
      </c>
      <c r="AS61" s="18" t="str">
        <f t="shared" si="2"/>
        <v>Demand</v>
      </c>
      <c r="AT61">
        <f>$BB$21</f>
        <v>2027</v>
      </c>
      <c r="AU61" t="s">
        <v>27</v>
      </c>
      <c r="AV61" t="str">
        <f t="shared" si="17"/>
        <v>IGDHT</v>
      </c>
      <c r="AW61" s="13">
        <f>BY_Demands_Drivers!$F$26*$BC$21</f>
        <v>1.1939260620765491</v>
      </c>
      <c r="AX61" s="13">
        <f>BY_Demands_Drivers!$G$26*$BC$21</f>
        <v>0.51168259803280525</v>
      </c>
      <c r="AY61" s="13">
        <f>BY_Demands_Drivers!$H$26*$BC$21</f>
        <v>1.3644869280874812</v>
      </c>
      <c r="AZ61" s="13">
        <f>BY_Demands_Drivers!$I$26*$BC$21</f>
        <v>1.5350477940984131</v>
      </c>
      <c r="BG61" s="18" t="str">
        <f t="shared" si="3"/>
        <v>Demand</v>
      </c>
      <c r="BH61">
        <f>$BP$21</f>
        <v>2027</v>
      </c>
      <c r="BI61" t="s">
        <v>27</v>
      </c>
      <c r="BJ61" t="str">
        <f t="shared" si="18"/>
        <v>IIDHT</v>
      </c>
      <c r="BK61" s="13">
        <f>BY_Demands_Drivers!$F$89*$BQ$21</f>
        <v>0.8546816896372682</v>
      </c>
      <c r="BL61" s="13">
        <f>BY_Demands_Drivers!$G$89*$BQ$21</f>
        <v>8.5725344998718259E-4</v>
      </c>
      <c r="BM61" s="13">
        <f>BY_Demands_Drivers!$H$89*$BQ$21</f>
        <v>8.5725344998722921E-4</v>
      </c>
      <c r="BN61" s="13">
        <f>BY_Demands_Drivers!$I$89*$BQ$21</f>
        <v>8.5725344998722921E-4</v>
      </c>
    </row>
    <row r="62" spans="3:66" x14ac:dyDescent="0.3">
      <c r="C62" s="18" t="str">
        <f t="shared" si="4"/>
        <v>Demand</v>
      </c>
      <c r="D62">
        <f>$L$22</f>
        <v>2028</v>
      </c>
      <c r="E62" t="s">
        <v>27</v>
      </c>
      <c r="F62" t="str">
        <f t="shared" si="19"/>
        <v>ISDHT</v>
      </c>
      <c r="G62" s="13">
        <f>BY_Demands_Drivers!$F$54*$M$22</f>
        <v>1.8488433904110069</v>
      </c>
      <c r="H62" s="13">
        <f>BY_Demands_Drivers!$G$54*$M$22</f>
        <v>7.3953735616440364</v>
      </c>
      <c r="I62" s="13">
        <f>BY_Demands_Drivers!$H$54*$M$22</f>
        <v>24.034964075343108</v>
      </c>
      <c r="J62" s="13">
        <f>BY_Demands_Drivers!$I$54*$M$22</f>
        <v>15.530284479452433</v>
      </c>
      <c r="Q62" s="18" t="str">
        <f t="shared" si="0"/>
        <v>\I:</v>
      </c>
      <c r="R62">
        <f>$Z$22</f>
        <v>2028</v>
      </c>
      <c r="S62" t="s">
        <v>27</v>
      </c>
      <c r="T62" t="str">
        <f t="shared" si="15"/>
        <v>IRDHT</v>
      </c>
      <c r="U62" s="13">
        <f>BY_Demands_Drivers!$F$47*$AA$22</f>
        <v>0</v>
      </c>
      <c r="V62" s="13">
        <f>BY_Demands_Drivers!$G$47*$AA$22</f>
        <v>0</v>
      </c>
      <c r="W62" s="13">
        <f>BY_Demands_Drivers!$H$47*$AA$22</f>
        <v>0</v>
      </c>
      <c r="X62" s="13">
        <f>BY_Demands_Drivers!$I$47*$AA$22</f>
        <v>0</v>
      </c>
      <c r="AE62" s="18" t="str">
        <f t="shared" si="1"/>
        <v>Demand</v>
      </c>
      <c r="AF62">
        <f>$AN$22</f>
        <v>2028</v>
      </c>
      <c r="AG62" t="s">
        <v>27</v>
      </c>
      <c r="AH62" t="str">
        <f t="shared" si="16"/>
        <v>IXDHT</v>
      </c>
      <c r="AI62" s="13">
        <f>BY_Demands_Drivers!$F$33*$AO$22</f>
        <v>0.1978170507999179</v>
      </c>
      <c r="AJ62" s="13">
        <f>BY_Demands_Drivers!$G$33*$AO$22</f>
        <v>0.79126820319967284</v>
      </c>
      <c r="AK62" s="13">
        <f>BY_Demands_Drivers!$H$33*$AO$22</f>
        <v>2.571621660398935</v>
      </c>
      <c r="AL62" s="13">
        <f>BY_Demands_Drivers!$I$33*$AO$22</f>
        <v>1.6616632267193077</v>
      </c>
      <c r="AS62" s="18" t="str">
        <f t="shared" si="2"/>
        <v>Demand</v>
      </c>
      <c r="AT62">
        <f>$BB$22</f>
        <v>2028</v>
      </c>
      <c r="AU62" t="s">
        <v>27</v>
      </c>
      <c r="AV62" t="str">
        <f t="shared" si="17"/>
        <v>IGDHT</v>
      </c>
      <c r="AW62" s="13">
        <f>BY_Demands_Drivers!$F$26*$BC$22</f>
        <v>1.1891118440843051</v>
      </c>
      <c r="AX62" s="13">
        <f>BY_Demands_Drivers!$G$26*$BC$22</f>
        <v>0.50961936175041489</v>
      </c>
      <c r="AY62" s="13">
        <f>BY_Demands_Drivers!$H$26*$BC$22</f>
        <v>1.3589849646677736</v>
      </c>
      <c r="AZ62" s="13">
        <f>BY_Demands_Drivers!$I$26*$BC$22</f>
        <v>1.5288580852512421</v>
      </c>
      <c r="BG62" s="18" t="str">
        <f t="shared" si="3"/>
        <v>Demand</v>
      </c>
      <c r="BH62">
        <f>$BP$22</f>
        <v>2028</v>
      </c>
      <c r="BI62" t="s">
        <v>27</v>
      </c>
      <c r="BJ62" t="str">
        <f t="shared" si="18"/>
        <v>IIDHT</v>
      </c>
      <c r="BK62" s="13">
        <f>BY_Demands_Drivers!$F$89*$BQ$22</f>
        <v>0.85760868172506721</v>
      </c>
      <c r="BL62" s="13">
        <f>BY_Demands_Drivers!$G$89*$BQ$22</f>
        <v>8.601892494734402E-4</v>
      </c>
      <c r="BM62" s="13">
        <f>BY_Demands_Drivers!$H$89*$BQ$22</f>
        <v>8.6018924947348693E-4</v>
      </c>
      <c r="BN62" s="13">
        <f>BY_Demands_Drivers!$I$89*$BQ$22</f>
        <v>8.6018924947348693E-4</v>
      </c>
    </row>
    <row r="63" spans="3:66" x14ac:dyDescent="0.3">
      <c r="C63" s="18" t="str">
        <f t="shared" si="4"/>
        <v>Demand</v>
      </c>
      <c r="D63">
        <f>$L$23</f>
        <v>2029</v>
      </c>
      <c r="E63" t="s">
        <v>27</v>
      </c>
      <c r="F63" t="str">
        <f t="shared" si="19"/>
        <v>ISDHT</v>
      </c>
      <c r="G63" s="13">
        <f>BY_Demands_Drivers!$F$54*$M$23</f>
        <v>1.8488433904110069</v>
      </c>
      <c r="H63" s="13">
        <f>BY_Demands_Drivers!$G$54*$M$23</f>
        <v>7.3953735616440364</v>
      </c>
      <c r="I63" s="13">
        <f>BY_Demands_Drivers!$H$54*$M$23</f>
        <v>24.034964075343108</v>
      </c>
      <c r="J63" s="13">
        <f>BY_Demands_Drivers!$I$54*$M$23</f>
        <v>15.530284479452433</v>
      </c>
      <c r="Q63" s="18" t="str">
        <f t="shared" si="0"/>
        <v>\I:</v>
      </c>
      <c r="R63">
        <f>$Z$23</f>
        <v>2029</v>
      </c>
      <c r="S63" t="s">
        <v>27</v>
      </c>
      <c r="T63" t="str">
        <f t="shared" si="15"/>
        <v>IRDHT</v>
      </c>
      <c r="U63" s="13">
        <f>BY_Demands_Drivers!$F$47*$AA$23</f>
        <v>0</v>
      </c>
      <c r="V63" s="13">
        <f>BY_Demands_Drivers!$G$47*$AA$23</f>
        <v>0</v>
      </c>
      <c r="W63" s="13">
        <f>BY_Demands_Drivers!$H$47*$AA$23</f>
        <v>0</v>
      </c>
      <c r="X63" s="13">
        <f>BY_Demands_Drivers!$I$47*$AA$23</f>
        <v>0</v>
      </c>
      <c r="AE63" s="18" t="str">
        <f t="shared" si="1"/>
        <v>Demand</v>
      </c>
      <c r="AF63">
        <f>$AN$23</f>
        <v>2029</v>
      </c>
      <c r="AG63" t="s">
        <v>27</v>
      </c>
      <c r="AH63" t="str">
        <f t="shared" si="16"/>
        <v>IXDHT</v>
      </c>
      <c r="AI63" s="13">
        <f>BY_Demands_Drivers!$F$33*$AO$23</f>
        <v>0.1978170507999179</v>
      </c>
      <c r="AJ63" s="13">
        <f>BY_Demands_Drivers!$G$33*$AO$23</f>
        <v>0.79126820319967284</v>
      </c>
      <c r="AK63" s="13">
        <f>BY_Demands_Drivers!$H$33*$AO$23</f>
        <v>2.571621660398935</v>
      </c>
      <c r="AL63" s="13">
        <f>BY_Demands_Drivers!$I$33*$AO$23</f>
        <v>1.6616632267193077</v>
      </c>
      <c r="AS63" s="18" t="str">
        <f t="shared" si="2"/>
        <v>Demand</v>
      </c>
      <c r="AT63">
        <f>$BB$23</f>
        <v>2029</v>
      </c>
      <c r="AU63" t="s">
        <v>27</v>
      </c>
      <c r="AV63" t="str">
        <f t="shared" si="17"/>
        <v>IGDHT</v>
      </c>
      <c r="AW63" s="13">
        <f>BY_Demands_Drivers!$F$26*$BC$23</f>
        <v>1.184297626092061</v>
      </c>
      <c r="AX63" s="13">
        <f>BY_Demands_Drivers!$G$26*$BC$23</f>
        <v>0.50755612546802464</v>
      </c>
      <c r="AY63" s="13">
        <f>BY_Demands_Drivers!$H$26*$BC$23</f>
        <v>1.3534830012480661</v>
      </c>
      <c r="AZ63" s="13">
        <f>BY_Demands_Drivers!$I$26*$BC$23</f>
        <v>1.5226683764040714</v>
      </c>
      <c r="BG63" s="18" t="str">
        <f t="shared" si="3"/>
        <v>Demand</v>
      </c>
      <c r="BH63">
        <f>$BP$23</f>
        <v>2029</v>
      </c>
      <c r="BI63" t="s">
        <v>27</v>
      </c>
      <c r="BJ63" t="str">
        <f t="shared" si="18"/>
        <v>IIDHT</v>
      </c>
      <c r="BK63" s="13">
        <f>BY_Demands_Drivers!$F$89*$BQ$23</f>
        <v>0.860535673812866</v>
      </c>
      <c r="BL63" s="13">
        <f>BY_Demands_Drivers!$G$89*$BQ$23</f>
        <v>8.6312504895969758E-4</v>
      </c>
      <c r="BM63" s="13">
        <f>BY_Demands_Drivers!$H$89*$BQ$23</f>
        <v>8.6312504895974453E-4</v>
      </c>
      <c r="BN63" s="13">
        <f>BY_Demands_Drivers!$I$89*$BQ$23</f>
        <v>8.6312504895974453E-4</v>
      </c>
    </row>
    <row r="64" spans="3:66" x14ac:dyDescent="0.3">
      <c r="C64" s="18" t="str">
        <f t="shared" si="4"/>
        <v>Demand</v>
      </c>
      <c r="D64">
        <f>$L$24</f>
        <v>2030</v>
      </c>
      <c r="E64" t="s">
        <v>27</v>
      </c>
      <c r="F64" t="str">
        <f t="shared" si="19"/>
        <v>ISDHT</v>
      </c>
      <c r="G64" s="13">
        <f>BY_Demands_Drivers!$F$54*$M$24</f>
        <v>1.8488433904110069</v>
      </c>
      <c r="H64" s="13">
        <f>BY_Demands_Drivers!$G$54*$M$24</f>
        <v>7.3953735616440364</v>
      </c>
      <c r="I64" s="13">
        <f>BY_Demands_Drivers!$H$54*$M$24</f>
        <v>24.034964075343108</v>
      </c>
      <c r="J64" s="13">
        <f>BY_Demands_Drivers!$I$54*$M$24</f>
        <v>15.530284479452433</v>
      </c>
      <c r="Q64" s="18" t="str">
        <f t="shared" si="0"/>
        <v>\I:</v>
      </c>
      <c r="R64">
        <f>$Z$24</f>
        <v>2030</v>
      </c>
      <c r="S64" t="s">
        <v>27</v>
      </c>
      <c r="T64" t="str">
        <f t="shared" si="15"/>
        <v>IRDHT</v>
      </c>
      <c r="U64" s="13">
        <f>BY_Demands_Drivers!$F$47*$AA$24</f>
        <v>0</v>
      </c>
      <c r="V64" s="13">
        <f>BY_Demands_Drivers!$G$47*$AA$24</f>
        <v>0</v>
      </c>
      <c r="W64" s="13">
        <f>BY_Demands_Drivers!$H$47*$AA$24</f>
        <v>0</v>
      </c>
      <c r="X64" s="13">
        <f>BY_Demands_Drivers!$I$47*$AA$24</f>
        <v>0</v>
      </c>
      <c r="AE64" s="18" t="str">
        <f t="shared" si="1"/>
        <v>Demand</v>
      </c>
      <c r="AF64">
        <f>$AN$24</f>
        <v>2030</v>
      </c>
      <c r="AG64" t="s">
        <v>27</v>
      </c>
      <c r="AH64" t="str">
        <f t="shared" si="16"/>
        <v>IXDHT</v>
      </c>
      <c r="AI64" s="13">
        <f>BY_Demands_Drivers!$F$33*$AO$24</f>
        <v>0.1978170507999179</v>
      </c>
      <c r="AJ64" s="13">
        <f>BY_Demands_Drivers!$G$33*$AO$24</f>
        <v>0.79126820319967284</v>
      </c>
      <c r="AK64" s="13">
        <f>BY_Demands_Drivers!$H$33*$AO$24</f>
        <v>2.571621660398935</v>
      </c>
      <c r="AL64" s="13">
        <f>BY_Demands_Drivers!$I$33*$AO$24</f>
        <v>1.6616632267193077</v>
      </c>
      <c r="AS64" s="18" t="str">
        <f t="shared" si="2"/>
        <v>Demand</v>
      </c>
      <c r="AT64">
        <f>$BB$24</f>
        <v>2030</v>
      </c>
      <c r="AU64" t="s">
        <v>27</v>
      </c>
      <c r="AV64" t="str">
        <f t="shared" si="17"/>
        <v>IGDHT</v>
      </c>
      <c r="AW64" s="13">
        <f>BY_Demands_Drivers!$F$26*$BC$24</f>
        <v>1.1794834080998169</v>
      </c>
      <c r="AX64" s="13">
        <f>BY_Demands_Drivers!$G$26*$BC$24</f>
        <v>0.50549288918563429</v>
      </c>
      <c r="AY64" s="13">
        <f>BY_Demands_Drivers!$H$26*$BC$24</f>
        <v>1.3479810378283585</v>
      </c>
      <c r="AZ64" s="13">
        <f>BY_Demands_Drivers!$I$26*$BC$24</f>
        <v>1.5164786675569002</v>
      </c>
      <c r="BG64" s="18" t="str">
        <f t="shared" si="3"/>
        <v>Demand</v>
      </c>
      <c r="BH64">
        <f>$BP$24</f>
        <v>2030</v>
      </c>
      <c r="BI64" t="s">
        <v>27</v>
      </c>
      <c r="BJ64" t="str">
        <f t="shared" si="18"/>
        <v>IIDHT</v>
      </c>
      <c r="BK64" s="13">
        <f>BY_Demands_Drivers!$F$89*$BQ$24</f>
        <v>0.86346266590066489</v>
      </c>
      <c r="BL64" s="13">
        <f>BY_Demands_Drivers!$G$89*$BQ$24</f>
        <v>8.6606084844595519E-4</v>
      </c>
      <c r="BM64" s="13">
        <f>BY_Demands_Drivers!$H$89*$BQ$24</f>
        <v>8.6606084844600224E-4</v>
      </c>
      <c r="BN64" s="13">
        <f>BY_Demands_Drivers!$I$89*$BQ$24</f>
        <v>8.6606084844600224E-4</v>
      </c>
    </row>
    <row r="65" spans="3:66" x14ac:dyDescent="0.3">
      <c r="C65" s="18" t="str">
        <f t="shared" si="4"/>
        <v>Demand</v>
      </c>
      <c r="D65">
        <f>$L$25</f>
        <v>2031</v>
      </c>
      <c r="E65" t="s">
        <v>27</v>
      </c>
      <c r="F65" t="str">
        <f t="shared" si="19"/>
        <v>ISDHT</v>
      </c>
      <c r="G65" s="13">
        <f>BY_Demands_Drivers!$F$54*$M$25</f>
        <v>1.8395991734589516</v>
      </c>
      <c r="H65" s="13">
        <f>BY_Demands_Drivers!$G$54*$M$25</f>
        <v>7.3583966938358163</v>
      </c>
      <c r="I65" s="13">
        <f>BY_Demands_Drivers!$H$54*$M$25</f>
        <v>23.914789254966394</v>
      </c>
      <c r="J65" s="13">
        <f>BY_Demands_Drivers!$I$54*$M$25</f>
        <v>15.452633057055172</v>
      </c>
      <c r="Q65" s="18" t="str">
        <f t="shared" si="0"/>
        <v>\I:</v>
      </c>
      <c r="R65">
        <f>$Z$25</f>
        <v>2031</v>
      </c>
      <c r="S65" t="s">
        <v>27</v>
      </c>
      <c r="T65" t="str">
        <f t="shared" si="15"/>
        <v>IRDHT</v>
      </c>
      <c r="U65" s="13">
        <f>BY_Demands_Drivers!$F$47*$AA$25</f>
        <v>0</v>
      </c>
      <c r="V65" s="13">
        <f>BY_Demands_Drivers!$G$47*$AA$25</f>
        <v>0</v>
      </c>
      <c r="W65" s="13">
        <f>BY_Demands_Drivers!$H$47*$AA$25</f>
        <v>0</v>
      </c>
      <c r="X65" s="13">
        <f>BY_Demands_Drivers!$I$47*$AA$25</f>
        <v>0</v>
      </c>
      <c r="AE65" s="18" t="str">
        <f t="shared" si="1"/>
        <v>Demand</v>
      </c>
      <c r="AF65">
        <f>$AN$25</f>
        <v>2031</v>
      </c>
      <c r="AG65" t="s">
        <v>27</v>
      </c>
      <c r="AH65" t="str">
        <f t="shared" si="16"/>
        <v>IXDHT</v>
      </c>
      <c r="AI65" s="13">
        <f>BY_Demands_Drivers!$F$33*$AO$25</f>
        <v>0.19682796554591833</v>
      </c>
      <c r="AJ65" s="13">
        <f>BY_Demands_Drivers!$G$33*$AO$25</f>
        <v>0.78731186218367455</v>
      </c>
      <c r="AK65" s="13">
        <f>BY_Demands_Drivers!$H$33*$AO$25</f>
        <v>2.5587635520969405</v>
      </c>
      <c r="AL65" s="13">
        <f>BY_Demands_Drivers!$I$33*$AO$25</f>
        <v>1.6533549105857113</v>
      </c>
      <c r="AS65" s="18" t="str">
        <f t="shared" si="2"/>
        <v>Demand</v>
      </c>
      <c r="AT65">
        <f>$BB$25</f>
        <v>2031</v>
      </c>
      <c r="AU65" t="s">
        <v>27</v>
      </c>
      <c r="AV65" t="str">
        <f t="shared" si="17"/>
        <v>IGDHT</v>
      </c>
      <c r="AW65" s="13">
        <f>BY_Demands_Drivers!$F$26*$BC$25</f>
        <v>1.1735859910593178</v>
      </c>
      <c r="AX65" s="13">
        <f>BY_Demands_Drivers!$G$26*$BC$25</f>
        <v>0.50296542473970607</v>
      </c>
      <c r="AY65" s="13">
        <f>BY_Demands_Drivers!$H$26*$BC$25</f>
        <v>1.3412411326392166</v>
      </c>
      <c r="AZ65" s="13">
        <f>BY_Demands_Drivers!$I$26*$BC$25</f>
        <v>1.5088962742191157</v>
      </c>
      <c r="BG65" s="18" t="str">
        <f t="shared" si="3"/>
        <v>Demand</v>
      </c>
      <c r="BH65">
        <f>$BP$25</f>
        <v>2031</v>
      </c>
      <c r="BI65" t="s">
        <v>27</v>
      </c>
      <c r="BJ65" t="str">
        <f t="shared" si="18"/>
        <v>IIDHT</v>
      </c>
      <c r="BK65" s="13">
        <f>BY_Demands_Drivers!$F$89*$BQ$25</f>
        <v>0.86205770969852136</v>
      </c>
      <c r="BL65" s="13">
        <f>BY_Demands_Drivers!$G$89*$BQ$25</f>
        <v>8.6465166469255146E-4</v>
      </c>
      <c r="BM65" s="13">
        <f>BY_Demands_Drivers!$H$89*$BQ$25</f>
        <v>8.6465166469259851E-4</v>
      </c>
      <c r="BN65" s="13">
        <f>BY_Demands_Drivers!$I$89*$BQ$25</f>
        <v>8.6465166469259851E-4</v>
      </c>
    </row>
    <row r="66" spans="3:66" x14ac:dyDescent="0.3">
      <c r="C66" s="18" t="str">
        <f t="shared" si="4"/>
        <v>Demand</v>
      </c>
      <c r="D66">
        <f>$L$26</f>
        <v>2032</v>
      </c>
      <c r="E66" t="s">
        <v>27</v>
      </c>
      <c r="F66" t="str">
        <f t="shared" si="19"/>
        <v>ISDHT</v>
      </c>
      <c r="G66" s="13">
        <f>BY_Demands_Drivers!$F$54*$M$26</f>
        <v>1.8303549565068966</v>
      </c>
      <c r="H66" s="13">
        <f>BY_Demands_Drivers!$G$54*$M$26</f>
        <v>7.3214198260275962</v>
      </c>
      <c r="I66" s="13">
        <f>BY_Demands_Drivers!$H$54*$M$26</f>
        <v>23.794614434589676</v>
      </c>
      <c r="J66" s="13">
        <f>BY_Demands_Drivers!$I$54*$M$26</f>
        <v>15.374981634657908</v>
      </c>
      <c r="Q66" s="18" t="str">
        <f t="shared" si="0"/>
        <v>\I:</v>
      </c>
      <c r="R66">
        <f>$Z$26</f>
        <v>2032</v>
      </c>
      <c r="S66" t="s">
        <v>27</v>
      </c>
      <c r="T66" t="str">
        <f t="shared" si="15"/>
        <v>IRDHT</v>
      </c>
      <c r="U66" s="13">
        <f>BY_Demands_Drivers!$F$47*$AA$26</f>
        <v>0</v>
      </c>
      <c r="V66" s="13">
        <f>BY_Demands_Drivers!$G$47*$AA$26</f>
        <v>0</v>
      </c>
      <c r="W66" s="13">
        <f>BY_Demands_Drivers!$H$47*$AA$26</f>
        <v>0</v>
      </c>
      <c r="X66" s="13">
        <f>BY_Demands_Drivers!$I$47*$AA$26</f>
        <v>0</v>
      </c>
      <c r="AE66" s="18" t="str">
        <f t="shared" si="1"/>
        <v>Demand</v>
      </c>
      <c r="AF66">
        <f>$AN$26</f>
        <v>2032</v>
      </c>
      <c r="AG66" t="s">
        <v>27</v>
      </c>
      <c r="AH66" t="str">
        <f t="shared" si="16"/>
        <v>IXDHT</v>
      </c>
      <c r="AI66" s="13">
        <f>BY_Demands_Drivers!$F$33*$AO$26</f>
        <v>0.1958388802919187</v>
      </c>
      <c r="AJ66" s="13">
        <f>BY_Demands_Drivers!$G$33*$AO$26</f>
        <v>0.78335552116767604</v>
      </c>
      <c r="AK66" s="13">
        <f>BY_Demands_Drivers!$H$33*$AO$26</f>
        <v>2.5459054437949455</v>
      </c>
      <c r="AL66" s="13">
        <f>BY_Demands_Drivers!$I$33*$AO$26</f>
        <v>1.6450465944521144</v>
      </c>
      <c r="AS66" s="18" t="str">
        <f t="shared" si="2"/>
        <v>Demand</v>
      </c>
      <c r="AT66">
        <f>$BB$26</f>
        <v>2032</v>
      </c>
      <c r="AU66" t="s">
        <v>27</v>
      </c>
      <c r="AV66" t="str">
        <f t="shared" si="17"/>
        <v>IGDHT</v>
      </c>
      <c r="AW66" s="13">
        <f>BY_Demands_Drivers!$F$26*$BC$26</f>
        <v>1.1676885740188188</v>
      </c>
      <c r="AX66" s="13">
        <f>BY_Demands_Drivers!$G$26*$BC$26</f>
        <v>0.50043796029377796</v>
      </c>
      <c r="AY66" s="13">
        <f>BY_Demands_Drivers!$H$26*$BC$26</f>
        <v>1.3345012274500749</v>
      </c>
      <c r="AZ66" s="13">
        <f>BY_Demands_Drivers!$I$26*$BC$26</f>
        <v>1.5013138808813313</v>
      </c>
      <c r="BG66" s="18" t="str">
        <f t="shared" si="3"/>
        <v>Demand</v>
      </c>
      <c r="BH66">
        <f>$BP$26</f>
        <v>2032</v>
      </c>
      <c r="BI66" t="s">
        <v>27</v>
      </c>
      <c r="BJ66" t="str">
        <f t="shared" si="18"/>
        <v>IIDHT</v>
      </c>
      <c r="BK66" s="13">
        <f>BY_Demands_Drivers!$F$89*$BQ$26</f>
        <v>0.86062348357549989</v>
      </c>
      <c r="BL66" s="13">
        <f>BY_Demands_Drivers!$G$89*$BQ$26</f>
        <v>8.6321312294428522E-4</v>
      </c>
      <c r="BM66" s="13">
        <f>BY_Demands_Drivers!$H$89*$BQ$26</f>
        <v>8.6321312294433217E-4</v>
      </c>
      <c r="BN66" s="13">
        <f>BY_Demands_Drivers!$I$89*$BQ$26</f>
        <v>8.6321312294433217E-4</v>
      </c>
    </row>
    <row r="67" spans="3:66" x14ac:dyDescent="0.3">
      <c r="C67" s="18" t="str">
        <f t="shared" si="4"/>
        <v>Demand</v>
      </c>
      <c r="D67">
        <f>$L$27</f>
        <v>2033</v>
      </c>
      <c r="E67" t="s">
        <v>27</v>
      </c>
      <c r="F67" t="str">
        <f t="shared" si="19"/>
        <v>ISDHT</v>
      </c>
      <c r="G67" s="13">
        <f>BY_Demands_Drivers!$F$54*$M$27</f>
        <v>1.8211107395548416</v>
      </c>
      <c r="H67" s="13">
        <f>BY_Demands_Drivers!$G$54*$M$27</f>
        <v>7.2844429582193753</v>
      </c>
      <c r="I67" s="13">
        <f>BY_Demands_Drivers!$H$54*$M$27</f>
        <v>23.674439614212961</v>
      </c>
      <c r="J67" s="13">
        <f>BY_Demands_Drivers!$I$54*$M$27</f>
        <v>15.297330212260647</v>
      </c>
      <c r="Q67" s="18" t="str">
        <f t="shared" si="0"/>
        <v>\I:</v>
      </c>
      <c r="R67">
        <f>$Z$27</f>
        <v>2033</v>
      </c>
      <c r="S67" t="s">
        <v>27</v>
      </c>
      <c r="T67" t="str">
        <f t="shared" si="15"/>
        <v>IRDHT</v>
      </c>
      <c r="U67" s="13">
        <f>BY_Demands_Drivers!$F$47*$AA$27</f>
        <v>0</v>
      </c>
      <c r="V67" s="13">
        <f>BY_Demands_Drivers!$G$47*$AA$27</f>
        <v>0</v>
      </c>
      <c r="W67" s="13">
        <f>BY_Demands_Drivers!$H$47*$AA$27</f>
        <v>0</v>
      </c>
      <c r="X67" s="13">
        <f>BY_Demands_Drivers!$I$47*$AA$27</f>
        <v>0</v>
      </c>
      <c r="AE67" s="18" t="str">
        <f t="shared" si="1"/>
        <v>Demand</v>
      </c>
      <c r="AF67">
        <f>$AN$27</f>
        <v>2033</v>
      </c>
      <c r="AG67" t="s">
        <v>27</v>
      </c>
      <c r="AH67" t="str">
        <f t="shared" si="16"/>
        <v>IXDHT</v>
      </c>
      <c r="AI67" s="13">
        <f>BY_Demands_Drivers!$F$33*$AO$27</f>
        <v>0.19484979503791913</v>
      </c>
      <c r="AJ67" s="13">
        <f>BY_Demands_Drivers!$G$33*$AO$27</f>
        <v>0.77939918015167775</v>
      </c>
      <c r="AK67" s="13">
        <f>BY_Demands_Drivers!$H$33*$AO$27</f>
        <v>2.533047335492951</v>
      </c>
      <c r="AL67" s="13">
        <f>BY_Demands_Drivers!$I$33*$AO$27</f>
        <v>1.636738278318518</v>
      </c>
      <c r="AS67" s="18" t="str">
        <f t="shared" si="2"/>
        <v>Demand</v>
      </c>
      <c r="AT67">
        <f>$BB$27</f>
        <v>2033</v>
      </c>
      <c r="AU67" t="s">
        <v>27</v>
      </c>
      <c r="AV67" t="str">
        <f t="shared" si="17"/>
        <v>IGDHT</v>
      </c>
      <c r="AW67" s="13">
        <f>BY_Demands_Drivers!$F$26*$BC$27</f>
        <v>1.1617911569783195</v>
      </c>
      <c r="AX67" s="13">
        <f>BY_Demands_Drivers!$G$26*$BC$27</f>
        <v>0.49791049584784974</v>
      </c>
      <c r="AY67" s="13">
        <f>BY_Demands_Drivers!$H$26*$BC$27</f>
        <v>1.3277613222609332</v>
      </c>
      <c r="AZ67" s="13">
        <f>BY_Demands_Drivers!$I$26*$BC$27</f>
        <v>1.4937314875435468</v>
      </c>
      <c r="BG67" s="18" t="str">
        <f t="shared" si="3"/>
        <v>Demand</v>
      </c>
      <c r="BH67">
        <f>$BP$27</f>
        <v>2033</v>
      </c>
      <c r="BI67" t="s">
        <v>27</v>
      </c>
      <c r="BJ67" t="str">
        <f t="shared" si="18"/>
        <v>IIDHT</v>
      </c>
      <c r="BK67" s="13">
        <f>BY_Demands_Drivers!$F$89*$BQ$27</f>
        <v>0.85915998753160061</v>
      </c>
      <c r="BL67" s="13">
        <f>BY_Demands_Drivers!$G$89*$BQ$27</f>
        <v>8.6174522320115669E-4</v>
      </c>
      <c r="BM67" s="13">
        <f>BY_Demands_Drivers!$H$89*$BQ$27</f>
        <v>8.6174522320120353E-4</v>
      </c>
      <c r="BN67" s="13">
        <f>BY_Demands_Drivers!$I$89*$BQ$27</f>
        <v>8.6174522320120353E-4</v>
      </c>
    </row>
    <row r="68" spans="3:66" x14ac:dyDescent="0.3">
      <c r="C68" s="18" t="str">
        <f t="shared" si="4"/>
        <v>Demand</v>
      </c>
      <c r="D68">
        <f>$L$28</f>
        <v>2034</v>
      </c>
      <c r="E68" t="s">
        <v>27</v>
      </c>
      <c r="F68" t="str">
        <f t="shared" si="19"/>
        <v>ISDHT</v>
      </c>
      <c r="G68" s="13">
        <f>BY_Demands_Drivers!$F$54*$M$28</f>
        <v>1.8118665226027866</v>
      </c>
      <c r="H68" s="13">
        <f>BY_Demands_Drivers!$G$54*$M$28</f>
        <v>7.2474660904111552</v>
      </c>
      <c r="I68" s="13">
        <f>BY_Demands_Drivers!$H$54*$M$28</f>
        <v>23.554264793836243</v>
      </c>
      <c r="J68" s="13">
        <f>BY_Demands_Drivers!$I$54*$M$28</f>
        <v>15.219678789863384</v>
      </c>
      <c r="Q68" s="18" t="str">
        <f t="shared" si="0"/>
        <v>\I:</v>
      </c>
      <c r="R68">
        <f>$Z$28</f>
        <v>2034</v>
      </c>
      <c r="S68" t="s">
        <v>27</v>
      </c>
      <c r="T68" t="str">
        <f t="shared" si="15"/>
        <v>IRDHT</v>
      </c>
      <c r="U68" s="13">
        <f>BY_Demands_Drivers!$F$47*$AA$28</f>
        <v>0</v>
      </c>
      <c r="V68" s="13">
        <f>BY_Demands_Drivers!$G$47*$AA$28</f>
        <v>0</v>
      </c>
      <c r="W68" s="13">
        <f>BY_Demands_Drivers!$H$47*$AA$28</f>
        <v>0</v>
      </c>
      <c r="X68" s="13">
        <f>BY_Demands_Drivers!$I$47*$AA$28</f>
        <v>0</v>
      </c>
      <c r="AE68" s="18" t="str">
        <f t="shared" si="1"/>
        <v>Demand</v>
      </c>
      <c r="AF68">
        <f>$AN$28</f>
        <v>2034</v>
      </c>
      <c r="AG68" t="s">
        <v>27</v>
      </c>
      <c r="AH68" t="str">
        <f t="shared" si="16"/>
        <v>IXDHT</v>
      </c>
      <c r="AI68" s="13">
        <f>BY_Demands_Drivers!$F$33*$AO$28</f>
        <v>0.19386070978391956</v>
      </c>
      <c r="AJ68" s="13">
        <f>BY_Demands_Drivers!$G$33*$AO$28</f>
        <v>0.77544283913567935</v>
      </c>
      <c r="AK68" s="13">
        <f>BY_Demands_Drivers!$H$33*$AO$28</f>
        <v>2.5201892271909565</v>
      </c>
      <c r="AL68" s="13">
        <f>BY_Demands_Drivers!$I$33*$AO$28</f>
        <v>1.6284299621849216</v>
      </c>
      <c r="AS68" s="18" t="str">
        <f t="shared" si="2"/>
        <v>Demand</v>
      </c>
      <c r="AT68">
        <f>$BB$28</f>
        <v>2034</v>
      </c>
      <c r="AU68" t="s">
        <v>27</v>
      </c>
      <c r="AV68" t="str">
        <f t="shared" si="17"/>
        <v>IGDHT</v>
      </c>
      <c r="AW68" s="13">
        <f>BY_Demands_Drivers!$F$26*$BC$28</f>
        <v>1.1558937399378204</v>
      </c>
      <c r="AX68" s="13">
        <f>BY_Demands_Drivers!$G$26*$BC$28</f>
        <v>0.49538303140192158</v>
      </c>
      <c r="AY68" s="13">
        <f>BY_Demands_Drivers!$H$26*$BC$28</f>
        <v>1.3210214170717913</v>
      </c>
      <c r="AZ68" s="13">
        <f>BY_Demands_Drivers!$I$26*$BC$28</f>
        <v>1.4861490942057622</v>
      </c>
      <c r="BG68" s="18" t="str">
        <f t="shared" si="3"/>
        <v>Demand</v>
      </c>
      <c r="BH68">
        <f>$BP$28</f>
        <v>2034</v>
      </c>
      <c r="BI68" t="s">
        <v>27</v>
      </c>
      <c r="BJ68" t="str">
        <f t="shared" si="18"/>
        <v>IIDHT</v>
      </c>
      <c r="BK68" s="13">
        <f>BY_Demands_Drivers!$F$89*$BQ$28</f>
        <v>0.85766722156682296</v>
      </c>
      <c r="BL68" s="13">
        <f>BY_Demands_Drivers!$G$89*$BQ$28</f>
        <v>8.6024796546316511E-4</v>
      </c>
      <c r="BM68" s="13">
        <f>BY_Demands_Drivers!$H$89*$BQ$28</f>
        <v>8.6024796546321195E-4</v>
      </c>
      <c r="BN68" s="13">
        <f>BY_Demands_Drivers!$I$89*$BQ$28</f>
        <v>8.6024796546321195E-4</v>
      </c>
    </row>
    <row r="69" spans="3:66" x14ac:dyDescent="0.3">
      <c r="C69" s="18" t="str">
        <f t="shared" si="4"/>
        <v>Demand</v>
      </c>
      <c r="D69">
        <f>$L$29</f>
        <v>2035</v>
      </c>
      <c r="E69" t="s">
        <v>27</v>
      </c>
      <c r="F69" t="str">
        <f t="shared" si="19"/>
        <v>ISDHT</v>
      </c>
      <c r="G69" s="13">
        <f>BY_Demands_Drivers!$F$54*$M$29</f>
        <v>1.8026223056507316</v>
      </c>
      <c r="H69" s="13">
        <f>BY_Demands_Drivers!$G$54*$M$29</f>
        <v>7.210489222602936</v>
      </c>
      <c r="I69" s="13">
        <f>BY_Demands_Drivers!$H$54*$M$29</f>
        <v>23.434089973459532</v>
      </c>
      <c r="J69" s="13">
        <f>BY_Demands_Drivers!$I$54*$M$29</f>
        <v>15.142027367466124</v>
      </c>
      <c r="Q69" s="18" t="str">
        <f t="shared" ref="Q69:Q132" si="20">IF(SUM(U69:X69)&gt;0,"Demand","\I:")</f>
        <v>\I:</v>
      </c>
      <c r="R69">
        <f>$Z$29</f>
        <v>2035</v>
      </c>
      <c r="S69" t="s">
        <v>27</v>
      </c>
      <c r="T69" t="str">
        <f t="shared" si="15"/>
        <v>IRDHT</v>
      </c>
      <c r="U69" s="13">
        <f>BY_Demands_Drivers!$F$47*$AA$29</f>
        <v>0</v>
      </c>
      <c r="V69" s="13">
        <f>BY_Demands_Drivers!$G$47*$AA$29</f>
        <v>0</v>
      </c>
      <c r="W69" s="13">
        <f>BY_Demands_Drivers!$H$47*$AA$29</f>
        <v>0</v>
      </c>
      <c r="X69" s="13">
        <f>BY_Demands_Drivers!$I$47*$AA$29</f>
        <v>0</v>
      </c>
      <c r="AE69" s="18" t="str">
        <f t="shared" ref="AE69:AE132" si="21">IF(SUM(AI69:AL69)&gt;0,"Demand","\I:")</f>
        <v>Demand</v>
      </c>
      <c r="AF69">
        <f>$AN$29</f>
        <v>2035</v>
      </c>
      <c r="AG69" t="s">
        <v>27</v>
      </c>
      <c r="AH69" t="str">
        <f t="shared" si="16"/>
        <v>IXDHT</v>
      </c>
      <c r="AI69" s="13">
        <f>BY_Demands_Drivers!$F$33*$AO$29</f>
        <v>0.19287162452991999</v>
      </c>
      <c r="AJ69" s="13">
        <f>BY_Demands_Drivers!$G$33*$AO$29</f>
        <v>0.77148649811968106</v>
      </c>
      <c r="AK69" s="13">
        <f>BY_Demands_Drivers!$H$33*$AO$29</f>
        <v>2.507331118888962</v>
      </c>
      <c r="AL69" s="13">
        <f>BY_Demands_Drivers!$I$33*$AO$29</f>
        <v>1.620121646051325</v>
      </c>
      <c r="AS69" s="18" t="str">
        <f t="shared" ref="AS69:AS132" si="22">IF(SUM(AW69:AZ69)&gt;0,"Demand","\I:")</f>
        <v>Demand</v>
      </c>
      <c r="AT69">
        <f>$BB$29</f>
        <v>2035</v>
      </c>
      <c r="AU69" t="s">
        <v>27</v>
      </c>
      <c r="AV69" t="str">
        <f t="shared" si="17"/>
        <v>IGDHT</v>
      </c>
      <c r="AW69" s="13">
        <f>BY_Demands_Drivers!$F$26*$BC$29</f>
        <v>1.1499963228973213</v>
      </c>
      <c r="AX69" s="13">
        <f>BY_Demands_Drivers!$G$26*$BC$29</f>
        <v>0.49285556695599336</v>
      </c>
      <c r="AY69" s="13">
        <f>BY_Demands_Drivers!$H$26*$BC$29</f>
        <v>1.3142815118826494</v>
      </c>
      <c r="AZ69" s="13">
        <f>BY_Demands_Drivers!$I$26*$BC$29</f>
        <v>1.4785667008679775</v>
      </c>
      <c r="BG69" s="18" t="str">
        <f t="shared" ref="BG69:BG132" si="23">IF(SUM(BK69:BN69)&gt;0,"Demand","\I:")</f>
        <v>Demand</v>
      </c>
      <c r="BH69">
        <f>$BP$29</f>
        <v>2035</v>
      </c>
      <c r="BI69" t="s">
        <v>27</v>
      </c>
      <c r="BJ69" t="str">
        <f t="shared" si="18"/>
        <v>IIDHT</v>
      </c>
      <c r="BK69" s="13">
        <f>BY_Demands_Drivers!$F$89*$BQ$29</f>
        <v>0.85614518568116749</v>
      </c>
      <c r="BL69" s="13">
        <f>BY_Demands_Drivers!$G$89*$BQ$29</f>
        <v>8.5872134973031123E-4</v>
      </c>
      <c r="BM69" s="13">
        <f>BY_Demands_Drivers!$H$89*$BQ$29</f>
        <v>8.5872134973035796E-4</v>
      </c>
      <c r="BN69" s="13">
        <f>BY_Demands_Drivers!$I$89*$BQ$29</f>
        <v>8.5872134973035796E-4</v>
      </c>
    </row>
    <row r="70" spans="3:66" x14ac:dyDescent="0.3">
      <c r="C70" s="18" t="str">
        <f t="shared" ref="C70:C133" si="24">IF(SUM(G70:J70)&gt;0,"Demand","\I:")</f>
        <v>Demand</v>
      </c>
      <c r="D70">
        <f>$L$30</f>
        <v>2036</v>
      </c>
      <c r="E70" t="s">
        <v>27</v>
      </c>
      <c r="F70" t="str">
        <f t="shared" si="19"/>
        <v>ISDHT</v>
      </c>
      <c r="G70" s="13">
        <f>BY_Demands_Drivers!$F$54*$M$30</f>
        <v>1.8090407794296692</v>
      </c>
      <c r="H70" s="13">
        <f>BY_Demands_Drivers!$G$54*$M$30</f>
        <v>7.2361631177186867</v>
      </c>
      <c r="I70" s="13">
        <f>BY_Demands_Drivers!$H$54*$M$30</f>
        <v>23.517530132585719</v>
      </c>
      <c r="J70" s="13">
        <f>BY_Demands_Drivers!$I$54*$M$30</f>
        <v>15.195942547209199</v>
      </c>
      <c r="Q70" s="18" t="str">
        <f t="shared" si="20"/>
        <v>\I:</v>
      </c>
      <c r="R70">
        <f>$Z$30</f>
        <v>2036</v>
      </c>
      <c r="S70" t="s">
        <v>27</v>
      </c>
      <c r="T70" t="str">
        <f t="shared" si="15"/>
        <v>IRDHT</v>
      </c>
      <c r="U70" s="13">
        <f>BY_Demands_Drivers!$F$47*$AA$30</f>
        <v>0</v>
      </c>
      <c r="V70" s="13">
        <f>BY_Demands_Drivers!$G$47*$AA$30</f>
        <v>0</v>
      </c>
      <c r="W70" s="13">
        <f>BY_Demands_Drivers!$H$47*$AA$30</f>
        <v>0</v>
      </c>
      <c r="X70" s="13">
        <f>BY_Demands_Drivers!$I$47*$AA$30</f>
        <v>0</v>
      </c>
      <c r="AE70" s="18" t="str">
        <f t="shared" si="21"/>
        <v>Demand</v>
      </c>
      <c r="AF70">
        <f>$AN$30</f>
        <v>2036</v>
      </c>
      <c r="AG70" t="s">
        <v>27</v>
      </c>
      <c r="AH70" t="str">
        <f t="shared" si="16"/>
        <v>IXDHT</v>
      </c>
      <c r="AI70" s="13">
        <f>BY_Demands_Drivers!$F$33*$AO$30</f>
        <v>0.19355836931326464</v>
      </c>
      <c r="AJ70" s="13">
        <f>BY_Demands_Drivers!$G$33*$AO$30</f>
        <v>0.7742334772530598</v>
      </c>
      <c r="AK70" s="13">
        <f>BY_Demands_Drivers!$H$33*$AO$30</f>
        <v>2.5162588010724427</v>
      </c>
      <c r="AL70" s="13">
        <f>BY_Demands_Drivers!$I$33*$AO$30</f>
        <v>1.6258903022314204</v>
      </c>
      <c r="AS70" s="18" t="str">
        <f t="shared" si="22"/>
        <v>Demand</v>
      </c>
      <c r="AT70">
        <f>$BB$30</f>
        <v>2036</v>
      </c>
      <c r="AU70" t="s">
        <v>27</v>
      </c>
      <c r="AV70" t="str">
        <f t="shared" si="17"/>
        <v>IGDHT</v>
      </c>
      <c r="AW70" s="13">
        <f>BY_Demands_Drivers!$F$26*$BC$30</f>
        <v>1.1440989058568223</v>
      </c>
      <c r="AX70" s="13">
        <f>BY_Demands_Drivers!$G$26*$BC$30</f>
        <v>0.4903281025100652</v>
      </c>
      <c r="AY70" s="13">
        <f>BY_Demands_Drivers!$H$26*$BC$30</f>
        <v>1.3075416066935077</v>
      </c>
      <c r="AZ70" s="13">
        <f>BY_Demands_Drivers!$I$26*$BC$30</f>
        <v>1.4709843075301932</v>
      </c>
      <c r="BG70" s="18" t="str">
        <f t="shared" si="23"/>
        <v>Demand</v>
      </c>
      <c r="BH70">
        <f>$BP$30</f>
        <v>2036</v>
      </c>
      <c r="BI70" t="s">
        <v>27</v>
      </c>
      <c r="BJ70" t="str">
        <f t="shared" si="18"/>
        <v>IIDHT</v>
      </c>
      <c r="BK70" s="13">
        <f>BY_Demands_Drivers!$F$89*$BQ$30</f>
        <v>0.85743306219979898</v>
      </c>
      <c r="BL70" s="13">
        <f>BY_Demands_Drivers!$G$89*$BQ$30</f>
        <v>8.6001310150426449E-4</v>
      </c>
      <c r="BM70" s="13">
        <f>BY_Demands_Drivers!$H$89*$BQ$30</f>
        <v>8.6001310150431122E-4</v>
      </c>
      <c r="BN70" s="13">
        <f>BY_Demands_Drivers!$I$89*$BQ$30</f>
        <v>8.6001310150431122E-4</v>
      </c>
    </row>
    <row r="71" spans="3:66" x14ac:dyDescent="0.3">
      <c r="C71" s="18" t="str">
        <f t="shared" si="24"/>
        <v>Demand</v>
      </c>
      <c r="D71">
        <f>$L$31</f>
        <v>2037</v>
      </c>
      <c r="E71" t="s">
        <v>27</v>
      </c>
      <c r="F71" t="str">
        <f t="shared" si="19"/>
        <v>ISDHT</v>
      </c>
      <c r="G71" s="13">
        <f>BY_Demands_Drivers!$F$54*$M$31</f>
        <v>1.8152977821701435</v>
      </c>
      <c r="H71" s="13">
        <f>BY_Demands_Drivers!$G$54*$M$31</f>
        <v>7.2611911286805837</v>
      </c>
      <c r="I71" s="13">
        <f>BY_Demands_Drivers!$H$54*$M$31</f>
        <v>23.598871168211886</v>
      </c>
      <c r="J71" s="13">
        <f>BY_Demands_Drivers!$I$54*$M$31</f>
        <v>15.248501370229183</v>
      </c>
      <c r="Q71" s="18" t="str">
        <f t="shared" si="20"/>
        <v>\I:</v>
      </c>
      <c r="R71">
        <f>$Z$31</f>
        <v>2037</v>
      </c>
      <c r="S71" t="s">
        <v>27</v>
      </c>
      <c r="T71" t="str">
        <f t="shared" si="15"/>
        <v>IRDHT</v>
      </c>
      <c r="U71" s="13">
        <f>BY_Demands_Drivers!$F$47*$AA$31</f>
        <v>0</v>
      </c>
      <c r="V71" s="13">
        <f>BY_Demands_Drivers!$G$47*$AA$31</f>
        <v>0</v>
      </c>
      <c r="W71" s="13">
        <f>BY_Demands_Drivers!$H$47*$AA$31</f>
        <v>0</v>
      </c>
      <c r="X71" s="13">
        <f>BY_Demands_Drivers!$I$47*$AA$31</f>
        <v>0</v>
      </c>
      <c r="AE71" s="18" t="str">
        <f t="shared" si="21"/>
        <v>Demand</v>
      </c>
      <c r="AF71">
        <f>$AN$31</f>
        <v>2037</v>
      </c>
      <c r="AG71" t="s">
        <v>27</v>
      </c>
      <c r="AH71" t="str">
        <f t="shared" si="16"/>
        <v>IXDHT</v>
      </c>
      <c r="AI71" s="13">
        <f>BY_Demands_Drivers!$F$33*$AO$31</f>
        <v>0.19422783749828623</v>
      </c>
      <c r="AJ71" s="13">
        <f>BY_Demands_Drivers!$G$33*$AO$31</f>
        <v>0.77691134999314604</v>
      </c>
      <c r="AK71" s="13">
        <f>BY_Demands_Drivers!$H$33*$AO$31</f>
        <v>2.5249618874777231</v>
      </c>
      <c r="AL71" s="13">
        <f>BY_Demands_Drivers!$I$33*$AO$31</f>
        <v>1.6315138349856015</v>
      </c>
      <c r="AS71" s="18" t="str">
        <f t="shared" si="22"/>
        <v>Demand</v>
      </c>
      <c r="AT71">
        <f>$BB$31</f>
        <v>2037</v>
      </c>
      <c r="AU71" t="s">
        <v>27</v>
      </c>
      <c r="AV71" t="str">
        <f t="shared" si="17"/>
        <v>IGDHT</v>
      </c>
      <c r="AW71" s="13">
        <f>BY_Demands_Drivers!$F$26*$BC$31</f>
        <v>1.1382014888163232</v>
      </c>
      <c r="AX71" s="13">
        <f>BY_Demands_Drivers!$G$26*$BC$31</f>
        <v>0.48780063806413704</v>
      </c>
      <c r="AY71" s="13">
        <f>BY_Demands_Drivers!$H$26*$BC$31</f>
        <v>1.3008017015043658</v>
      </c>
      <c r="AZ71" s="13">
        <f>BY_Demands_Drivers!$I$26*$BC$31</f>
        <v>1.4634019141924086</v>
      </c>
      <c r="BG71" s="18" t="str">
        <f t="shared" si="23"/>
        <v>Demand</v>
      </c>
      <c r="BH71">
        <f>$BP$31</f>
        <v>2037</v>
      </c>
      <c r="BI71" t="s">
        <v>27</v>
      </c>
      <c r="BJ71" t="str">
        <f t="shared" si="18"/>
        <v>IIDHT</v>
      </c>
      <c r="BK71" s="13">
        <f>BY_Demands_Drivers!$F$89*$BQ$31</f>
        <v>0.8586623988766745</v>
      </c>
      <c r="BL71" s="13">
        <f>BY_Demands_Drivers!$G$89*$BQ$31</f>
        <v>8.6124613728849261E-4</v>
      </c>
      <c r="BM71" s="13">
        <f>BY_Demands_Drivers!$H$89*$BQ$31</f>
        <v>8.6124613728853945E-4</v>
      </c>
      <c r="BN71" s="13">
        <f>BY_Demands_Drivers!$I$89*$BQ$31</f>
        <v>8.6124613728853945E-4</v>
      </c>
    </row>
    <row r="72" spans="3:66" x14ac:dyDescent="0.3">
      <c r="C72" s="18" t="str">
        <f t="shared" si="24"/>
        <v>Demand</v>
      </c>
      <c r="D72">
        <f>$L$32</f>
        <v>2038</v>
      </c>
      <c r="E72" t="s">
        <v>27</v>
      </c>
      <c r="F72" t="str">
        <f t="shared" si="19"/>
        <v>ISDHT</v>
      </c>
      <c r="G72" s="13">
        <f>BY_Demands_Drivers!$F$54*$M$32</f>
        <v>1.821393313872153</v>
      </c>
      <c r="H72" s="13">
        <f>BY_Demands_Drivers!$G$54*$M$32</f>
        <v>7.2855732554886217</v>
      </c>
      <c r="I72" s="13">
        <f>BY_Demands_Drivers!$H$54*$M$32</f>
        <v>23.678113080338012</v>
      </c>
      <c r="J72" s="13">
        <f>BY_Demands_Drivers!$I$54*$M$32</f>
        <v>15.299703836526064</v>
      </c>
      <c r="Q72" s="18" t="str">
        <f t="shared" si="20"/>
        <v>\I:</v>
      </c>
      <c r="R72">
        <f>$Z$32</f>
        <v>2038</v>
      </c>
      <c r="S72" t="s">
        <v>27</v>
      </c>
      <c r="T72" t="str">
        <f t="shared" si="15"/>
        <v>IRDHT</v>
      </c>
      <c r="U72" s="13">
        <f>BY_Demands_Drivers!$F$47*$AA$32</f>
        <v>0</v>
      </c>
      <c r="V72" s="13">
        <f>BY_Demands_Drivers!$G$47*$AA$32</f>
        <v>0</v>
      </c>
      <c r="W72" s="13">
        <f>BY_Demands_Drivers!$H$47*$AA$32</f>
        <v>0</v>
      </c>
      <c r="X72" s="13">
        <f>BY_Demands_Drivers!$I$47*$AA$32</f>
        <v>0</v>
      </c>
      <c r="AE72" s="18" t="str">
        <f t="shared" si="21"/>
        <v>Demand</v>
      </c>
      <c r="AF72">
        <f>$AN$32</f>
        <v>2038</v>
      </c>
      <c r="AG72" t="s">
        <v>27</v>
      </c>
      <c r="AH72" t="str">
        <f t="shared" si="16"/>
        <v>IXDHT</v>
      </c>
      <c r="AI72" s="13">
        <f>BY_Demands_Drivers!$F$33*$AO$32</f>
        <v>0.19488002908498464</v>
      </c>
      <c r="AJ72" s="13">
        <f>BY_Demands_Drivers!$G$33*$AO$32</f>
        <v>0.77952011633993967</v>
      </c>
      <c r="AK72" s="13">
        <f>BY_Demands_Drivers!$H$33*$AO$32</f>
        <v>2.5334403781048023</v>
      </c>
      <c r="AL72" s="13">
        <f>BY_Demands_Drivers!$I$33*$AO$32</f>
        <v>1.6369922443138682</v>
      </c>
      <c r="AS72" s="18" t="str">
        <f t="shared" si="22"/>
        <v>Demand</v>
      </c>
      <c r="AT72">
        <f>$BB$32</f>
        <v>2038</v>
      </c>
      <c r="AU72" t="s">
        <v>27</v>
      </c>
      <c r="AV72" t="str">
        <f t="shared" si="17"/>
        <v>IGDHT</v>
      </c>
      <c r="AW72" s="13">
        <f>BY_Demands_Drivers!$F$26*$BC$32</f>
        <v>1.1323040717758242</v>
      </c>
      <c r="AX72" s="13">
        <f>BY_Demands_Drivers!$G$26*$BC$32</f>
        <v>0.48527317361820888</v>
      </c>
      <c r="AY72" s="13">
        <f>BY_Demands_Drivers!$H$26*$BC$32</f>
        <v>1.2940617963152241</v>
      </c>
      <c r="AZ72" s="13">
        <f>BY_Demands_Drivers!$I$26*$BC$32</f>
        <v>1.4558195208546241</v>
      </c>
      <c r="BG72" s="18" t="str">
        <f t="shared" si="23"/>
        <v>Demand</v>
      </c>
      <c r="BH72">
        <f>$BP$32</f>
        <v>2038</v>
      </c>
      <c r="BI72" t="s">
        <v>27</v>
      </c>
      <c r="BJ72" t="str">
        <f t="shared" si="18"/>
        <v>IIDHT</v>
      </c>
      <c r="BK72" s="13">
        <f>BY_Demands_Drivers!$F$89*$BQ$32</f>
        <v>0.85983319571179406</v>
      </c>
      <c r="BL72" s="13">
        <f>BY_Demands_Drivers!$G$89*$BQ$32</f>
        <v>8.6242045708299572E-4</v>
      </c>
      <c r="BM72" s="13">
        <f>BY_Demands_Drivers!$H$89*$BQ$32</f>
        <v>8.6242045708304256E-4</v>
      </c>
      <c r="BN72" s="13">
        <f>BY_Demands_Drivers!$I$89*$BQ$32</f>
        <v>8.6242045708304256E-4</v>
      </c>
    </row>
    <row r="73" spans="3:66" x14ac:dyDescent="0.3">
      <c r="C73" s="18" t="str">
        <f t="shared" si="24"/>
        <v>Demand</v>
      </c>
      <c r="D73">
        <f>$L$33</f>
        <v>2039</v>
      </c>
      <c r="E73" t="s">
        <v>27</v>
      </c>
      <c r="F73" t="str">
        <f t="shared" si="19"/>
        <v>ISDHT</v>
      </c>
      <c r="G73" s="13">
        <f>BY_Demands_Drivers!$F$54*$M$33</f>
        <v>1.8273273745356995</v>
      </c>
      <c r="H73" s="13">
        <f>BY_Demands_Drivers!$G$54*$M$33</f>
        <v>7.3093094981428077</v>
      </c>
      <c r="I73" s="13">
        <f>BY_Demands_Drivers!$H$54*$M$33</f>
        <v>23.755255868964113</v>
      </c>
      <c r="J73" s="13">
        <f>BY_Demands_Drivers!$I$54*$M$33</f>
        <v>15.349549946099852</v>
      </c>
      <c r="Q73" s="18" t="str">
        <f t="shared" si="20"/>
        <v>\I:</v>
      </c>
      <c r="R73">
        <f>$Z$33</f>
        <v>2039</v>
      </c>
      <c r="S73" t="s">
        <v>27</v>
      </c>
      <c r="T73" t="str">
        <f t="shared" si="15"/>
        <v>IRDHT</v>
      </c>
      <c r="U73" s="13">
        <f>BY_Demands_Drivers!$F$47*$AA$33</f>
        <v>0</v>
      </c>
      <c r="V73" s="13">
        <f>BY_Demands_Drivers!$G$47*$AA$33</f>
        <v>0</v>
      </c>
      <c r="W73" s="13">
        <f>BY_Demands_Drivers!$H$47*$AA$33</f>
        <v>0</v>
      </c>
      <c r="X73" s="13">
        <f>BY_Demands_Drivers!$I$47*$AA$33</f>
        <v>0</v>
      </c>
      <c r="AE73" s="18" t="str">
        <f t="shared" si="21"/>
        <v>Demand</v>
      </c>
      <c r="AF73">
        <f>$AN$33</f>
        <v>2039</v>
      </c>
      <c r="AG73" t="s">
        <v>27</v>
      </c>
      <c r="AH73" t="str">
        <f t="shared" si="16"/>
        <v>IXDHT</v>
      </c>
      <c r="AI73" s="13">
        <f>BY_Demands_Drivers!$F$33*$AO$33</f>
        <v>0.19551494407335993</v>
      </c>
      <c r="AJ73" s="13">
        <f>BY_Demands_Drivers!$G$33*$AO$33</f>
        <v>0.78205977629344092</v>
      </c>
      <c r="AK73" s="13">
        <f>BY_Demands_Drivers!$H$33*$AO$33</f>
        <v>2.5416942729536816</v>
      </c>
      <c r="AL73" s="13">
        <f>BY_Demands_Drivers!$I$33*$AO$33</f>
        <v>1.6423255302162207</v>
      </c>
      <c r="AS73" s="18" t="str">
        <f t="shared" si="22"/>
        <v>Demand</v>
      </c>
      <c r="AT73">
        <f>$BB$33</f>
        <v>2039</v>
      </c>
      <c r="AU73" t="s">
        <v>27</v>
      </c>
      <c r="AV73" t="str">
        <f t="shared" si="17"/>
        <v>IGDHT</v>
      </c>
      <c r="AW73" s="13">
        <f>BY_Demands_Drivers!$F$26*$BC$33</f>
        <v>1.1264066547353251</v>
      </c>
      <c r="AX73" s="13">
        <f>BY_Demands_Drivers!$G$26*$BC$33</f>
        <v>0.48274570917228071</v>
      </c>
      <c r="AY73" s="13">
        <f>BY_Demands_Drivers!$H$26*$BC$33</f>
        <v>1.2873218911260824</v>
      </c>
      <c r="AZ73" s="13">
        <f>BY_Demands_Drivers!$I$26*$BC$33</f>
        <v>1.4482371275168395</v>
      </c>
      <c r="BG73" s="18" t="str">
        <f t="shared" si="23"/>
        <v>Demand</v>
      </c>
      <c r="BH73">
        <f>$BP$33</f>
        <v>2039</v>
      </c>
      <c r="BI73" t="s">
        <v>27</v>
      </c>
      <c r="BJ73" t="str">
        <f t="shared" si="18"/>
        <v>IIDHT</v>
      </c>
      <c r="BK73" s="13">
        <f>BY_Demands_Drivers!$F$89*$BQ$33</f>
        <v>0.86094545270515777</v>
      </c>
      <c r="BL73" s="13">
        <f>BY_Demands_Drivers!$G$89*$BQ$33</f>
        <v>8.6353606088777359E-4</v>
      </c>
      <c r="BM73" s="13">
        <f>BY_Demands_Drivers!$H$89*$BQ$33</f>
        <v>8.6353606088782054E-4</v>
      </c>
      <c r="BN73" s="13">
        <f>BY_Demands_Drivers!$I$89*$BQ$33</f>
        <v>8.6353606088782054E-4</v>
      </c>
    </row>
    <row r="74" spans="3:66" x14ac:dyDescent="0.3">
      <c r="C74" s="18" t="str">
        <f t="shared" si="24"/>
        <v>Demand</v>
      </c>
      <c r="D74">
        <f>$L$34</f>
        <v>2040</v>
      </c>
      <c r="E74" t="s">
        <v>27</v>
      </c>
      <c r="F74" t="str">
        <f t="shared" si="19"/>
        <v>ISDHT</v>
      </c>
      <c r="G74" s="13">
        <f>BY_Demands_Drivers!$F$54*$M$34</f>
        <v>1.8330999641607819</v>
      </c>
      <c r="H74" s="13">
        <f>BY_Demands_Drivers!$G$54*$M$34</f>
        <v>7.3323998566431365</v>
      </c>
      <c r="I74" s="13">
        <f>BY_Demands_Drivers!$H$54*$M$34</f>
        <v>23.830299534090184</v>
      </c>
      <c r="J74" s="13">
        <f>BY_Demands_Drivers!$I$54*$M$34</f>
        <v>15.398039698950544</v>
      </c>
      <c r="Q74" s="18" t="str">
        <f t="shared" si="20"/>
        <v>\I:</v>
      </c>
      <c r="R74">
        <f>$Z$34</f>
        <v>2040</v>
      </c>
      <c r="S74" t="s">
        <v>27</v>
      </c>
      <c r="T74" t="str">
        <f t="shared" si="15"/>
        <v>IRDHT</v>
      </c>
      <c r="U74" s="13">
        <f>BY_Demands_Drivers!$F$47*$AA$34</f>
        <v>0</v>
      </c>
      <c r="V74" s="13">
        <f>BY_Demands_Drivers!$G$47*$AA$34</f>
        <v>0</v>
      </c>
      <c r="W74" s="13">
        <f>BY_Demands_Drivers!$H$47*$AA$34</f>
        <v>0</v>
      </c>
      <c r="X74" s="13">
        <f>BY_Demands_Drivers!$I$47*$AA$34</f>
        <v>0</v>
      </c>
      <c r="AE74" s="18" t="str">
        <f t="shared" si="21"/>
        <v>Demand</v>
      </c>
      <c r="AF74">
        <f>$AN$34</f>
        <v>2040</v>
      </c>
      <c r="AG74" t="s">
        <v>27</v>
      </c>
      <c r="AH74" t="str">
        <f t="shared" si="16"/>
        <v>IXDHT</v>
      </c>
      <c r="AI74" s="13">
        <f>BY_Demands_Drivers!$F$33*$AO$34</f>
        <v>0.19613258246341206</v>
      </c>
      <c r="AJ74" s="13">
        <f>BY_Demands_Drivers!$G$33*$AO$34</f>
        <v>0.78453032985364934</v>
      </c>
      <c r="AK74" s="13">
        <f>BY_Demands_Drivers!$H$33*$AO$34</f>
        <v>2.5497235720243587</v>
      </c>
      <c r="AL74" s="13">
        <f>BY_Demands_Drivers!$I$33*$AO$34</f>
        <v>1.6475136926926586</v>
      </c>
      <c r="AS74" s="18" t="str">
        <f t="shared" si="22"/>
        <v>Demand</v>
      </c>
      <c r="AT74">
        <f>$BB$34</f>
        <v>2040</v>
      </c>
      <c r="AU74" t="s">
        <v>27</v>
      </c>
      <c r="AV74" t="str">
        <f t="shared" si="17"/>
        <v>IGDHT</v>
      </c>
      <c r="AW74" s="13">
        <f>BY_Demands_Drivers!$F$26*$BC$34</f>
        <v>1.120509237694826</v>
      </c>
      <c r="AX74" s="13">
        <f>BY_Demands_Drivers!$G$26*$BC$34</f>
        <v>0.48021824472635255</v>
      </c>
      <c r="AY74" s="13">
        <f>BY_Demands_Drivers!$H$26*$BC$34</f>
        <v>1.2805819859369405</v>
      </c>
      <c r="AZ74" s="13">
        <f>BY_Demands_Drivers!$I$26*$BC$34</f>
        <v>1.4406547341790552</v>
      </c>
      <c r="BG74" s="18" t="str">
        <f t="shared" si="23"/>
        <v>Demand</v>
      </c>
      <c r="BH74">
        <f>$BP$34</f>
        <v>2040</v>
      </c>
      <c r="BI74" t="s">
        <v>27</v>
      </c>
      <c r="BJ74" t="str">
        <f t="shared" si="18"/>
        <v>IIDHT</v>
      </c>
      <c r="BK74" s="13">
        <f>BY_Demands_Drivers!$F$89*$BQ$34</f>
        <v>0.86199916985676528</v>
      </c>
      <c r="BL74" s="13">
        <f>BY_Demands_Drivers!$G$89*$BQ$34</f>
        <v>8.6459294870282622E-4</v>
      </c>
      <c r="BM74" s="13">
        <f>BY_Demands_Drivers!$H$89*$BQ$34</f>
        <v>8.6459294870287317E-4</v>
      </c>
      <c r="BN74" s="13">
        <f>BY_Demands_Drivers!$I$89*$BQ$34</f>
        <v>8.6459294870287317E-4</v>
      </c>
    </row>
    <row r="75" spans="3:66" x14ac:dyDescent="0.3">
      <c r="C75" s="18" t="str">
        <f t="shared" si="24"/>
        <v>Demand</v>
      </c>
      <c r="D75">
        <f>$L$35</f>
        <v>2041</v>
      </c>
      <c r="E75" t="s">
        <v>27</v>
      </c>
      <c r="F75" t="str">
        <f t="shared" si="19"/>
        <v>ISDHT</v>
      </c>
      <c r="G75" s="13">
        <f>BY_Demands_Drivers!$F$54*$M$35</f>
        <v>1.8249779709260507</v>
      </c>
      <c r="H75" s="13">
        <f>BY_Demands_Drivers!$G$54*$M$35</f>
        <v>7.2999118837042118</v>
      </c>
      <c r="I75" s="13">
        <f>BY_Demands_Drivers!$H$54*$M$35</f>
        <v>23.724713622038678</v>
      </c>
      <c r="J75" s="13">
        <f>BY_Demands_Drivers!$I$54*$M$35</f>
        <v>15.329814955778803</v>
      </c>
      <c r="Q75" s="18" t="str">
        <f t="shared" si="20"/>
        <v>\I:</v>
      </c>
      <c r="R75">
        <f>$Z$35</f>
        <v>2041</v>
      </c>
      <c r="S75" t="s">
        <v>27</v>
      </c>
      <c r="T75" t="str">
        <f t="shared" si="15"/>
        <v>IRDHT</v>
      </c>
      <c r="U75" s="13">
        <f>BY_Demands_Drivers!$F$47*$AA$35</f>
        <v>0</v>
      </c>
      <c r="V75" s="13">
        <f>BY_Demands_Drivers!$G$47*$AA$35</f>
        <v>0</v>
      </c>
      <c r="W75" s="13">
        <f>BY_Demands_Drivers!$H$47*$AA$35</f>
        <v>0</v>
      </c>
      <c r="X75" s="13">
        <f>BY_Demands_Drivers!$I$47*$AA$35</f>
        <v>0</v>
      </c>
      <c r="AE75" s="18" t="str">
        <f t="shared" si="21"/>
        <v>Demand</v>
      </c>
      <c r="AF75">
        <f>$AN$35</f>
        <v>2041</v>
      </c>
      <c r="AG75" t="s">
        <v>27</v>
      </c>
      <c r="AH75" t="str">
        <f t="shared" si="16"/>
        <v>IXDHT</v>
      </c>
      <c r="AI75" s="13">
        <f>BY_Demands_Drivers!$F$33*$AO$35</f>
        <v>0.19526356956775828</v>
      </c>
      <c r="AJ75" s="13">
        <f>BY_Demands_Drivers!$G$33*$AO$35</f>
        <v>0.78105427827103424</v>
      </c>
      <c r="AK75" s="13">
        <f>BY_Demands_Drivers!$H$33*$AO$35</f>
        <v>2.5384264043808598</v>
      </c>
      <c r="AL75" s="13">
        <f>BY_Demands_Drivers!$I$33*$AO$35</f>
        <v>1.6402139843691668</v>
      </c>
      <c r="AS75" s="18" t="str">
        <f t="shared" si="22"/>
        <v>Demand</v>
      </c>
      <c r="AT75">
        <f>$BB$35</f>
        <v>2041</v>
      </c>
      <c r="AU75" t="s">
        <v>27</v>
      </c>
      <c r="AV75" t="str">
        <f t="shared" si="17"/>
        <v>IGDHT</v>
      </c>
      <c r="AW75" s="13">
        <f>BY_Demands_Drivers!$F$26*$BC$35</f>
        <v>1.110062384651656</v>
      </c>
      <c r="AX75" s="13">
        <f>BY_Demands_Drivers!$G$26*$BC$35</f>
        <v>0.47574102199356538</v>
      </c>
      <c r="AY75" s="13">
        <f>BY_Demands_Drivers!$H$26*$BC$35</f>
        <v>1.2686427253161749</v>
      </c>
      <c r="AZ75" s="13">
        <f>BY_Demands_Drivers!$I$26*$BC$35</f>
        <v>1.4272230659806939</v>
      </c>
      <c r="BG75" s="18" t="str">
        <f t="shared" si="23"/>
        <v>Demand</v>
      </c>
      <c r="BH75">
        <f>$BP$35</f>
        <v>2041</v>
      </c>
      <c r="BI75" t="s">
        <v>27</v>
      </c>
      <c r="BJ75" t="str">
        <f t="shared" si="18"/>
        <v>IIDHT</v>
      </c>
      <c r="BK75" s="13">
        <f>BY_Demands_Drivers!$F$89*$BQ$35</f>
        <v>0.86299434716661705</v>
      </c>
      <c r="BL75" s="13">
        <f>BY_Demands_Drivers!$G$89*$BQ$35</f>
        <v>8.6559112052815384E-4</v>
      </c>
      <c r="BM75" s="13">
        <f>BY_Demands_Drivers!$H$89*$BQ$35</f>
        <v>8.65591120528201E-4</v>
      </c>
      <c r="BN75" s="13">
        <f>BY_Demands_Drivers!$I$89*$BQ$35</f>
        <v>8.65591120528201E-4</v>
      </c>
    </row>
    <row r="76" spans="3:66" x14ac:dyDescent="0.3">
      <c r="C76" s="18" t="str">
        <f t="shared" si="24"/>
        <v>Demand</v>
      </c>
      <c r="D76">
        <f>$L$36</f>
        <v>2042</v>
      </c>
      <c r="E76" t="s">
        <v>27</v>
      </c>
      <c r="F76" t="str">
        <f t="shared" si="19"/>
        <v>ISDHT</v>
      </c>
      <c r="G76" s="13">
        <f>BY_Demands_Drivers!$F$54*$M$36</f>
        <v>1.8168398305874729</v>
      </c>
      <c r="H76" s="13">
        <f>BY_Demands_Drivers!$G$54*$M$36</f>
        <v>7.2673593223499013</v>
      </c>
      <c r="I76" s="13">
        <f>BY_Demands_Drivers!$H$54*$M$36</f>
        <v>23.618917797637167</v>
      </c>
      <c r="J76" s="13">
        <f>BY_Demands_Drivers!$I$54*$M$36</f>
        <v>15.261454576934749</v>
      </c>
      <c r="Q76" s="18" t="str">
        <f t="shared" si="20"/>
        <v>\I:</v>
      </c>
      <c r="R76">
        <f>$Z$36</f>
        <v>2042</v>
      </c>
      <c r="S76" t="s">
        <v>27</v>
      </c>
      <c r="T76" t="str">
        <f t="shared" si="15"/>
        <v>IRDHT</v>
      </c>
      <c r="U76" s="13">
        <f>BY_Demands_Drivers!$F$47*$AA$36</f>
        <v>0</v>
      </c>
      <c r="V76" s="13">
        <f>BY_Demands_Drivers!$G$47*$AA$36</f>
        <v>0</v>
      </c>
      <c r="W76" s="13">
        <f>BY_Demands_Drivers!$H$47*$AA$36</f>
        <v>0</v>
      </c>
      <c r="X76" s="13">
        <f>BY_Demands_Drivers!$I$47*$AA$36</f>
        <v>0</v>
      </c>
      <c r="AE76" s="18" t="str">
        <f t="shared" si="21"/>
        <v>Demand</v>
      </c>
      <c r="AF76">
        <f>$AN$36</f>
        <v>2042</v>
      </c>
      <c r="AG76" t="s">
        <v>27</v>
      </c>
      <c r="AH76" t="str">
        <f t="shared" si="16"/>
        <v>IXDHT</v>
      </c>
      <c r="AI76" s="13">
        <f>BY_Demands_Drivers!$F$33*$AO$36</f>
        <v>0.19439282901227217</v>
      </c>
      <c r="AJ76" s="13">
        <f>BY_Demands_Drivers!$G$33*$AO$36</f>
        <v>0.77757131604908991</v>
      </c>
      <c r="AK76" s="13">
        <f>BY_Demands_Drivers!$H$33*$AO$36</f>
        <v>2.5271067771595406</v>
      </c>
      <c r="AL76" s="13">
        <f>BY_Demands_Drivers!$I$33*$AO$36</f>
        <v>1.6328997637030835</v>
      </c>
      <c r="AS76" s="18" t="str">
        <f t="shared" si="22"/>
        <v>Demand</v>
      </c>
      <c r="AT76">
        <f>$BB$36</f>
        <v>2042</v>
      </c>
      <c r="AU76" t="s">
        <v>27</v>
      </c>
      <c r="AV76" t="str">
        <f t="shared" si="17"/>
        <v>IGDHT</v>
      </c>
      <c r="AW76" s="13">
        <f>BY_Demands_Drivers!$F$26*$BC$36</f>
        <v>1.0996636737884085</v>
      </c>
      <c r="AX76" s="13">
        <f>BY_Demands_Drivers!$G$26*$BC$36</f>
        <v>0.47128443162360223</v>
      </c>
      <c r="AY76" s="13">
        <f>BY_Demands_Drivers!$H$26*$BC$36</f>
        <v>1.2567584843296065</v>
      </c>
      <c r="AZ76" s="13">
        <f>BY_Demands_Drivers!$I$26*$BC$36</f>
        <v>1.4138532948708045</v>
      </c>
      <c r="BG76" s="18" t="str">
        <f t="shared" si="23"/>
        <v>Demand</v>
      </c>
      <c r="BH76">
        <f>$BP$36</f>
        <v>2042</v>
      </c>
      <c r="BI76" t="s">
        <v>27</v>
      </c>
      <c r="BJ76" t="str">
        <f t="shared" si="18"/>
        <v>IIDHT</v>
      </c>
      <c r="BK76" s="13">
        <f>BY_Demands_Drivers!$F$89*$BQ$36</f>
        <v>0.86393098463471263</v>
      </c>
      <c r="BL76" s="13">
        <f>BY_Demands_Drivers!$G$89*$BQ$36</f>
        <v>8.6653057636375632E-4</v>
      </c>
      <c r="BM76" s="13">
        <f>BY_Demands_Drivers!$H$89*$BQ$36</f>
        <v>8.6653057636380338E-4</v>
      </c>
      <c r="BN76" s="13">
        <f>BY_Demands_Drivers!$I$89*$BQ$36</f>
        <v>8.6653057636380338E-4</v>
      </c>
    </row>
    <row r="77" spans="3:66" x14ac:dyDescent="0.3">
      <c r="C77" s="18" t="str">
        <f t="shared" si="24"/>
        <v>Demand</v>
      </c>
      <c r="D77">
        <f>$L$37</f>
        <v>2043</v>
      </c>
      <c r="E77" t="s">
        <v>27</v>
      </c>
      <c r="F77" t="str">
        <f t="shared" si="19"/>
        <v>ISDHT</v>
      </c>
      <c r="G77" s="13">
        <f>BY_Demands_Drivers!$F$54*$M$37</f>
        <v>1.808685543145049</v>
      </c>
      <c r="H77" s="13">
        <f>BY_Demands_Drivers!$G$54*$M$37</f>
        <v>7.234742172580205</v>
      </c>
      <c r="I77" s="13">
        <f>BY_Demands_Drivers!$H$54*$M$37</f>
        <v>23.512912060885657</v>
      </c>
      <c r="J77" s="13">
        <f>BY_Demands_Drivers!$I$54*$M$37</f>
        <v>15.192958562418388</v>
      </c>
      <c r="Q77" s="18" t="str">
        <f t="shared" si="20"/>
        <v>\I:</v>
      </c>
      <c r="R77">
        <f>$Z$37</f>
        <v>2043</v>
      </c>
      <c r="S77" t="s">
        <v>27</v>
      </c>
      <c r="T77" t="str">
        <f t="shared" si="15"/>
        <v>IRDHT</v>
      </c>
      <c r="U77" s="13">
        <f>BY_Demands_Drivers!$F$47*$AA$37</f>
        <v>0</v>
      </c>
      <c r="V77" s="13">
        <f>BY_Demands_Drivers!$G$47*$AA$37</f>
        <v>0</v>
      </c>
      <c r="W77" s="13">
        <f>BY_Demands_Drivers!$H$47*$AA$37</f>
        <v>0</v>
      </c>
      <c r="X77" s="13">
        <f>BY_Demands_Drivers!$I$47*$AA$37</f>
        <v>0</v>
      </c>
      <c r="AE77" s="18" t="str">
        <f t="shared" si="21"/>
        <v>Demand</v>
      </c>
      <c r="AF77">
        <f>$AN$37</f>
        <v>2043</v>
      </c>
      <c r="AG77" t="s">
        <v>27</v>
      </c>
      <c r="AH77" t="str">
        <f t="shared" si="16"/>
        <v>IXDHT</v>
      </c>
      <c r="AI77" s="13">
        <f>BY_Demands_Drivers!$F$33*$AO$37</f>
        <v>0.19352036079695376</v>
      </c>
      <c r="AJ77" s="13">
        <f>BY_Demands_Drivers!$G$33*$AO$37</f>
        <v>0.77408144318781613</v>
      </c>
      <c r="AK77" s="13">
        <f>BY_Demands_Drivers!$H$33*$AO$37</f>
        <v>2.5157646903604012</v>
      </c>
      <c r="AL77" s="13">
        <f>BY_Demands_Drivers!$I$33*$AO$37</f>
        <v>1.6255710306944089</v>
      </c>
      <c r="AS77" s="18" t="str">
        <f t="shared" si="22"/>
        <v>Demand</v>
      </c>
      <c r="AT77">
        <f>$BB$37</f>
        <v>2043</v>
      </c>
      <c r="AU77" t="s">
        <v>27</v>
      </c>
      <c r="AV77" t="str">
        <f t="shared" si="17"/>
        <v>IGDHT</v>
      </c>
      <c r="AW77" s="13">
        <f>BY_Demands_Drivers!$F$26*$BC$37</f>
        <v>1.0893131051050839</v>
      </c>
      <c r="AX77" s="13">
        <f>BY_Demands_Drivers!$G$26*$BC$37</f>
        <v>0.46684847361646314</v>
      </c>
      <c r="AY77" s="13">
        <f>BY_Demands_Drivers!$H$26*$BC$37</f>
        <v>1.2449292629772355</v>
      </c>
      <c r="AZ77" s="13">
        <f>BY_Demands_Drivers!$I$26*$BC$37</f>
        <v>1.400545420849387</v>
      </c>
      <c r="BG77" s="18" t="str">
        <f t="shared" si="23"/>
        <v>Demand</v>
      </c>
      <c r="BH77">
        <f>$BP$37</f>
        <v>2043</v>
      </c>
      <c r="BI77" t="s">
        <v>27</v>
      </c>
      <c r="BJ77" t="str">
        <f t="shared" si="18"/>
        <v>IIDHT</v>
      </c>
      <c r="BK77" s="13">
        <f>BY_Demands_Drivers!$F$89*$BQ$37</f>
        <v>0.86480908226105213</v>
      </c>
      <c r="BL77" s="13">
        <f>BY_Demands_Drivers!$G$89*$BQ$37</f>
        <v>8.6741131620963335E-4</v>
      </c>
      <c r="BM77" s="13">
        <f>BY_Demands_Drivers!$H$89*$BQ$37</f>
        <v>8.6741131620968052E-4</v>
      </c>
      <c r="BN77" s="13">
        <f>BY_Demands_Drivers!$I$89*$BQ$37</f>
        <v>8.6741131620968052E-4</v>
      </c>
    </row>
    <row r="78" spans="3:66" x14ac:dyDescent="0.3">
      <c r="C78" s="18" t="str">
        <f t="shared" si="24"/>
        <v>Demand</v>
      </c>
      <c r="D78">
        <f>$L$38</f>
        <v>2044</v>
      </c>
      <c r="E78" t="s">
        <v>27</v>
      </c>
      <c r="F78" t="str">
        <f t="shared" si="19"/>
        <v>ISDHT</v>
      </c>
      <c r="G78" s="13">
        <f>BY_Demands_Drivers!$F$54*$M$38</f>
        <v>1.8005151085987785</v>
      </c>
      <c r="H78" s="13">
        <f>BY_Demands_Drivers!$G$54*$M$38</f>
        <v>7.2020604343951238</v>
      </c>
      <c r="I78" s="13">
        <f>BY_Demands_Drivers!$H$54*$M$38</f>
        <v>23.406696411784143</v>
      </c>
      <c r="J78" s="13">
        <f>BY_Demands_Drivers!$I$54*$M$38</f>
        <v>15.124326912229717</v>
      </c>
      <c r="Q78" s="18" t="str">
        <f t="shared" si="20"/>
        <v>\I:</v>
      </c>
      <c r="R78">
        <f>$Z$38</f>
        <v>2044</v>
      </c>
      <c r="S78" t="s">
        <v>27</v>
      </c>
      <c r="T78" t="str">
        <f t="shared" si="15"/>
        <v>IRDHT</v>
      </c>
      <c r="U78" s="13">
        <f>BY_Demands_Drivers!$F$47*$AA$38</f>
        <v>0</v>
      </c>
      <c r="V78" s="13">
        <f>BY_Demands_Drivers!$G$47*$AA$38</f>
        <v>0</v>
      </c>
      <c r="W78" s="13">
        <f>BY_Demands_Drivers!$H$47*$AA$38</f>
        <v>0</v>
      </c>
      <c r="X78" s="13">
        <f>BY_Demands_Drivers!$I$47*$AA$38</f>
        <v>0</v>
      </c>
      <c r="AE78" s="18" t="str">
        <f t="shared" si="21"/>
        <v>Demand</v>
      </c>
      <c r="AF78">
        <f>$AN$38</f>
        <v>2044</v>
      </c>
      <c r="AG78" t="s">
        <v>27</v>
      </c>
      <c r="AH78" t="str">
        <f t="shared" si="16"/>
        <v>IXDHT</v>
      </c>
      <c r="AI78" s="13">
        <f>BY_Demands_Drivers!$F$33*$AO$38</f>
        <v>0.19264616492180303</v>
      </c>
      <c r="AJ78" s="13">
        <f>BY_Demands_Drivers!$G$33*$AO$38</f>
        <v>0.77058465968721335</v>
      </c>
      <c r="AK78" s="13">
        <f>BY_Demands_Drivers!$H$33*$AO$38</f>
        <v>2.5044001439834416</v>
      </c>
      <c r="AL78" s="13">
        <f>BY_Demands_Drivers!$I$33*$AO$38</f>
        <v>1.6182277853431428</v>
      </c>
      <c r="AS78" s="18" t="str">
        <f t="shared" si="22"/>
        <v>Demand</v>
      </c>
      <c r="AT78">
        <f>$BB$38</f>
        <v>2044</v>
      </c>
      <c r="AU78" t="s">
        <v>27</v>
      </c>
      <c r="AV78" t="str">
        <f t="shared" si="17"/>
        <v>IGDHT</v>
      </c>
      <c r="AW78" s="13">
        <f>BY_Demands_Drivers!$F$26*$BC$38</f>
        <v>1.0790106786016813</v>
      </c>
      <c r="AX78" s="13">
        <f>BY_Demands_Drivers!$G$26*$BC$38</f>
        <v>0.46243314797214774</v>
      </c>
      <c r="AY78" s="13">
        <f>BY_Demands_Drivers!$H$26*$BC$38</f>
        <v>1.2331550612590609</v>
      </c>
      <c r="AZ78" s="13">
        <f>BY_Demands_Drivers!$I$26*$BC$38</f>
        <v>1.3872994439164408</v>
      </c>
      <c r="BG78" s="18" t="str">
        <f t="shared" si="23"/>
        <v>Demand</v>
      </c>
      <c r="BH78">
        <f>$BP$38</f>
        <v>2044</v>
      </c>
      <c r="BI78" t="s">
        <v>27</v>
      </c>
      <c r="BJ78" t="str">
        <f t="shared" si="18"/>
        <v>IIDHT</v>
      </c>
      <c r="BK78" s="13">
        <f>BY_Demands_Drivers!$F$89*$BQ$38</f>
        <v>0.86562864004563589</v>
      </c>
      <c r="BL78" s="13">
        <f>BY_Demands_Drivers!$G$89*$BQ$38</f>
        <v>8.6823334006578547E-4</v>
      </c>
      <c r="BM78" s="13">
        <f>BY_Demands_Drivers!$H$89*$BQ$38</f>
        <v>8.6823334006583275E-4</v>
      </c>
      <c r="BN78" s="13">
        <f>BY_Demands_Drivers!$I$89*$BQ$38</f>
        <v>8.6823334006583275E-4</v>
      </c>
    </row>
    <row r="79" spans="3:66" x14ac:dyDescent="0.3">
      <c r="C79" s="18" t="str">
        <f t="shared" si="24"/>
        <v>Demand</v>
      </c>
      <c r="D79">
        <f>$L$39</f>
        <v>2045</v>
      </c>
      <c r="E79" t="s">
        <v>27</v>
      </c>
      <c r="F79" t="str">
        <f t="shared" si="19"/>
        <v>ISDHT</v>
      </c>
      <c r="G79" s="13">
        <f>BY_Demands_Drivers!$F$54*$M$39</f>
        <v>1.792328526948662</v>
      </c>
      <c r="H79" s="13">
        <f>BY_Demands_Drivers!$G$54*$M$39</f>
        <v>7.1693141077946576</v>
      </c>
      <c r="I79" s="13">
        <f>BY_Demands_Drivers!$H$54*$M$39</f>
        <v>23.300270850332627</v>
      </c>
      <c r="J79" s="13">
        <f>BY_Demands_Drivers!$I$54*$M$39</f>
        <v>15.055559626368739</v>
      </c>
      <c r="Q79" s="18" t="str">
        <f t="shared" si="20"/>
        <v>\I:</v>
      </c>
      <c r="R79">
        <f>$Z$39</f>
        <v>2045</v>
      </c>
      <c r="S79" t="s">
        <v>27</v>
      </c>
      <c r="T79" t="str">
        <f t="shared" si="15"/>
        <v>IRDHT</v>
      </c>
      <c r="U79" s="13">
        <f>BY_Demands_Drivers!$F$47*$AA$39</f>
        <v>0</v>
      </c>
      <c r="V79" s="13">
        <f>BY_Demands_Drivers!$G$47*$AA$39</f>
        <v>0</v>
      </c>
      <c r="W79" s="13">
        <f>BY_Demands_Drivers!$H$47*$AA$39</f>
        <v>0</v>
      </c>
      <c r="X79" s="13">
        <f>BY_Demands_Drivers!$I$47*$AA$39</f>
        <v>0</v>
      </c>
      <c r="AE79" s="18" t="str">
        <f t="shared" si="21"/>
        <v>Demand</v>
      </c>
      <c r="AF79">
        <f>$AN$39</f>
        <v>2045</v>
      </c>
      <c r="AG79" t="s">
        <v>27</v>
      </c>
      <c r="AH79" t="str">
        <f t="shared" si="16"/>
        <v>IXDHT</v>
      </c>
      <c r="AI79" s="13">
        <f>BY_Demands_Drivers!$F$33*$AO$39</f>
        <v>0.19177024138682003</v>
      </c>
      <c r="AJ79" s="13">
        <f>BY_Demands_Drivers!$G$33*$AO$39</f>
        <v>0.76708096554728122</v>
      </c>
      <c r="AK79" s="13">
        <f>BY_Demands_Drivers!$H$33*$AO$39</f>
        <v>2.4930131380286626</v>
      </c>
      <c r="AL79" s="13">
        <f>BY_Demands_Drivers!$I$33*$AO$39</f>
        <v>1.6108700276492856</v>
      </c>
      <c r="AS79" s="18" t="str">
        <f t="shared" si="22"/>
        <v>Demand</v>
      </c>
      <c r="AT79">
        <f>$BB$39</f>
        <v>2045</v>
      </c>
      <c r="AU79" t="s">
        <v>27</v>
      </c>
      <c r="AV79" t="str">
        <f t="shared" si="17"/>
        <v>IGDHT</v>
      </c>
      <c r="AW79" s="13">
        <f>BY_Demands_Drivers!$F$26*$BC$39</f>
        <v>1.0687563942782012</v>
      </c>
      <c r="AX79" s="13">
        <f>BY_Demands_Drivers!$G$26*$BC$39</f>
        <v>0.45803845469065624</v>
      </c>
      <c r="AY79" s="13">
        <f>BY_Demands_Drivers!$H$26*$BC$39</f>
        <v>1.2214358791750839</v>
      </c>
      <c r="AZ79" s="13">
        <f>BY_Demands_Drivers!$I$26*$BC$39</f>
        <v>1.3741153640719665</v>
      </c>
      <c r="BG79" s="18" t="str">
        <f t="shared" si="23"/>
        <v>Demand</v>
      </c>
      <c r="BH79">
        <f>$BP$39</f>
        <v>2045</v>
      </c>
      <c r="BI79" t="s">
        <v>27</v>
      </c>
      <c r="BJ79" t="str">
        <f t="shared" si="18"/>
        <v>IIDHT</v>
      </c>
      <c r="BK79" s="13">
        <f>BY_Demands_Drivers!$F$89*$BQ$39</f>
        <v>0.86638965798846368</v>
      </c>
      <c r="BL79" s="13">
        <f>BY_Demands_Drivers!$G$89*$BQ$39</f>
        <v>8.6899664793221258E-4</v>
      </c>
      <c r="BM79" s="13">
        <f>BY_Demands_Drivers!$H$89*$BQ$39</f>
        <v>8.6899664793225985E-4</v>
      </c>
      <c r="BN79" s="13">
        <f>BY_Demands_Drivers!$I$89*$BQ$39</f>
        <v>8.6899664793225985E-4</v>
      </c>
    </row>
    <row r="80" spans="3:66" x14ac:dyDescent="0.3">
      <c r="C80" s="18" t="str">
        <f t="shared" si="24"/>
        <v>Demand</v>
      </c>
      <c r="D80">
        <f>$L$40</f>
        <v>2046</v>
      </c>
      <c r="E80" t="s">
        <v>27</v>
      </c>
      <c r="F80" t="str">
        <f t="shared" si="19"/>
        <v>ISDHT</v>
      </c>
      <c r="G80" s="13">
        <f>BY_Demands_Drivers!$F$54*$M$40</f>
        <v>1.7826402646408313</v>
      </c>
      <c r="H80" s="13">
        <f>BY_Demands_Drivers!$G$54*$M$40</f>
        <v>7.1305610585633348</v>
      </c>
      <c r="I80" s="13">
        <f>BY_Demands_Drivers!$H$54*$M$40</f>
        <v>23.174323440330827</v>
      </c>
      <c r="J80" s="13">
        <f>BY_Demands_Drivers!$I$54*$M$40</f>
        <v>14.97417822298296</v>
      </c>
      <c r="Q80" s="18" t="str">
        <f t="shared" si="20"/>
        <v>\I:</v>
      </c>
      <c r="R80">
        <f>$Z$40</f>
        <v>2046</v>
      </c>
      <c r="S80" t="s">
        <v>27</v>
      </c>
      <c r="T80" t="str">
        <f t="shared" si="15"/>
        <v>IRDHT</v>
      </c>
      <c r="U80" s="13">
        <f>BY_Demands_Drivers!$F$47*$AA$40</f>
        <v>0</v>
      </c>
      <c r="V80" s="13">
        <f>BY_Demands_Drivers!$G$47*$AA$40</f>
        <v>0</v>
      </c>
      <c r="W80" s="13">
        <f>BY_Demands_Drivers!$H$47*$AA$40</f>
        <v>0</v>
      </c>
      <c r="X80" s="13">
        <f>BY_Demands_Drivers!$I$47*$AA$40</f>
        <v>0</v>
      </c>
      <c r="AE80" s="18" t="str">
        <f t="shared" si="21"/>
        <v>Demand</v>
      </c>
      <c r="AF80">
        <f>$AN$40</f>
        <v>2046</v>
      </c>
      <c r="AG80" t="s">
        <v>27</v>
      </c>
      <c r="AH80" t="str">
        <f t="shared" si="16"/>
        <v>IXDHT</v>
      </c>
      <c r="AI80" s="13">
        <f>BY_Demands_Drivers!$F$33*$AO$40</f>
        <v>0.19073364548743182</v>
      </c>
      <c r="AJ80" s="13">
        <f>BY_Demands_Drivers!$G$33*$AO$40</f>
        <v>0.76293458194972841</v>
      </c>
      <c r="AK80" s="13">
        <f>BY_Demands_Drivers!$H$33*$AO$40</f>
        <v>2.4795373913366157</v>
      </c>
      <c r="AL80" s="13">
        <f>BY_Demands_Drivers!$I$33*$AO$40</f>
        <v>1.6021626220944245</v>
      </c>
      <c r="AS80" s="18" t="str">
        <f t="shared" si="22"/>
        <v>Demand</v>
      </c>
      <c r="AT80">
        <f>$BB$40</f>
        <v>2046</v>
      </c>
      <c r="AU80" t="s">
        <v>27</v>
      </c>
      <c r="AV80" t="str">
        <f t="shared" si="17"/>
        <v>IGDHT</v>
      </c>
      <c r="AW80" s="13">
        <f>BY_Demands_Drivers!$F$26*$BC$40</f>
        <v>1.0629793326875083</v>
      </c>
      <c r="AX80" s="13">
        <f>BY_Demands_Drivers!$G$26*$BC$40</f>
        <v>0.45556257115178789</v>
      </c>
      <c r="AY80" s="13">
        <f>BY_Demands_Drivers!$H$26*$BC$40</f>
        <v>1.2148335230714349</v>
      </c>
      <c r="AZ80" s="13">
        <f>BY_Demands_Drivers!$I$26*$BC$40</f>
        <v>1.3666877134553614</v>
      </c>
      <c r="BG80" s="18" t="str">
        <f t="shared" si="23"/>
        <v>Demand</v>
      </c>
      <c r="BH80">
        <f>$BP$40</f>
        <v>2046</v>
      </c>
      <c r="BI80" t="s">
        <v>27</v>
      </c>
      <c r="BJ80" t="str">
        <f t="shared" si="18"/>
        <v>IIDHT</v>
      </c>
      <c r="BK80" s="13">
        <f>BY_Demands_Drivers!$F$89*$BQ$40</f>
        <v>0.86709213608953539</v>
      </c>
      <c r="BL80" s="13">
        <f>BY_Demands_Drivers!$G$89*$BQ$40</f>
        <v>8.6970123980891433E-4</v>
      </c>
      <c r="BM80" s="13">
        <f>BY_Demands_Drivers!$H$89*$BQ$40</f>
        <v>8.697012398089616E-4</v>
      </c>
      <c r="BN80" s="13">
        <f>BY_Demands_Drivers!$I$89*$BQ$40</f>
        <v>8.697012398089616E-4</v>
      </c>
    </row>
    <row r="81" spans="3:66" x14ac:dyDescent="0.3">
      <c r="C81" s="18" t="str">
        <f t="shared" si="24"/>
        <v>Demand</v>
      </c>
      <c r="D81">
        <f>$L$41</f>
        <v>2047</v>
      </c>
      <c r="E81" t="s">
        <v>27</v>
      </c>
      <c r="F81" t="str">
        <f t="shared" si="19"/>
        <v>ISDHT</v>
      </c>
      <c r="G81" s="13">
        <f>BY_Demands_Drivers!$F$54*$M$41</f>
        <v>1.7729520023330008</v>
      </c>
      <c r="H81" s="13">
        <f>BY_Demands_Drivers!$G$54*$M$41</f>
        <v>7.0918080093320128</v>
      </c>
      <c r="I81" s="13">
        <f>BY_Demands_Drivers!$H$54*$M$41</f>
        <v>23.048376030329031</v>
      </c>
      <c r="J81" s="13">
        <f>BY_Demands_Drivers!$I$54*$M$41</f>
        <v>14.892796819597185</v>
      </c>
      <c r="Q81" s="18" t="str">
        <f t="shared" si="20"/>
        <v>\I:</v>
      </c>
      <c r="R81">
        <f>$Z$41</f>
        <v>2047</v>
      </c>
      <c r="S81" t="s">
        <v>27</v>
      </c>
      <c r="T81" t="str">
        <f t="shared" si="15"/>
        <v>IRDHT</v>
      </c>
      <c r="U81" s="13">
        <f>BY_Demands_Drivers!$F$47*$AA$41</f>
        <v>0</v>
      </c>
      <c r="V81" s="13">
        <f>BY_Demands_Drivers!$G$47*$AA$41</f>
        <v>0</v>
      </c>
      <c r="W81" s="13">
        <f>BY_Demands_Drivers!$H$47*$AA$41</f>
        <v>0</v>
      </c>
      <c r="X81" s="13">
        <f>BY_Demands_Drivers!$I$47*$AA$41</f>
        <v>0</v>
      </c>
      <c r="AE81" s="18" t="str">
        <f t="shared" si="21"/>
        <v>Demand</v>
      </c>
      <c r="AF81">
        <f>$AN$41</f>
        <v>2047</v>
      </c>
      <c r="AG81" t="s">
        <v>27</v>
      </c>
      <c r="AH81" t="str">
        <f t="shared" si="16"/>
        <v>IXDHT</v>
      </c>
      <c r="AI81" s="13">
        <f>BY_Demands_Drivers!$F$33*$AO$41</f>
        <v>0.18969704958804359</v>
      </c>
      <c r="AJ81" s="13">
        <f>BY_Demands_Drivers!$G$33*$AO$41</f>
        <v>0.75878819835217559</v>
      </c>
      <c r="AK81" s="13">
        <f>BY_Demands_Drivers!$H$33*$AO$41</f>
        <v>2.4660616446445691</v>
      </c>
      <c r="AL81" s="13">
        <f>BY_Demands_Drivers!$I$33*$AO$41</f>
        <v>1.5934552165395637</v>
      </c>
      <c r="AS81" s="18" t="str">
        <f t="shared" si="22"/>
        <v>Demand</v>
      </c>
      <c r="AT81">
        <f>$BB$41</f>
        <v>2047</v>
      </c>
      <c r="AU81" t="s">
        <v>27</v>
      </c>
      <c r="AV81" t="str">
        <f t="shared" si="17"/>
        <v>IGDHT</v>
      </c>
      <c r="AW81" s="13">
        <f>BY_Demands_Drivers!$F$26*$BC$41</f>
        <v>1.0572022710968152</v>
      </c>
      <c r="AX81" s="13">
        <f>BY_Demands_Drivers!$G$26*$BC$41</f>
        <v>0.45308668761291943</v>
      </c>
      <c r="AY81" s="13">
        <f>BY_Demands_Drivers!$H$26*$BC$41</f>
        <v>1.2082311669677857</v>
      </c>
      <c r="AZ81" s="13">
        <f>BY_Demands_Drivers!$I$26*$BC$41</f>
        <v>1.3592600628387561</v>
      </c>
      <c r="BG81" s="18" t="str">
        <f t="shared" si="23"/>
        <v>Demand</v>
      </c>
      <c r="BH81">
        <f>$BP$41</f>
        <v>2047</v>
      </c>
      <c r="BI81" t="s">
        <v>27</v>
      </c>
      <c r="BJ81" t="str">
        <f t="shared" si="18"/>
        <v>IIDHT</v>
      </c>
      <c r="BK81" s="13">
        <f>BY_Demands_Drivers!$F$89*$BQ$41</f>
        <v>0.86773607434885114</v>
      </c>
      <c r="BL81" s="13">
        <f>BY_Demands_Drivers!$G$89*$BQ$41</f>
        <v>8.7034711569589096E-4</v>
      </c>
      <c r="BM81" s="13">
        <f>BY_Demands_Drivers!$H$89*$BQ$41</f>
        <v>8.7034711569593823E-4</v>
      </c>
      <c r="BN81" s="13">
        <f>BY_Demands_Drivers!$I$89*$BQ$41</f>
        <v>8.7034711569593823E-4</v>
      </c>
    </row>
    <row r="82" spans="3:66" x14ac:dyDescent="0.3">
      <c r="C82" s="18" t="str">
        <f t="shared" si="24"/>
        <v>Demand</v>
      </c>
      <c r="D82">
        <f>$L$42</f>
        <v>2048</v>
      </c>
      <c r="E82" t="s">
        <v>27</v>
      </c>
      <c r="F82" t="str">
        <f t="shared" si="19"/>
        <v>ISDHT</v>
      </c>
      <c r="G82" s="13">
        <f>BY_Demands_Drivers!$F$54*$M$42</f>
        <v>1.7632637400251701</v>
      </c>
      <c r="H82" s="13">
        <f>BY_Demands_Drivers!$G$54*$M$42</f>
        <v>7.05305496010069</v>
      </c>
      <c r="I82" s="13">
        <f>BY_Demands_Drivers!$H$54*$M$42</f>
        <v>22.922428620327231</v>
      </c>
      <c r="J82" s="13">
        <f>BY_Demands_Drivers!$I$54*$M$42</f>
        <v>14.811415416211407</v>
      </c>
      <c r="Q82" s="18" t="str">
        <f t="shared" si="20"/>
        <v>\I:</v>
      </c>
      <c r="R82">
        <f>$Z$42</f>
        <v>2048</v>
      </c>
      <c r="S82" t="s">
        <v>27</v>
      </c>
      <c r="T82" t="str">
        <f t="shared" si="15"/>
        <v>IRDHT</v>
      </c>
      <c r="U82" s="13">
        <f>BY_Demands_Drivers!$F$47*$AA$42</f>
        <v>0</v>
      </c>
      <c r="V82" s="13">
        <f>BY_Demands_Drivers!$G$47*$AA$42</f>
        <v>0</v>
      </c>
      <c r="W82" s="13">
        <f>BY_Demands_Drivers!$H$47*$AA$42</f>
        <v>0</v>
      </c>
      <c r="X82" s="13">
        <f>BY_Demands_Drivers!$I$47*$AA$42</f>
        <v>0</v>
      </c>
      <c r="AE82" s="18" t="str">
        <f t="shared" si="21"/>
        <v>Demand</v>
      </c>
      <c r="AF82">
        <f>$AN$42</f>
        <v>2048</v>
      </c>
      <c r="AG82" t="s">
        <v>27</v>
      </c>
      <c r="AH82" t="str">
        <f t="shared" si="16"/>
        <v>IXDHT</v>
      </c>
      <c r="AI82" s="13">
        <f>BY_Demands_Drivers!$F$33*$AO$42</f>
        <v>0.18866045368865539</v>
      </c>
      <c r="AJ82" s="13">
        <f>BY_Demands_Drivers!$G$33*$AO$42</f>
        <v>0.75464181475462266</v>
      </c>
      <c r="AK82" s="13">
        <f>BY_Demands_Drivers!$H$33*$AO$42</f>
        <v>2.4525858979525221</v>
      </c>
      <c r="AL82" s="13">
        <f>BY_Demands_Drivers!$I$33*$AO$42</f>
        <v>1.5847478109847026</v>
      </c>
      <c r="AS82" s="18" t="str">
        <f t="shared" si="22"/>
        <v>Demand</v>
      </c>
      <c r="AT82">
        <f>$BB$42</f>
        <v>2048</v>
      </c>
      <c r="AU82" t="s">
        <v>27</v>
      </c>
      <c r="AV82" t="str">
        <f t="shared" si="17"/>
        <v>IGDHT</v>
      </c>
      <c r="AW82" s="13">
        <f>BY_Demands_Drivers!$F$26*$BC$42</f>
        <v>1.0514252095061223</v>
      </c>
      <c r="AX82" s="13">
        <f>BY_Demands_Drivers!$G$26*$BC$42</f>
        <v>0.45061080407405107</v>
      </c>
      <c r="AY82" s="13">
        <f>BY_Demands_Drivers!$H$26*$BC$42</f>
        <v>1.2016288108641366</v>
      </c>
      <c r="AZ82" s="13">
        <f>BY_Demands_Drivers!$I$26*$BC$42</f>
        <v>1.3518324122221508</v>
      </c>
      <c r="BG82" s="18" t="str">
        <f t="shared" si="23"/>
        <v>Demand</v>
      </c>
      <c r="BH82">
        <f>$BP$42</f>
        <v>2048</v>
      </c>
      <c r="BI82" t="s">
        <v>27</v>
      </c>
      <c r="BJ82" t="str">
        <f t="shared" si="18"/>
        <v>IIDHT</v>
      </c>
      <c r="BK82" s="13">
        <f>BY_Demands_Drivers!$F$89*$BQ$42</f>
        <v>0.8683214727664107</v>
      </c>
      <c r="BL82" s="13">
        <f>BY_Demands_Drivers!$G$89*$BQ$42</f>
        <v>8.7093427559314224E-4</v>
      </c>
      <c r="BM82" s="13">
        <f>BY_Demands_Drivers!$H$89*$BQ$42</f>
        <v>8.7093427559318962E-4</v>
      </c>
      <c r="BN82" s="13">
        <f>BY_Demands_Drivers!$I$89*$BQ$42</f>
        <v>8.7093427559318962E-4</v>
      </c>
    </row>
    <row r="83" spans="3:66" x14ac:dyDescent="0.3">
      <c r="C83" s="18" t="str">
        <f t="shared" si="24"/>
        <v>Demand</v>
      </c>
      <c r="D83">
        <f>$L$43</f>
        <v>2049</v>
      </c>
      <c r="E83" t="s">
        <v>27</v>
      </c>
      <c r="F83" t="str">
        <f t="shared" si="19"/>
        <v>ISDHT</v>
      </c>
      <c r="G83" s="13">
        <f>BY_Demands_Drivers!$F$54*$M$43</f>
        <v>1.7535754777173393</v>
      </c>
      <c r="H83" s="13">
        <f>BY_Demands_Drivers!$G$54*$M$43</f>
        <v>7.0143019108693672</v>
      </c>
      <c r="I83" s="13">
        <f>BY_Demands_Drivers!$H$54*$M$43</f>
        <v>22.796481210325432</v>
      </c>
      <c r="J83" s="13">
        <f>BY_Demands_Drivers!$I$54*$M$43</f>
        <v>14.73003401282563</v>
      </c>
      <c r="Q83" s="18" t="str">
        <f t="shared" si="20"/>
        <v>\I:</v>
      </c>
      <c r="R83">
        <f>$Z$43</f>
        <v>2049</v>
      </c>
      <c r="S83" t="s">
        <v>27</v>
      </c>
      <c r="T83" t="str">
        <f t="shared" si="15"/>
        <v>IRDHT</v>
      </c>
      <c r="U83" s="13">
        <f>BY_Demands_Drivers!$F$47*$AA$43</f>
        <v>0</v>
      </c>
      <c r="V83" s="13">
        <f>BY_Demands_Drivers!$G$47*$AA$43</f>
        <v>0</v>
      </c>
      <c r="W83" s="13">
        <f>BY_Demands_Drivers!$H$47*$AA$43</f>
        <v>0</v>
      </c>
      <c r="X83" s="13">
        <f>BY_Demands_Drivers!$I$47*$AA$43</f>
        <v>0</v>
      </c>
      <c r="AE83" s="18" t="str">
        <f t="shared" si="21"/>
        <v>Demand</v>
      </c>
      <c r="AF83">
        <f>$AN$43</f>
        <v>2049</v>
      </c>
      <c r="AG83" t="s">
        <v>27</v>
      </c>
      <c r="AH83" t="str">
        <f t="shared" si="16"/>
        <v>IXDHT</v>
      </c>
      <c r="AI83" s="13">
        <f>BY_Demands_Drivers!$F$33*$AO$43</f>
        <v>0.18762385778926718</v>
      </c>
      <c r="AJ83" s="13">
        <f>BY_Demands_Drivers!$G$33*$AO$43</f>
        <v>0.75049543115706985</v>
      </c>
      <c r="AK83" s="13">
        <f>BY_Demands_Drivers!$H$33*$AO$43</f>
        <v>2.4391101512604756</v>
      </c>
      <c r="AL83" s="13">
        <f>BY_Demands_Drivers!$I$33*$AO$43</f>
        <v>1.5760404054298416</v>
      </c>
      <c r="AS83" s="18" t="str">
        <f t="shared" si="22"/>
        <v>Demand</v>
      </c>
      <c r="AT83">
        <f>$BB$43</f>
        <v>2049</v>
      </c>
      <c r="AU83" t="s">
        <v>27</v>
      </c>
      <c r="AV83" t="str">
        <f t="shared" si="17"/>
        <v>IGDHT</v>
      </c>
      <c r="AW83" s="13">
        <f>BY_Demands_Drivers!$F$26*$BC$43</f>
        <v>1.0456481479154291</v>
      </c>
      <c r="AX83" s="13">
        <f>BY_Demands_Drivers!$G$26*$BC$43</f>
        <v>0.44813492053518261</v>
      </c>
      <c r="AY83" s="13">
        <f>BY_Demands_Drivers!$H$26*$BC$43</f>
        <v>1.1950264547604874</v>
      </c>
      <c r="AZ83" s="13">
        <f>BY_Demands_Drivers!$I$26*$BC$43</f>
        <v>1.3444047616055455</v>
      </c>
      <c r="BG83" s="18" t="str">
        <f t="shared" si="23"/>
        <v>Demand</v>
      </c>
      <c r="BH83">
        <f>$BP$43</f>
        <v>2049</v>
      </c>
      <c r="BI83" t="s">
        <v>27</v>
      </c>
      <c r="BJ83" t="str">
        <f t="shared" si="18"/>
        <v>IIDHT</v>
      </c>
      <c r="BK83" s="13">
        <f>BY_Demands_Drivers!$F$89*$BQ$43</f>
        <v>0.86884833134221462</v>
      </c>
      <c r="BL83" s="13">
        <f>BY_Demands_Drivers!$G$89*$BQ$43</f>
        <v>8.7146271950066872E-4</v>
      </c>
      <c r="BM83" s="13">
        <f>BY_Demands_Drivers!$H$89*$BQ$43</f>
        <v>8.714627195007161E-4</v>
      </c>
      <c r="BN83" s="13">
        <f>BY_Demands_Drivers!$I$89*$BQ$43</f>
        <v>8.714627195007161E-4</v>
      </c>
    </row>
    <row r="84" spans="3:66" x14ac:dyDescent="0.3">
      <c r="C84" s="18" t="str">
        <f t="shared" si="24"/>
        <v>Demand</v>
      </c>
      <c r="D84" s="2">
        <f>$L$44</f>
        <v>2050</v>
      </c>
      <c r="E84" s="2" t="s">
        <v>27</v>
      </c>
      <c r="F84" s="2" t="str">
        <f t="shared" si="19"/>
        <v>ISDHT</v>
      </c>
      <c r="G84" s="19">
        <f>BY_Demands_Drivers!$F$54*$M$44</f>
        <v>1.7438872154095089</v>
      </c>
      <c r="H84" s="19">
        <f>BY_Demands_Drivers!$G$54*$M$44</f>
        <v>6.9755488616380452</v>
      </c>
      <c r="I84" s="19">
        <f>BY_Demands_Drivers!$H$54*$M$44</f>
        <v>22.670533800323636</v>
      </c>
      <c r="J84" s="19">
        <f>BY_Demands_Drivers!$I$54*$M$44</f>
        <v>14.648652609439853</v>
      </c>
      <c r="Q84" s="18" t="str">
        <f t="shared" si="20"/>
        <v>\I:</v>
      </c>
      <c r="R84" s="2">
        <f>$Z$44</f>
        <v>2050</v>
      </c>
      <c r="S84" s="2" t="s">
        <v>27</v>
      </c>
      <c r="T84" s="2" t="str">
        <f t="shared" si="15"/>
        <v>IRDHT</v>
      </c>
      <c r="U84" s="19">
        <f>BY_Demands_Drivers!$F$47*$AA$44</f>
        <v>0</v>
      </c>
      <c r="V84" s="19">
        <f>BY_Demands_Drivers!$G$47*$AA$44</f>
        <v>0</v>
      </c>
      <c r="W84" s="19">
        <f>BY_Demands_Drivers!$H$47*$AA$44</f>
        <v>0</v>
      </c>
      <c r="X84" s="19">
        <f>BY_Demands_Drivers!$I$47*$AA$44</f>
        <v>0</v>
      </c>
      <c r="AE84" s="18" t="str">
        <f t="shared" si="21"/>
        <v>Demand</v>
      </c>
      <c r="AF84" s="2">
        <f>$AN$44</f>
        <v>2050</v>
      </c>
      <c r="AG84" s="2" t="s">
        <v>27</v>
      </c>
      <c r="AH84" s="2" t="str">
        <f t="shared" si="16"/>
        <v>IXDHT</v>
      </c>
      <c r="AI84" s="19">
        <f>BY_Demands_Drivers!$F$33*$AO$44</f>
        <v>0.18658726188987895</v>
      </c>
      <c r="AJ84" s="19">
        <f>BY_Demands_Drivers!$G$33*$AO$44</f>
        <v>0.74634904755951692</v>
      </c>
      <c r="AK84" s="19">
        <f>BY_Demands_Drivers!$H$33*$AO$44</f>
        <v>2.4256344045684286</v>
      </c>
      <c r="AL84" s="19">
        <f>BY_Demands_Drivers!$I$33*$AO$44</f>
        <v>1.5673329998749808</v>
      </c>
      <c r="AS84" s="18" t="str">
        <f t="shared" si="22"/>
        <v>Demand</v>
      </c>
      <c r="AT84" s="2">
        <f>$BB$44</f>
        <v>2050</v>
      </c>
      <c r="AU84" s="2" t="s">
        <v>27</v>
      </c>
      <c r="AV84" s="2" t="str">
        <f t="shared" si="17"/>
        <v>IGDHT</v>
      </c>
      <c r="AW84" s="19">
        <f>BY_Demands_Drivers!$F$26*$BC$44</f>
        <v>1.0398710863247362</v>
      </c>
      <c r="AX84" s="19">
        <f>BY_Demands_Drivers!$G$26*$BC$44</f>
        <v>0.44565903699631421</v>
      </c>
      <c r="AY84" s="19">
        <f>BY_Demands_Drivers!$H$26*$BC$44</f>
        <v>1.1884240986568384</v>
      </c>
      <c r="AZ84" s="19">
        <f>BY_Demands_Drivers!$I$26*$BC$44</f>
        <v>1.3369771109889403</v>
      </c>
      <c r="BG84" s="18" t="str">
        <f t="shared" si="23"/>
        <v>Demand</v>
      </c>
      <c r="BH84" s="2">
        <f>$BP$44</f>
        <v>2050</v>
      </c>
      <c r="BI84" s="2" t="s">
        <v>27</v>
      </c>
      <c r="BJ84" s="2" t="str">
        <f t="shared" si="18"/>
        <v>IIDHT</v>
      </c>
      <c r="BK84" s="19">
        <f>BY_Demands_Drivers!$F$89*$BQ$44</f>
        <v>0.86931665007626246</v>
      </c>
      <c r="BL84" s="19">
        <f>BY_Demands_Drivers!$G$89*$BQ$44</f>
        <v>8.7193244741846996E-4</v>
      </c>
      <c r="BM84" s="19">
        <f>BY_Demands_Drivers!$H$89*$BQ$44</f>
        <v>8.7193244741851734E-4</v>
      </c>
      <c r="BN84" s="19">
        <f>BY_Demands_Drivers!$I$89*$BQ$44</f>
        <v>8.7193244741851734E-4</v>
      </c>
    </row>
    <row r="85" spans="3:66" x14ac:dyDescent="0.3">
      <c r="C85" s="18" t="str">
        <f t="shared" si="24"/>
        <v>Demand</v>
      </c>
      <c r="D85">
        <f>$L$5</f>
        <v>2011</v>
      </c>
      <c r="E85" t="s">
        <v>27</v>
      </c>
      <c r="F85" t="str">
        <f>BY_Demands_Drivers!$J$55</f>
        <v>ISDRH</v>
      </c>
      <c r="G85" s="13">
        <f>BY_Demands_Drivers!$F$55*$M$5</f>
        <v>2.9033495833333312E-2</v>
      </c>
      <c r="H85" s="13">
        <f>BY_Demands_Drivers!$G$55*$M$5</f>
        <v>0.1161339833333328</v>
      </c>
      <c r="I85" s="13">
        <f>BY_Demands_Drivers!$H$55*$M$5</f>
        <v>0.37743544583333383</v>
      </c>
      <c r="J85" s="13">
        <f>BY_Demands_Drivers!$I$55*$M$5</f>
        <v>0.24388136500000024</v>
      </c>
      <c r="Q85" s="18" t="str">
        <f t="shared" si="20"/>
        <v>Demand</v>
      </c>
      <c r="R85">
        <f>$Z$5</f>
        <v>2011</v>
      </c>
      <c r="S85" t="s">
        <v>27</v>
      </c>
      <c r="T85" t="str">
        <f>BY_Demands_Drivers!$J$48</f>
        <v>IRDRH</v>
      </c>
      <c r="U85" s="13">
        <f>BY_Demands_Drivers!$F$48*$AA$5</f>
        <v>3.1342180234960319E-2</v>
      </c>
      <c r="V85" s="13">
        <f>BY_Demands_Drivers!$G$48*$AA$5</f>
        <v>0.15671090117480208</v>
      </c>
      <c r="W85" s="13">
        <f>BY_Demands_Drivers!$H$48*$AA$5</f>
        <v>0.14103981105732166</v>
      </c>
      <c r="X85" s="13">
        <f>BY_Demands_Drivers!$I$48*$AA$5</f>
        <v>7.8355450587400843E-2</v>
      </c>
      <c r="AE85" s="18" t="str">
        <f t="shared" si="21"/>
        <v>Demand</v>
      </c>
      <c r="AF85">
        <f>$AN$5</f>
        <v>2011</v>
      </c>
      <c r="AG85" t="s">
        <v>27</v>
      </c>
      <c r="AH85" t="str">
        <f>BY_Demands_Drivers!$J$34</f>
        <v>IXDRH</v>
      </c>
      <c r="AI85" s="13">
        <f>BY_Demands_Drivers!$F$33*$AO$5</f>
        <v>0.18378412482499962</v>
      </c>
      <c r="AJ85" s="13">
        <f>BY_Demands_Drivers!$G$33*$AO$5</f>
        <v>0.73513649929999947</v>
      </c>
      <c r="AK85" s="13">
        <f>BY_Demands_Drivers!$H$33*$AO$5</f>
        <v>2.389193622724997</v>
      </c>
      <c r="AL85" s="13">
        <f>BY_Demands_Drivers!$I$33*$AO$5</f>
        <v>1.543786648529994</v>
      </c>
      <c r="AS85" s="18" t="str">
        <f t="shared" si="22"/>
        <v>Demand</v>
      </c>
      <c r="AT85">
        <f>$BB$5</f>
        <v>2011</v>
      </c>
      <c r="AU85" t="s">
        <v>27</v>
      </c>
      <c r="AV85" t="str">
        <f>BY_Demands_Drivers!$J$27</f>
        <v>IGDRH</v>
      </c>
      <c r="AW85" s="13">
        <f>BY_Demands_Drivers!$F$27*$BC$5</f>
        <v>4.9634675120405584E-2</v>
      </c>
      <c r="AX85" s="13">
        <f>BY_Demands_Drivers!$G$27*$BC$5</f>
        <v>2.1272003623030947E-2</v>
      </c>
      <c r="AY85" s="13">
        <f>BY_Demands_Drivers!$H$27*$BC$5</f>
        <v>5.672534299474917E-2</v>
      </c>
      <c r="AZ85" s="13">
        <f>BY_Demands_Drivers!$I$27*$BC$5</f>
        <v>6.381601086909286E-2</v>
      </c>
      <c r="BG85" s="18" t="str">
        <f t="shared" si="23"/>
        <v>Demand</v>
      </c>
      <c r="BH85">
        <f>$BP$5</f>
        <v>2011</v>
      </c>
      <c r="BI85" t="s">
        <v>27</v>
      </c>
      <c r="BJ85" t="str">
        <f>BY_Demands_Drivers!$J$90</f>
        <v>IIDRH</v>
      </c>
      <c r="BK85" s="13">
        <f>BY_Demands_Drivers!$F$90*$BQ$5</f>
        <v>0.59850728085356208</v>
      </c>
      <c r="BL85" s="13">
        <f>BY_Demands_Drivers!$G$90*$BQ$5</f>
        <v>6.0030820546993894E-4</v>
      </c>
      <c r="BM85" s="13">
        <f>BY_Demands_Drivers!$H$90*$BQ$5</f>
        <v>6.003082054699719E-4</v>
      </c>
      <c r="BN85" s="13">
        <f>BY_Demands_Drivers!$I$90*$BQ$5</f>
        <v>6.003082054699719E-4</v>
      </c>
    </row>
    <row r="86" spans="3:66" x14ac:dyDescent="0.3">
      <c r="C86" s="18" t="str">
        <f t="shared" si="24"/>
        <v>Demand</v>
      </c>
      <c r="D86">
        <f>$L$6</f>
        <v>2012</v>
      </c>
      <c r="E86" t="s">
        <v>27</v>
      </c>
      <c r="F86" t="str">
        <f>$F$85</f>
        <v>ISDRH</v>
      </c>
      <c r="G86" s="13">
        <f>BY_Demands_Drivers!$F$55*$M$6</f>
        <v>2.5005838777036823E-2</v>
      </c>
      <c r="H86" s="13">
        <f>BY_Demands_Drivers!$G$55*$M$6</f>
        <v>0.10002335510814692</v>
      </c>
      <c r="I86" s="13">
        <f>BY_Demands_Drivers!$H$55*$M$6</f>
        <v>0.32507590410147941</v>
      </c>
      <c r="J86" s="13">
        <f>BY_Demands_Drivers!$I$55*$M$6</f>
        <v>0.21004904572710967</v>
      </c>
      <c r="Q86" s="18" t="str">
        <f t="shared" si="20"/>
        <v>Demand</v>
      </c>
      <c r="R86">
        <f>$Z$6</f>
        <v>2012</v>
      </c>
      <c r="S86" t="s">
        <v>27</v>
      </c>
      <c r="T86" t="str">
        <f t="shared" ref="T86:T124" si="25">$T$85</f>
        <v>IRDRH</v>
      </c>
      <c r="U86" s="13">
        <f>BY_Demands_Drivers!$F$48*$AA$6</f>
        <v>3.0973528097183133E-2</v>
      </c>
      <c r="V86" s="13">
        <f>BY_Demands_Drivers!$G$48*$AA$6</f>
        <v>0.15486764048591617</v>
      </c>
      <c r="W86" s="13">
        <f>BY_Demands_Drivers!$H$48*$AA$6</f>
        <v>0.13938087643732433</v>
      </c>
      <c r="X86" s="13">
        <f>BY_Demands_Drivers!$I$48*$AA$6</f>
        <v>7.7433820242957876E-2</v>
      </c>
      <c r="AE86" s="18" t="str">
        <f t="shared" si="21"/>
        <v>Demand</v>
      </c>
      <c r="AF86">
        <f>$AN$6</f>
        <v>2012</v>
      </c>
      <c r="AG86" t="s">
        <v>27</v>
      </c>
      <c r="AH86" t="str">
        <f t="shared" ref="AH86:AH124" si="26">$AH$85</f>
        <v>IXDRH</v>
      </c>
      <c r="AI86" s="13">
        <f>BY_Demands_Drivers!$F$34*$AO$6</f>
        <v>5.1010783330494172E-3</v>
      </c>
      <c r="AJ86" s="13">
        <f>BY_Demands_Drivers!$G$34*$AO$6</f>
        <v>2.0404313332197648E-2</v>
      </c>
      <c r="AK86" s="13">
        <f>BY_Demands_Drivers!$H$34*$AO$6</f>
        <v>6.6314018329642371E-2</v>
      </c>
      <c r="AL86" s="13">
        <f>BY_Demands_Drivers!$I$34*$AO$6</f>
        <v>4.2849057997615118E-2</v>
      </c>
      <c r="AS86" s="18" t="str">
        <f t="shared" si="22"/>
        <v>Demand</v>
      </c>
      <c r="AT86">
        <f>$BB$6</f>
        <v>2012</v>
      </c>
      <c r="AU86" t="s">
        <v>27</v>
      </c>
      <c r="AV86" t="str">
        <f t="shared" ref="AV86:AV124" si="27">$AV$85</f>
        <v>IGDRH</v>
      </c>
      <c r="AW86" s="13">
        <f>BY_Demands_Drivers!$F$27*$BC$6</f>
        <v>4.8910492144139069E-2</v>
      </c>
      <c r="AX86" s="13">
        <f>BY_Demands_Drivers!$G$27*$BC$6</f>
        <v>2.09616394903453E-2</v>
      </c>
      <c r="AY86" s="13">
        <f>BY_Demands_Drivers!$H$27*$BC$6</f>
        <v>5.5897705307587434E-2</v>
      </c>
      <c r="AZ86" s="13">
        <f>BY_Demands_Drivers!$I$27*$BC$6</f>
        <v>6.2884918471035903E-2</v>
      </c>
      <c r="BG86" s="18" t="str">
        <f t="shared" si="23"/>
        <v>Demand</v>
      </c>
      <c r="BH86">
        <f>$BP$6</f>
        <v>2012</v>
      </c>
      <c r="BI86" t="s">
        <v>27</v>
      </c>
      <c r="BJ86" t="str">
        <f t="shared" ref="BJ86:BJ124" si="28">$BJ$85</f>
        <v>IIDRH</v>
      </c>
      <c r="BK86" s="13">
        <f>BY_Demands_Drivers!$F$90*$BQ$6</f>
        <v>0.61363679682651018</v>
      </c>
      <c r="BL86" s="13">
        <f>BY_Demands_Drivers!$G$90*$BQ$6</f>
        <v>6.1548324656617492E-4</v>
      </c>
      <c r="BM86" s="13">
        <f>BY_Demands_Drivers!$H$90*$BQ$6</f>
        <v>6.1548324656620875E-4</v>
      </c>
      <c r="BN86" s="13">
        <f>BY_Demands_Drivers!$I$90*$BQ$6</f>
        <v>6.1548324656620875E-4</v>
      </c>
    </row>
    <row r="87" spans="3:66" x14ac:dyDescent="0.3">
      <c r="C87" s="18" t="str">
        <f t="shared" si="24"/>
        <v>Demand</v>
      </c>
      <c r="D87">
        <f>$L$7</f>
        <v>2013</v>
      </c>
      <c r="E87" t="s">
        <v>27</v>
      </c>
      <c r="F87" t="str">
        <f t="shared" ref="F87:F124" si="29">$F$85</f>
        <v>ISDRH</v>
      </c>
      <c r="G87" s="13">
        <f>BY_Demands_Drivers!$F$55*$M$7</f>
        <v>2.6815126540339788E-2</v>
      </c>
      <c r="H87" s="13">
        <f>BY_Demands_Drivers!$G$55*$M$7</f>
        <v>0.10726050616135875</v>
      </c>
      <c r="I87" s="13">
        <f>BY_Demands_Drivers!$H$55*$M$7</f>
        <v>0.34859664502441795</v>
      </c>
      <c r="J87" s="13">
        <f>BY_Demands_Drivers!$I$55*$M$7</f>
        <v>0.2252470629388546</v>
      </c>
      <c r="Q87" s="18" t="str">
        <f t="shared" si="20"/>
        <v>Demand</v>
      </c>
      <c r="R87">
        <f>$Z$7</f>
        <v>2013</v>
      </c>
      <c r="S87" t="s">
        <v>27</v>
      </c>
      <c r="T87" t="str">
        <f t="shared" si="25"/>
        <v>IRDRH</v>
      </c>
      <c r="U87" s="13">
        <f>BY_Demands_Drivers!$F$48*$AA$7</f>
        <v>3.0604875959405954E-2</v>
      </c>
      <c r="V87" s="13">
        <f>BY_Demands_Drivers!$G$48*$AA$7</f>
        <v>0.15302437979703026</v>
      </c>
      <c r="W87" s="13">
        <f>BY_Demands_Drivers!$H$48*$AA$7</f>
        <v>0.13772194181732703</v>
      </c>
      <c r="X87" s="13">
        <f>BY_Demands_Drivers!$I$48*$AA$7</f>
        <v>7.6512189898514923E-2</v>
      </c>
      <c r="AE87" s="18" t="str">
        <f t="shared" si="21"/>
        <v>Demand</v>
      </c>
      <c r="AF87">
        <f>$AN$7</f>
        <v>2013</v>
      </c>
      <c r="AG87" t="s">
        <v>27</v>
      </c>
      <c r="AH87" t="str">
        <f t="shared" si="26"/>
        <v>IXDRH</v>
      </c>
      <c r="AI87" s="13">
        <f>BY_Demands_Drivers!$F$34*$AO$7</f>
        <v>4.1359792202277255E-3</v>
      </c>
      <c r="AJ87" s="13">
        <f>BY_Demands_Drivers!$G$34*$AO$7</f>
        <v>1.6543916880910885E-2</v>
      </c>
      <c r="AK87" s="13">
        <f>BY_Demands_Drivers!$H$34*$AO$7</f>
        <v>5.3767729862960391E-2</v>
      </c>
      <c r="AL87" s="13">
        <f>BY_Demands_Drivers!$I$34*$AO$7</f>
        <v>3.4742225449912907E-2</v>
      </c>
      <c r="AS87" s="18" t="str">
        <f t="shared" si="22"/>
        <v>Demand</v>
      </c>
      <c r="AT87">
        <f>$BB$7</f>
        <v>2013</v>
      </c>
      <c r="AU87" t="s">
        <v>27</v>
      </c>
      <c r="AV87" t="str">
        <f t="shared" si="27"/>
        <v>IGDRH</v>
      </c>
      <c r="AW87" s="13">
        <f>BY_Demands_Drivers!$F$27*$BC$7</f>
        <v>4.8186309167872553E-2</v>
      </c>
      <c r="AX87" s="13">
        <f>BY_Demands_Drivers!$G$27*$BC$7</f>
        <v>2.0651275357659649E-2</v>
      </c>
      <c r="AY87" s="13">
        <f>BY_Demands_Drivers!$H$27*$BC$7</f>
        <v>5.5070067620425704E-2</v>
      </c>
      <c r="AZ87" s="13">
        <f>BY_Demands_Drivers!$I$27*$BC$7</f>
        <v>6.195382607297896E-2</v>
      </c>
      <c r="BG87" s="18" t="str">
        <f t="shared" si="23"/>
        <v>Demand</v>
      </c>
      <c r="BH87">
        <f>$BP$7</f>
        <v>2013</v>
      </c>
      <c r="BI87" t="s">
        <v>27</v>
      </c>
      <c r="BJ87" t="str">
        <f t="shared" si="28"/>
        <v>IIDRH</v>
      </c>
      <c r="BK87" s="13">
        <f>BY_Demands_Drivers!$F$90*$BQ$7</f>
        <v>0.62876631279945838</v>
      </c>
      <c r="BL87" s="13">
        <f>BY_Demands_Drivers!$G$90*$BQ$7</f>
        <v>6.3065828766241091E-4</v>
      </c>
      <c r="BM87" s="13">
        <f>BY_Demands_Drivers!$H$90*$BQ$7</f>
        <v>6.3065828766244549E-4</v>
      </c>
      <c r="BN87" s="13">
        <f>BY_Demands_Drivers!$I$90*$BQ$7</f>
        <v>6.3065828766244549E-4</v>
      </c>
    </row>
    <row r="88" spans="3:66" x14ac:dyDescent="0.3">
      <c r="C88" s="18" t="str">
        <f t="shared" si="24"/>
        <v>Demand</v>
      </c>
      <c r="D88">
        <f>$L$8</f>
        <v>2014</v>
      </c>
      <c r="E88" t="s">
        <v>27</v>
      </c>
      <c r="F88" t="str">
        <f t="shared" si="29"/>
        <v>ISDRH</v>
      </c>
      <c r="G88" s="13">
        <f>BY_Demands_Drivers!$F$55*$M$8</f>
        <v>2.6815606125285701E-2</v>
      </c>
      <c r="H88" s="13">
        <f>BY_Demands_Drivers!$G$55*$M$8</f>
        <v>0.1072624245011424</v>
      </c>
      <c r="I88" s="13">
        <f>BY_Demands_Drivers!$H$55*$M$8</f>
        <v>0.34860287962871483</v>
      </c>
      <c r="J88" s="13">
        <f>BY_Demands_Drivers!$I$55*$M$8</f>
        <v>0.22525109145240027</v>
      </c>
      <c r="Q88" s="18" t="str">
        <f t="shared" si="20"/>
        <v>Demand</v>
      </c>
      <c r="R88">
        <f>$Z$8</f>
        <v>2014</v>
      </c>
      <c r="S88" t="s">
        <v>27</v>
      </c>
      <c r="T88" t="str">
        <f t="shared" si="25"/>
        <v>IRDRH</v>
      </c>
      <c r="U88" s="13">
        <f>BY_Demands_Drivers!$F$48*$AA$8</f>
        <v>3.0236223821628772E-2</v>
      </c>
      <c r="V88" s="13">
        <f>BY_Demands_Drivers!$G$48*$AA$8</f>
        <v>0.15118111910814433</v>
      </c>
      <c r="W88" s="13">
        <f>BY_Demands_Drivers!$H$48*$AA$8</f>
        <v>0.13606300719732969</v>
      </c>
      <c r="X88" s="13">
        <f>BY_Demands_Drivers!$I$48*$AA$8</f>
        <v>7.559055955407197E-2</v>
      </c>
      <c r="AE88" s="18" t="str">
        <f t="shared" si="21"/>
        <v>Demand</v>
      </c>
      <c r="AF88">
        <f>$AN$8</f>
        <v>2014</v>
      </c>
      <c r="AG88" t="s">
        <v>27</v>
      </c>
      <c r="AH88" t="str">
        <f t="shared" si="26"/>
        <v>IXDRH</v>
      </c>
      <c r="AI88" s="13">
        <f>BY_Demands_Drivers!$F$34*$AO$8</f>
        <v>4.1360531916620072E-3</v>
      </c>
      <c r="AJ88" s="13">
        <f>BY_Demands_Drivers!$G$34*$AO$8</f>
        <v>1.6544212766648008E-2</v>
      </c>
      <c r="AK88" s="13">
        <f>BY_Demands_Drivers!$H$34*$AO$8</f>
        <v>5.3768691491606055E-2</v>
      </c>
      <c r="AL88" s="13">
        <f>BY_Demands_Drivers!$I$34*$AO$8</f>
        <v>3.474284680996087E-2</v>
      </c>
      <c r="AS88" s="18" t="str">
        <f t="shared" si="22"/>
        <v>Demand</v>
      </c>
      <c r="AT88">
        <f>$BB$8</f>
        <v>2014</v>
      </c>
      <c r="AU88" t="s">
        <v>27</v>
      </c>
      <c r="AV88" t="str">
        <f t="shared" si="27"/>
        <v>IGDRH</v>
      </c>
      <c r="AW88" s="13">
        <f>BY_Demands_Drivers!$F$27*$BC$8</f>
        <v>4.7462126191606037E-2</v>
      </c>
      <c r="AX88" s="13">
        <f>BY_Demands_Drivers!$G$27*$BC$8</f>
        <v>2.0340911224974001E-2</v>
      </c>
      <c r="AY88" s="13">
        <f>BY_Demands_Drivers!$H$27*$BC$8</f>
        <v>5.4242429933263975E-2</v>
      </c>
      <c r="AZ88" s="13">
        <f>BY_Demands_Drivers!$I$27*$BC$8</f>
        <v>6.102273367492201E-2</v>
      </c>
      <c r="BG88" s="18" t="str">
        <f t="shared" si="23"/>
        <v>Demand</v>
      </c>
      <c r="BH88">
        <f>$BP$8</f>
        <v>2014</v>
      </c>
      <c r="BI88" t="s">
        <v>27</v>
      </c>
      <c r="BJ88" t="str">
        <f t="shared" si="28"/>
        <v>IIDRH</v>
      </c>
      <c r="BK88" s="13">
        <f>BY_Demands_Drivers!$F$90*$BQ$8</f>
        <v>0.64389582877240648</v>
      </c>
      <c r="BL88" s="13">
        <f>BY_Demands_Drivers!$G$90*$BQ$8</f>
        <v>6.4583332875864689E-4</v>
      </c>
      <c r="BM88" s="13">
        <f>BY_Demands_Drivers!$H$90*$BQ$8</f>
        <v>6.4583332875868234E-4</v>
      </c>
      <c r="BN88" s="13">
        <f>BY_Demands_Drivers!$I$90*$BQ$8</f>
        <v>6.4583332875868234E-4</v>
      </c>
    </row>
    <row r="89" spans="3:66" x14ac:dyDescent="0.3">
      <c r="C89" s="18" t="str">
        <f t="shared" si="24"/>
        <v>Demand</v>
      </c>
      <c r="D89">
        <f>$L$9</f>
        <v>2015</v>
      </c>
      <c r="E89" t="s">
        <v>27</v>
      </c>
      <c r="F89" t="str">
        <f t="shared" si="29"/>
        <v>ISDRH</v>
      </c>
      <c r="G89" s="13">
        <f>BY_Demands_Drivers!$F$55*$M$9</f>
        <v>2.4533515853382214E-2</v>
      </c>
      <c r="H89" s="13">
        <f>BY_Demands_Drivers!$G$55*$M$9</f>
        <v>9.8134063413528483E-2</v>
      </c>
      <c r="I89" s="13">
        <f>BY_Demands_Drivers!$H$55*$M$9</f>
        <v>0.31893570609396943</v>
      </c>
      <c r="J89" s="13">
        <f>BY_Demands_Drivers!$I$55*$M$9</f>
        <v>0.20608153316841094</v>
      </c>
      <c r="Q89" s="18" t="str">
        <f t="shared" si="20"/>
        <v>Demand</v>
      </c>
      <c r="R89">
        <f>$Z$9</f>
        <v>2015</v>
      </c>
      <c r="S89" t="s">
        <v>27</v>
      </c>
      <c r="T89" t="str">
        <f t="shared" si="25"/>
        <v>IRDRH</v>
      </c>
      <c r="U89" s="13">
        <f>BY_Demands_Drivers!$F$48*$AA$9</f>
        <v>2.9867571683851589E-2</v>
      </c>
      <c r="V89" s="13">
        <f>BY_Demands_Drivers!$G$48*$AA$9</f>
        <v>0.1493378584192584</v>
      </c>
      <c r="W89" s="13">
        <f>BY_Demands_Drivers!$H$48*$AA$9</f>
        <v>0.13440407257733236</v>
      </c>
      <c r="X89" s="13">
        <f>BY_Demands_Drivers!$I$48*$AA$9</f>
        <v>7.4668929209629004E-2</v>
      </c>
      <c r="AE89" s="18" t="str">
        <f t="shared" si="21"/>
        <v>Demand</v>
      </c>
      <c r="AF89">
        <f>$AN$9</f>
        <v>2015</v>
      </c>
      <c r="AG89" t="s">
        <v>27</v>
      </c>
      <c r="AH89" t="str">
        <f t="shared" si="26"/>
        <v>IXDRH</v>
      </c>
      <c r="AI89" s="13">
        <f>BY_Demands_Drivers!$F$34*$AO$9</f>
        <v>4.7240669333242433E-3</v>
      </c>
      <c r="AJ89" s="13">
        <f>BY_Demands_Drivers!$G$34*$AO$9</f>
        <v>1.8896267733296952E-2</v>
      </c>
      <c r="AK89" s="13">
        <f>BY_Demands_Drivers!$H$34*$AO$9</f>
        <v>6.1412870133215121E-2</v>
      </c>
      <c r="AL89" s="13">
        <f>BY_Demands_Drivers!$I$34*$AO$9</f>
        <v>3.9682162239923657E-2</v>
      </c>
      <c r="AS89" s="18" t="str">
        <f t="shared" si="22"/>
        <v>Demand</v>
      </c>
      <c r="AT89">
        <f>$BB$9</f>
        <v>2015</v>
      </c>
      <c r="AU89" t="s">
        <v>27</v>
      </c>
      <c r="AV89" t="str">
        <f t="shared" si="27"/>
        <v>IGDRH</v>
      </c>
      <c r="AW89" s="13">
        <f>BY_Demands_Drivers!$F$27*$BC$9</f>
        <v>4.6737943215339521E-2</v>
      </c>
      <c r="AX89" s="13">
        <f>BY_Demands_Drivers!$G$27*$BC$9</f>
        <v>2.003054709228835E-2</v>
      </c>
      <c r="AY89" s="13">
        <f>BY_Demands_Drivers!$H$27*$BC$9</f>
        <v>5.3414792246102238E-2</v>
      </c>
      <c r="AZ89" s="13">
        <f>BY_Demands_Drivers!$I$27*$BC$9</f>
        <v>6.009164127686506E-2</v>
      </c>
      <c r="BG89" s="18" t="str">
        <f t="shared" si="23"/>
        <v>Demand</v>
      </c>
      <c r="BH89">
        <f>$BP$9</f>
        <v>2015</v>
      </c>
      <c r="BI89" t="s">
        <v>27</v>
      </c>
      <c r="BJ89" t="str">
        <f t="shared" si="28"/>
        <v>IIDRH</v>
      </c>
      <c r="BK89" s="13">
        <f>BY_Demands_Drivers!$F$90*$BQ$9</f>
        <v>0.65902534474535457</v>
      </c>
      <c r="BL89" s="13">
        <f>BY_Demands_Drivers!$G$90*$BQ$9</f>
        <v>6.6100836985488298E-4</v>
      </c>
      <c r="BM89" s="13">
        <f>BY_Demands_Drivers!$H$90*$BQ$9</f>
        <v>6.6100836985491919E-4</v>
      </c>
      <c r="BN89" s="13">
        <f>BY_Demands_Drivers!$I$90*$BQ$9</f>
        <v>6.6100836985491919E-4</v>
      </c>
    </row>
    <row r="90" spans="3:66" x14ac:dyDescent="0.3">
      <c r="C90" s="18" t="str">
        <f t="shared" si="24"/>
        <v>\I:</v>
      </c>
      <c r="D90">
        <f>$L$10</f>
        <v>2016</v>
      </c>
      <c r="E90" t="s">
        <v>27</v>
      </c>
      <c r="F90" t="str">
        <f t="shared" si="29"/>
        <v>ISDRH</v>
      </c>
      <c r="G90" s="13">
        <f>BY_Demands_Drivers!$F$55*$M$10</f>
        <v>0</v>
      </c>
      <c r="H90" s="13">
        <f>BY_Demands_Drivers!$G$55*$M$10</f>
        <v>0</v>
      </c>
      <c r="I90" s="13">
        <f>BY_Demands_Drivers!$H$55*$M$10</f>
        <v>0</v>
      </c>
      <c r="J90" s="13">
        <f>BY_Demands_Drivers!$I$55*$M$10</f>
        <v>0</v>
      </c>
      <c r="Q90" s="18" t="str">
        <f t="shared" si="20"/>
        <v>Demand</v>
      </c>
      <c r="R90">
        <f>$Z$10</f>
        <v>2016</v>
      </c>
      <c r="S90" t="s">
        <v>27</v>
      </c>
      <c r="T90" t="str">
        <f t="shared" si="25"/>
        <v>IRDRH</v>
      </c>
      <c r="U90" s="13">
        <f>BY_Demands_Drivers!$F$48*$AA$10</f>
        <v>2.9689868499079959E-2</v>
      </c>
      <c r="V90" s="13">
        <f>BY_Demands_Drivers!$G$48*$AA$10</f>
        <v>0.14844934249540026</v>
      </c>
      <c r="W90" s="13">
        <f>BY_Demands_Drivers!$H$48*$AA$10</f>
        <v>0.13360440824586003</v>
      </c>
      <c r="X90" s="13">
        <f>BY_Demands_Drivers!$I$48*$AA$10</f>
        <v>7.4224671247699936E-2</v>
      </c>
      <c r="AE90" s="18" t="str">
        <f t="shared" si="21"/>
        <v>\I:</v>
      </c>
      <c r="AF90">
        <f>$AN$10</f>
        <v>2016</v>
      </c>
      <c r="AG90" t="s">
        <v>27</v>
      </c>
      <c r="AH90" t="str">
        <f t="shared" si="26"/>
        <v>IXDRH</v>
      </c>
      <c r="AI90" s="13">
        <f>BY_Demands_Drivers!$F$34*$AO$10</f>
        <v>0</v>
      </c>
      <c r="AJ90" s="13">
        <f>BY_Demands_Drivers!$G$34*$AO$10</f>
        <v>0</v>
      </c>
      <c r="AK90" s="13">
        <f>BY_Demands_Drivers!$H$34*$AO$10</f>
        <v>0</v>
      </c>
      <c r="AL90" s="13">
        <f>BY_Demands_Drivers!$I$34*$AO$10</f>
        <v>0</v>
      </c>
      <c r="AS90" s="18" t="str">
        <f t="shared" si="22"/>
        <v>Demand</v>
      </c>
      <c r="AT90">
        <f>$BB$10</f>
        <v>2016</v>
      </c>
      <c r="AU90" t="s">
        <v>27</v>
      </c>
      <c r="AV90" t="str">
        <f t="shared" si="27"/>
        <v>IGDRH</v>
      </c>
      <c r="AW90" s="13">
        <f>BY_Demands_Drivers!$F$27*$BC$10</f>
        <v>4.6013760239073005E-2</v>
      </c>
      <c r="AX90" s="13">
        <f>BY_Demands_Drivers!$G$27*$BC$10</f>
        <v>1.9720182959602702E-2</v>
      </c>
      <c r="AY90" s="13">
        <f>BY_Demands_Drivers!$H$27*$BC$10</f>
        <v>5.2587154558940509E-2</v>
      </c>
      <c r="AZ90" s="13">
        <f>BY_Demands_Drivers!$I$27*$BC$10</f>
        <v>5.916054887880811E-2</v>
      </c>
      <c r="BG90" s="18" t="str">
        <f t="shared" si="23"/>
        <v>Demand</v>
      </c>
      <c r="BH90">
        <f>$BP$10</f>
        <v>2016</v>
      </c>
      <c r="BI90" t="s">
        <v>27</v>
      </c>
      <c r="BJ90" t="str">
        <f t="shared" si="28"/>
        <v>IIDRH</v>
      </c>
      <c r="BK90" s="13">
        <f>BY_Demands_Drivers!$F$90*$BQ$10</f>
        <v>0.67415486071830266</v>
      </c>
      <c r="BL90" s="13">
        <f>BY_Demands_Drivers!$G$90*$BQ$10</f>
        <v>6.7618341095111896E-4</v>
      </c>
      <c r="BM90" s="13">
        <f>BY_Demands_Drivers!$H$90*$BQ$10</f>
        <v>6.7618341095115604E-4</v>
      </c>
      <c r="BN90" s="13">
        <f>BY_Demands_Drivers!$I$90*$BQ$10</f>
        <v>6.7618341095115604E-4</v>
      </c>
    </row>
    <row r="91" spans="3:66" x14ac:dyDescent="0.3">
      <c r="C91" s="18" t="str">
        <f t="shared" si="24"/>
        <v>\I:</v>
      </c>
      <c r="D91">
        <f>$L$11</f>
        <v>2017</v>
      </c>
      <c r="E91" t="s">
        <v>27</v>
      </c>
      <c r="F91" t="str">
        <f t="shared" si="29"/>
        <v>ISDRH</v>
      </c>
      <c r="G91" s="13">
        <f>BY_Demands_Drivers!$F$55*$M$11</f>
        <v>0</v>
      </c>
      <c r="H91" s="13">
        <f>BY_Demands_Drivers!$G$55*$M$11</f>
        <v>0</v>
      </c>
      <c r="I91" s="13">
        <f>BY_Demands_Drivers!$H$55*$M$11</f>
        <v>0</v>
      </c>
      <c r="J91" s="13">
        <f>BY_Demands_Drivers!$I$55*$M$11</f>
        <v>0</v>
      </c>
      <c r="Q91" s="18" t="str">
        <f t="shared" si="20"/>
        <v>Demand</v>
      </c>
      <c r="R91">
        <f>$Z$11</f>
        <v>2017</v>
      </c>
      <c r="S91" t="s">
        <v>27</v>
      </c>
      <c r="T91" t="str">
        <f t="shared" si="25"/>
        <v>IRDRH</v>
      </c>
      <c r="U91" s="13">
        <f>BY_Demands_Drivers!$F$48*$AA$11</f>
        <v>2.9512165314308329E-2</v>
      </c>
      <c r="V91" s="13">
        <f>BY_Demands_Drivers!$G$48*$AA$11</f>
        <v>0.1475608265715421</v>
      </c>
      <c r="W91" s="13">
        <f>BY_Demands_Drivers!$H$48*$AA$11</f>
        <v>0.13280474391438771</v>
      </c>
      <c r="X91" s="13">
        <f>BY_Demands_Drivers!$I$48*$AA$11</f>
        <v>7.3780413285770854E-2</v>
      </c>
      <c r="AE91" s="18" t="str">
        <f t="shared" si="21"/>
        <v>\I:</v>
      </c>
      <c r="AF91">
        <f>$AN$11</f>
        <v>2017</v>
      </c>
      <c r="AG91" t="s">
        <v>27</v>
      </c>
      <c r="AH91" t="str">
        <f t="shared" si="26"/>
        <v>IXDRH</v>
      </c>
      <c r="AI91" s="13">
        <f>BY_Demands_Drivers!$F$34*$AO$11</f>
        <v>0</v>
      </c>
      <c r="AJ91" s="13">
        <f>BY_Demands_Drivers!$G$34*$AO$11</f>
        <v>0</v>
      </c>
      <c r="AK91" s="13">
        <f>BY_Demands_Drivers!$H$34*$AO$11</f>
        <v>0</v>
      </c>
      <c r="AL91" s="13">
        <f>BY_Demands_Drivers!$I$34*$AO$11</f>
        <v>0</v>
      </c>
      <c r="AS91" s="18" t="str">
        <f t="shared" si="22"/>
        <v>Demand</v>
      </c>
      <c r="AT91">
        <f>$BB$11</f>
        <v>2017</v>
      </c>
      <c r="AU91" t="s">
        <v>27</v>
      </c>
      <c r="AV91" t="str">
        <f t="shared" si="27"/>
        <v>IGDRH</v>
      </c>
      <c r="AW91" s="13">
        <f>BY_Demands_Drivers!$F$27*$BC$11</f>
        <v>4.5641508094206459E-2</v>
      </c>
      <c r="AX91" s="13">
        <f>BY_Demands_Drivers!$G$27*$BC$11</f>
        <v>1.9560646326088466E-2</v>
      </c>
      <c r="AY91" s="13">
        <f>BY_Demands_Drivers!$H$27*$BC$11</f>
        <v>5.2161723536235889E-2</v>
      </c>
      <c r="AZ91" s="13">
        <f>BY_Demands_Drivers!$I$27*$BC$11</f>
        <v>5.8681938978265409E-2</v>
      </c>
      <c r="BG91" s="18" t="str">
        <f t="shared" si="23"/>
        <v>Demand</v>
      </c>
      <c r="BH91">
        <f>$BP$11</f>
        <v>2017</v>
      </c>
      <c r="BI91" t="s">
        <v>27</v>
      </c>
      <c r="BJ91" t="str">
        <f t="shared" si="28"/>
        <v>IIDRH</v>
      </c>
      <c r="BK91" s="13">
        <f>BY_Demands_Drivers!$F$90*$BQ$11</f>
        <v>0.66056600407668065</v>
      </c>
      <c r="BL91" s="13">
        <f>BY_Demands_Drivers!$G$90*$BQ$11</f>
        <v>6.6255366507185986E-4</v>
      </c>
      <c r="BM91" s="13">
        <f>BY_Demands_Drivers!$H$90*$BQ$11</f>
        <v>6.6255366507189618E-4</v>
      </c>
      <c r="BN91" s="13">
        <f>BY_Demands_Drivers!$I$90*$BQ$11</f>
        <v>6.6255366507189618E-4</v>
      </c>
    </row>
    <row r="92" spans="3:66" x14ac:dyDescent="0.3">
      <c r="C92" s="18" t="str">
        <f t="shared" si="24"/>
        <v>Demand</v>
      </c>
      <c r="D92">
        <f>$L$12</f>
        <v>2018</v>
      </c>
      <c r="E92" t="s">
        <v>27</v>
      </c>
      <c r="F92" t="str">
        <f t="shared" si="29"/>
        <v>ISDRH</v>
      </c>
      <c r="G92" s="13">
        <f>BY_Demands_Drivers!$F$55*$M$12</f>
        <v>2.5687099792674081E-2</v>
      </c>
      <c r="H92" s="13">
        <f>BY_Demands_Drivers!$G$55*$M$12</f>
        <v>0.10274839917069593</v>
      </c>
      <c r="I92" s="13">
        <f>BY_Demands_Drivers!$H$55*$M$12</f>
        <v>0.33393229730476376</v>
      </c>
      <c r="J92" s="13">
        <f>BY_Demands_Drivers!$I$55*$M$12</f>
        <v>0.21577163825846266</v>
      </c>
      <c r="Q92" s="18" t="str">
        <f t="shared" si="20"/>
        <v>Demand</v>
      </c>
      <c r="R92">
        <f>$Z$12</f>
        <v>2018</v>
      </c>
      <c r="S92" t="s">
        <v>27</v>
      </c>
      <c r="T92" t="str">
        <f t="shared" si="25"/>
        <v>IRDRH</v>
      </c>
      <c r="U92" s="13">
        <f>BY_Demands_Drivers!$F$48*$AA$12</f>
        <v>2.9334462129536699E-2</v>
      </c>
      <c r="V92" s="13">
        <f>BY_Demands_Drivers!$G$48*$AA$12</f>
        <v>0.14667231064768396</v>
      </c>
      <c r="W92" s="13">
        <f>BY_Demands_Drivers!$H$48*$AA$12</f>
        <v>0.13200507958291535</v>
      </c>
      <c r="X92" s="13">
        <f>BY_Demands_Drivers!$I$48*$AA$12</f>
        <v>7.3336155323841787E-2</v>
      </c>
      <c r="AE92" s="18" t="str">
        <f t="shared" si="21"/>
        <v>Demand</v>
      </c>
      <c r="AF92">
        <f>$AN$12</f>
        <v>2018</v>
      </c>
      <c r="AG92" t="s">
        <v>27</v>
      </c>
      <c r="AH92" t="str">
        <f t="shared" si="26"/>
        <v>IXDRH</v>
      </c>
      <c r="AI92" s="13">
        <f>BY_Demands_Drivers!$F$34*$AO$12</f>
        <v>4.9418817240006064E-3</v>
      </c>
      <c r="AJ92" s="13">
        <f>BY_Demands_Drivers!$G$34*$AO$12</f>
        <v>1.9767526896002405E-2</v>
      </c>
      <c r="AK92" s="13">
        <f>BY_Demands_Drivers!$H$34*$AO$12</f>
        <v>6.4244462412007833E-2</v>
      </c>
      <c r="AL92" s="13">
        <f>BY_Demands_Drivers!$I$34*$AO$12</f>
        <v>4.1511806481605108E-2</v>
      </c>
      <c r="AS92" s="18" t="str">
        <f t="shared" si="22"/>
        <v>Demand</v>
      </c>
      <c r="AT92">
        <f>$BB$12</f>
        <v>2018</v>
      </c>
      <c r="AU92" t="s">
        <v>27</v>
      </c>
      <c r="AV92" t="str">
        <f t="shared" si="27"/>
        <v>IGDRH</v>
      </c>
      <c r="AW92" s="13">
        <f>BY_Demands_Drivers!$F$27*$BC$12</f>
        <v>4.526925594933992E-2</v>
      </c>
      <c r="AX92" s="13">
        <f>BY_Demands_Drivers!$G$27*$BC$12</f>
        <v>1.9401109692574237E-2</v>
      </c>
      <c r="AY92" s="13">
        <f>BY_Demands_Drivers!$H$27*$BC$12</f>
        <v>5.1736292513531276E-2</v>
      </c>
      <c r="AZ92" s="13">
        <f>BY_Demands_Drivers!$I$27*$BC$12</f>
        <v>5.8203329077722722E-2</v>
      </c>
      <c r="BG92" s="18" t="str">
        <f t="shared" si="23"/>
        <v>Demand</v>
      </c>
      <c r="BH92">
        <f>$BP$12</f>
        <v>2018</v>
      </c>
      <c r="BI92" t="s">
        <v>27</v>
      </c>
      <c r="BJ92" t="str">
        <f t="shared" si="28"/>
        <v>IIDRH</v>
      </c>
      <c r="BK92" s="13">
        <f>BY_Demands_Drivers!$F$90*$BQ$12</f>
        <v>0.64697714743505841</v>
      </c>
      <c r="BL92" s="13">
        <f>BY_Demands_Drivers!$G$90*$BQ$12</f>
        <v>6.4892391919260054E-4</v>
      </c>
      <c r="BM92" s="13">
        <f>BY_Demands_Drivers!$H$90*$BQ$12</f>
        <v>6.4892391919263621E-4</v>
      </c>
      <c r="BN92" s="13">
        <f>BY_Demands_Drivers!$I$90*$BQ$12</f>
        <v>6.4892391919263621E-4</v>
      </c>
    </row>
    <row r="93" spans="3:66" x14ac:dyDescent="0.3">
      <c r="C93" s="18" t="str">
        <f t="shared" si="24"/>
        <v>Demand</v>
      </c>
      <c r="D93">
        <f>$L$13</f>
        <v>2019</v>
      </c>
      <c r="E93" t="s">
        <v>27</v>
      </c>
      <c r="F93" t="str">
        <f t="shared" si="29"/>
        <v>ISDRH</v>
      </c>
      <c r="G93" s="13">
        <f>BY_Demands_Drivers!$F$55*$M$13</f>
        <v>2.5527886280239182E-2</v>
      </c>
      <c r="H93" s="13">
        <f>BY_Demands_Drivers!$G$55*$M$13</f>
        <v>0.10211154512095634</v>
      </c>
      <c r="I93" s="13">
        <f>BY_Demands_Drivers!$H$55*$M$13</f>
        <v>0.33186252164311009</v>
      </c>
      <c r="J93" s="13">
        <f>BY_Demands_Drivers!$I$55*$M$13</f>
        <v>0.21443424475400949</v>
      </c>
      <c r="Q93" s="18" t="str">
        <f t="shared" si="20"/>
        <v>Demand</v>
      </c>
      <c r="R93">
        <f>$Z$13</f>
        <v>2019</v>
      </c>
      <c r="S93" t="s">
        <v>27</v>
      </c>
      <c r="T93" t="str">
        <f t="shared" si="25"/>
        <v>IRDRH</v>
      </c>
      <c r="U93" s="13">
        <f>BY_Demands_Drivers!$F$48*$AA$13</f>
        <v>2.915675894476507E-2</v>
      </c>
      <c r="V93" s="13">
        <f>BY_Demands_Drivers!$G$48*$AA$13</f>
        <v>0.1457837947238258</v>
      </c>
      <c r="W93" s="13">
        <f>BY_Demands_Drivers!$H$48*$AA$13</f>
        <v>0.13120541525144302</v>
      </c>
      <c r="X93" s="13">
        <f>BY_Demands_Drivers!$I$48*$AA$13</f>
        <v>7.2891897361912705E-2</v>
      </c>
      <c r="AE93" s="18" t="str">
        <f t="shared" si="21"/>
        <v>Demand</v>
      </c>
      <c r="AF93">
        <f>$AN$13</f>
        <v>2019</v>
      </c>
      <c r="AG93" t="s">
        <v>27</v>
      </c>
      <c r="AH93" t="str">
        <f t="shared" si="26"/>
        <v>IXDRH</v>
      </c>
      <c r="AI93" s="13">
        <f>BY_Demands_Drivers!$F$34*$AO$13</f>
        <v>4.7522907133315589E-3</v>
      </c>
      <c r="AJ93" s="13">
        <f>BY_Demands_Drivers!$G$34*$AO$13</f>
        <v>1.9009162853326215E-2</v>
      </c>
      <c r="AK93" s="13">
        <f>BY_Demands_Drivers!$H$34*$AO$13</f>
        <v>6.1779779273310229E-2</v>
      </c>
      <c r="AL93" s="13">
        <f>BY_Demands_Drivers!$I$34*$AO$13</f>
        <v>3.9919241991985106E-2</v>
      </c>
      <c r="AS93" s="18" t="str">
        <f t="shared" si="22"/>
        <v>Demand</v>
      </c>
      <c r="AT93">
        <f>$BB$13</f>
        <v>2019</v>
      </c>
      <c r="AU93" t="s">
        <v>27</v>
      </c>
      <c r="AV93" t="str">
        <f t="shared" si="27"/>
        <v>IGDRH</v>
      </c>
      <c r="AW93" s="13">
        <f>BY_Demands_Drivers!$F$27*$BC$13</f>
        <v>4.4897003804473389E-2</v>
      </c>
      <c r="AX93" s="13">
        <f>BY_Demands_Drivers!$G$27*$BC$13</f>
        <v>1.9241573059060008E-2</v>
      </c>
      <c r="AY93" s="13">
        <f>BY_Demands_Drivers!$H$27*$BC$13</f>
        <v>5.1310861490826663E-2</v>
      </c>
      <c r="AZ93" s="13">
        <f>BY_Demands_Drivers!$I$27*$BC$13</f>
        <v>5.7724719177180035E-2</v>
      </c>
      <c r="BG93" s="18" t="str">
        <f t="shared" si="23"/>
        <v>Demand</v>
      </c>
      <c r="BH93">
        <f>$BP$13</f>
        <v>2019</v>
      </c>
      <c r="BI93" t="s">
        <v>27</v>
      </c>
      <c r="BJ93" t="str">
        <f t="shared" si="28"/>
        <v>IIDRH</v>
      </c>
      <c r="BK93" s="13">
        <f>BY_Demands_Drivers!$F$90*$BQ$13</f>
        <v>0.63338829079343617</v>
      </c>
      <c r="BL93" s="13">
        <f>BY_Demands_Drivers!$G$90*$BQ$13</f>
        <v>6.3529417331334133E-4</v>
      </c>
      <c r="BM93" s="13">
        <f>BY_Demands_Drivers!$H$90*$BQ$13</f>
        <v>6.3529417331337614E-4</v>
      </c>
      <c r="BN93" s="13">
        <f>BY_Demands_Drivers!$I$90*$BQ$13</f>
        <v>6.3529417331337614E-4</v>
      </c>
    </row>
    <row r="94" spans="3:66" x14ac:dyDescent="0.3">
      <c r="C94" s="18" t="str">
        <f t="shared" si="24"/>
        <v>Demand</v>
      </c>
      <c r="D94">
        <f>$L$14</f>
        <v>2020</v>
      </c>
      <c r="E94" t="s">
        <v>27</v>
      </c>
      <c r="F94" t="str">
        <f t="shared" si="29"/>
        <v>ISDRH</v>
      </c>
      <c r="G94" s="13">
        <f>BY_Demands_Drivers!$F$55*$M$14</f>
        <v>2.5778923507634329E-2</v>
      </c>
      <c r="H94" s="13">
        <f>BY_Demands_Drivers!$G$55*$M$14</f>
        <v>0.10311569403053691</v>
      </c>
      <c r="I94" s="13">
        <f>BY_Demands_Drivers!$H$55*$M$14</f>
        <v>0.33512600559924693</v>
      </c>
      <c r="J94" s="13">
        <f>BY_Demands_Drivers!$I$55*$M$14</f>
        <v>0.21654295746412872</v>
      </c>
      <c r="Q94" s="18" t="str">
        <f t="shared" si="20"/>
        <v>Demand</v>
      </c>
      <c r="R94">
        <f>$Z$14</f>
        <v>2020</v>
      </c>
      <c r="S94" t="s">
        <v>27</v>
      </c>
      <c r="T94" t="str">
        <f t="shared" si="25"/>
        <v>IRDRH</v>
      </c>
      <c r="U94" s="13">
        <f>BY_Demands_Drivers!$F$48*$AA$14</f>
        <v>2.8979055759993436E-2</v>
      </c>
      <c r="V94" s="13">
        <f>BY_Demands_Drivers!$G$48*$AA$14</f>
        <v>0.14489527879996764</v>
      </c>
      <c r="W94" s="13">
        <f>BY_Demands_Drivers!$H$48*$AA$14</f>
        <v>0.1304057509199707</v>
      </c>
      <c r="X94" s="13">
        <f>BY_Demands_Drivers!$I$48*$AA$14</f>
        <v>7.2447639399983638E-2</v>
      </c>
      <c r="AE94" s="18" t="str">
        <f t="shared" si="21"/>
        <v>Demand</v>
      </c>
      <c r="AF94">
        <f>$AN$14</f>
        <v>2020</v>
      </c>
      <c r="AG94" t="s">
        <v>27</v>
      </c>
      <c r="AH94" t="str">
        <f t="shared" si="26"/>
        <v>IXDRH</v>
      </c>
      <c r="AI94" s="13">
        <f>BY_Demands_Drivers!$F$34*$AO$14</f>
        <v>4.7990239943934516E-3</v>
      </c>
      <c r="AJ94" s="13">
        <f>BY_Demands_Drivers!$G$34*$AO$14</f>
        <v>1.9196095977573786E-2</v>
      </c>
      <c r="AK94" s="13">
        <f>BY_Demands_Drivers!$H$34*$AO$14</f>
        <v>6.238731192711483E-2</v>
      </c>
      <c r="AL94" s="13">
        <f>BY_Demands_Drivers!$I$34*$AO$14</f>
        <v>4.0311801552905008E-2</v>
      </c>
      <c r="AS94" s="18" t="str">
        <f t="shared" si="22"/>
        <v>Demand</v>
      </c>
      <c r="AT94">
        <f>$BB$14</f>
        <v>2020</v>
      </c>
      <c r="AU94" t="s">
        <v>27</v>
      </c>
      <c r="AV94" t="str">
        <f t="shared" si="27"/>
        <v>IGDRH</v>
      </c>
      <c r="AW94" s="13">
        <f>BY_Demands_Drivers!$F$27*$BC$14</f>
        <v>4.4524751659606843E-2</v>
      </c>
      <c r="AX94" s="13">
        <f>BY_Demands_Drivers!$G$27*$BC$14</f>
        <v>1.9082036425545776E-2</v>
      </c>
      <c r="AY94" s="13">
        <f>BY_Demands_Drivers!$H$27*$BC$14</f>
        <v>5.0885430468122043E-2</v>
      </c>
      <c r="AZ94" s="13">
        <f>BY_Demands_Drivers!$I$27*$BC$14</f>
        <v>5.7246109276637334E-2</v>
      </c>
      <c r="BG94" s="18" t="str">
        <f t="shared" si="23"/>
        <v>Demand</v>
      </c>
      <c r="BH94">
        <f>$BP$14</f>
        <v>2020</v>
      </c>
      <c r="BI94" t="s">
        <v>27</v>
      </c>
      <c r="BJ94" t="str">
        <f t="shared" si="28"/>
        <v>IIDRH</v>
      </c>
      <c r="BK94" s="13">
        <f>BY_Demands_Drivers!$F$90*$BQ$14</f>
        <v>0.61979943415181415</v>
      </c>
      <c r="BL94" s="13">
        <f>BY_Demands_Drivers!$G$90*$BQ$14</f>
        <v>6.2166442743408223E-4</v>
      </c>
      <c r="BM94" s="13">
        <f>BY_Demands_Drivers!$H$90*$BQ$14</f>
        <v>6.2166442743411628E-4</v>
      </c>
      <c r="BN94" s="13">
        <f>BY_Demands_Drivers!$I$90*$BQ$14</f>
        <v>6.2166442743411628E-4</v>
      </c>
    </row>
    <row r="95" spans="3:66" x14ac:dyDescent="0.3">
      <c r="C95" s="18" t="str">
        <f t="shared" si="24"/>
        <v>Demand</v>
      </c>
      <c r="D95">
        <f>$L$15</f>
        <v>2021</v>
      </c>
      <c r="E95" t="s">
        <v>27</v>
      </c>
      <c r="F95" t="str">
        <f t="shared" si="29"/>
        <v>ISDRH</v>
      </c>
      <c r="G95" s="13">
        <f>BY_Demands_Drivers!$F$55*$M$15</f>
        <v>2.5801536598430496E-2</v>
      </c>
      <c r="H95" s="13">
        <f>BY_Demands_Drivers!$G$55*$M$15</f>
        <v>0.10320614639372158</v>
      </c>
      <c r="I95" s="13">
        <f>BY_Demands_Drivers!$H$55*$M$15</f>
        <v>0.33541997577959709</v>
      </c>
      <c r="J95" s="13">
        <f>BY_Demands_Drivers!$I$55*$M$15</f>
        <v>0.21673290742681653</v>
      </c>
      <c r="Q95" s="18" t="str">
        <f t="shared" si="20"/>
        <v>Demand</v>
      </c>
      <c r="R95">
        <f>$Z$15</f>
        <v>2021</v>
      </c>
      <c r="S95" t="s">
        <v>27</v>
      </c>
      <c r="T95" t="str">
        <f t="shared" si="25"/>
        <v>IRDRH</v>
      </c>
      <c r="U95" s="13">
        <f>BY_Demands_Drivers!$F$48*$AA$15</f>
        <v>2.9057377532317751E-2</v>
      </c>
      <c r="V95" s="13">
        <f>BY_Demands_Drivers!$G$48*$AA$15</f>
        <v>0.1452868876615892</v>
      </c>
      <c r="W95" s="13">
        <f>BY_Demands_Drivers!$H$48*$AA$15</f>
        <v>0.13075819889543008</v>
      </c>
      <c r="X95" s="13">
        <f>BY_Demands_Drivers!$I$48*$AA$15</f>
        <v>7.2643443830794407E-2</v>
      </c>
      <c r="AE95" s="18" t="str">
        <f t="shared" si="21"/>
        <v>Demand</v>
      </c>
      <c r="AF95">
        <f>$AN$15</f>
        <v>2021</v>
      </c>
      <c r="AG95" t="s">
        <v>27</v>
      </c>
      <c r="AH95" t="str">
        <f t="shared" si="26"/>
        <v>IXDRH</v>
      </c>
      <c r="AI95" s="13">
        <f>BY_Demands_Drivers!$F$34*$AO$15</f>
        <v>4.8032336645639721E-3</v>
      </c>
      <c r="AJ95" s="13">
        <f>BY_Demands_Drivers!$G$34*$AO$15</f>
        <v>1.9212934658255867E-2</v>
      </c>
      <c r="AK95" s="13">
        <f>BY_Demands_Drivers!$H$34*$AO$15</f>
        <v>6.2442037639331593E-2</v>
      </c>
      <c r="AL95" s="13">
        <f>BY_Demands_Drivers!$I$34*$AO$15</f>
        <v>4.0347162782337374E-2</v>
      </c>
      <c r="AS95" s="18" t="str">
        <f t="shared" si="22"/>
        <v>Demand</v>
      </c>
      <c r="AT95">
        <f>$BB$15</f>
        <v>2021</v>
      </c>
      <c r="AU95" t="s">
        <v>27</v>
      </c>
      <c r="AV95" t="str">
        <f t="shared" si="27"/>
        <v>IGDRH</v>
      </c>
      <c r="AW95" s="13">
        <f>BY_Demands_Drivers!$F$27*$BC$15</f>
        <v>4.4350144790353492E-2</v>
      </c>
      <c r="AX95" s="13">
        <f>BY_Demands_Drivers!$G$27*$BC$15</f>
        <v>1.9007204910151482E-2</v>
      </c>
      <c r="AY95" s="13">
        <f>BY_Demands_Drivers!$H$27*$BC$15</f>
        <v>5.068587976040393E-2</v>
      </c>
      <c r="AZ95" s="13">
        <f>BY_Demands_Drivers!$I$27*$BC$15</f>
        <v>5.7021614730454452E-2</v>
      </c>
      <c r="BG95" s="18" t="str">
        <f t="shared" si="23"/>
        <v>Demand</v>
      </c>
      <c r="BH95">
        <f>$BP$15</f>
        <v>2021</v>
      </c>
      <c r="BI95" t="s">
        <v>27</v>
      </c>
      <c r="BJ95" t="str">
        <f t="shared" si="28"/>
        <v>IIDRH</v>
      </c>
      <c r="BK95" s="13">
        <f>BY_Demands_Drivers!$F$90*$BQ$15</f>
        <v>0.6242265729671842</v>
      </c>
      <c r="BL95" s="13">
        <f>BY_Demands_Drivers!$G$90*$BQ$15</f>
        <v>6.2610488763003994E-4</v>
      </c>
      <c r="BM95" s="13">
        <f>BY_Demands_Drivers!$H$90*$BQ$15</f>
        <v>6.2610488763007431E-4</v>
      </c>
      <c r="BN95" s="13">
        <f>BY_Demands_Drivers!$I$90*$BQ$15</f>
        <v>6.2610488763007431E-4</v>
      </c>
    </row>
    <row r="96" spans="3:66" x14ac:dyDescent="0.3">
      <c r="C96" s="18" t="str">
        <f t="shared" si="24"/>
        <v>Demand</v>
      </c>
      <c r="D96">
        <f>$L$16</f>
        <v>2022</v>
      </c>
      <c r="E96" t="s">
        <v>27</v>
      </c>
      <c r="F96" t="str">
        <f t="shared" si="29"/>
        <v>ISDRH</v>
      </c>
      <c r="G96" s="13">
        <f>BY_Demands_Drivers!$F$55*$M$16</f>
        <v>2.5824149689226673E-2</v>
      </c>
      <c r="H96" s="13">
        <f>BY_Demands_Drivers!$G$55*$M$16</f>
        <v>0.1032965987569063</v>
      </c>
      <c r="I96" s="13">
        <f>BY_Demands_Drivers!$H$55*$M$16</f>
        <v>0.33571394595994741</v>
      </c>
      <c r="J96" s="13">
        <f>BY_Demands_Drivers!$I$55*$M$16</f>
        <v>0.21692285738950443</v>
      </c>
      <c r="Q96" s="18" t="str">
        <f t="shared" si="20"/>
        <v>Demand</v>
      </c>
      <c r="R96">
        <f>$Z$16</f>
        <v>2022</v>
      </c>
      <c r="S96" t="s">
        <v>27</v>
      </c>
      <c r="T96" t="str">
        <f t="shared" si="25"/>
        <v>IRDRH</v>
      </c>
      <c r="U96" s="13">
        <f>BY_Demands_Drivers!$F$48*$AA$16</f>
        <v>2.9135699304642056E-2</v>
      </c>
      <c r="V96" s="13">
        <f>BY_Demands_Drivers!$G$48*$AA$16</f>
        <v>0.14567849652321074</v>
      </c>
      <c r="W96" s="13">
        <f>BY_Demands_Drivers!$H$48*$AA$16</f>
        <v>0.13111064687088947</v>
      </c>
      <c r="X96" s="13">
        <f>BY_Demands_Drivers!$I$48*$AA$16</f>
        <v>7.2839248261605177E-2</v>
      </c>
      <c r="AE96" s="18" t="str">
        <f t="shared" si="21"/>
        <v>Demand</v>
      </c>
      <c r="AF96">
        <f>$AN$16</f>
        <v>2022</v>
      </c>
      <c r="AG96" t="s">
        <v>27</v>
      </c>
      <c r="AH96" t="str">
        <f t="shared" si="26"/>
        <v>IXDRH</v>
      </c>
      <c r="AI96" s="13">
        <f>BY_Demands_Drivers!$F$34*$AO$16</f>
        <v>4.8074433347344942E-3</v>
      </c>
      <c r="AJ96" s="13">
        <f>BY_Demands_Drivers!$G$34*$AO$16</f>
        <v>1.9229773338937956E-2</v>
      </c>
      <c r="AK96" s="13">
        <f>BY_Demands_Drivers!$H$34*$AO$16</f>
        <v>6.2496763351548378E-2</v>
      </c>
      <c r="AL96" s="13">
        <f>BY_Demands_Drivers!$I$34*$AO$16</f>
        <v>4.0382524011769762E-2</v>
      </c>
      <c r="AS96" s="18" t="str">
        <f t="shared" si="22"/>
        <v>Demand</v>
      </c>
      <c r="AT96">
        <f>$BB$16</f>
        <v>2022</v>
      </c>
      <c r="AU96" t="s">
        <v>27</v>
      </c>
      <c r="AV96" t="str">
        <f t="shared" si="27"/>
        <v>IGDRH</v>
      </c>
      <c r="AW96" s="13">
        <f>BY_Demands_Drivers!$F$27*$BC$16</f>
        <v>4.4175537921100128E-2</v>
      </c>
      <c r="AX96" s="13">
        <f>BY_Demands_Drivers!$G$27*$BC$16</f>
        <v>1.8932373394757184E-2</v>
      </c>
      <c r="AY96" s="13">
        <f>BY_Demands_Drivers!$H$27*$BC$16</f>
        <v>5.0486329052685797E-2</v>
      </c>
      <c r="AZ96" s="13">
        <f>BY_Demands_Drivers!$I$27*$BC$16</f>
        <v>5.6797120184271563E-2</v>
      </c>
      <c r="BG96" s="18" t="str">
        <f t="shared" si="23"/>
        <v>Demand</v>
      </c>
      <c r="BH96">
        <f>$BP$16</f>
        <v>2022</v>
      </c>
      <c r="BI96" t="s">
        <v>27</v>
      </c>
      <c r="BJ96" t="str">
        <f t="shared" si="28"/>
        <v>IIDRH</v>
      </c>
      <c r="BK96" s="13">
        <f>BY_Demands_Drivers!$F$90*$BQ$16</f>
        <v>0.62865371178255436</v>
      </c>
      <c r="BL96" s="13">
        <f>BY_Demands_Drivers!$G$90*$BQ$16</f>
        <v>6.3054534782599776E-4</v>
      </c>
      <c r="BM96" s="13">
        <f>BY_Demands_Drivers!$H$90*$BQ$16</f>
        <v>6.3054534782603234E-4</v>
      </c>
      <c r="BN96" s="13">
        <f>BY_Demands_Drivers!$I$90*$BQ$16</f>
        <v>6.3054534782603234E-4</v>
      </c>
    </row>
    <row r="97" spans="3:66" x14ac:dyDescent="0.3">
      <c r="C97" s="18" t="str">
        <f t="shared" si="24"/>
        <v>Demand</v>
      </c>
      <c r="D97">
        <f>$L$17</f>
        <v>2023</v>
      </c>
      <c r="E97" t="s">
        <v>27</v>
      </c>
      <c r="F97" t="str">
        <f t="shared" si="29"/>
        <v>ISDRH</v>
      </c>
      <c r="G97" s="13">
        <f>BY_Demands_Drivers!$F$55*$M$17</f>
        <v>2.5846762780022844E-2</v>
      </c>
      <c r="H97" s="13">
        <f>BY_Demands_Drivers!$G$55*$M$17</f>
        <v>0.10338705112009097</v>
      </c>
      <c r="I97" s="13">
        <f>BY_Demands_Drivers!$H$55*$M$17</f>
        <v>0.33600791614029762</v>
      </c>
      <c r="J97" s="13">
        <f>BY_Demands_Drivers!$I$55*$M$17</f>
        <v>0.21711280735219224</v>
      </c>
      <c r="Q97" s="18" t="str">
        <f t="shared" si="20"/>
        <v>Demand</v>
      </c>
      <c r="R97">
        <f>$Z$17</f>
        <v>2023</v>
      </c>
      <c r="S97" t="s">
        <v>27</v>
      </c>
      <c r="T97" t="str">
        <f t="shared" si="25"/>
        <v>IRDRH</v>
      </c>
      <c r="U97" s="13">
        <f>BY_Demands_Drivers!$F$48*$AA$17</f>
        <v>2.9214021076966357E-2</v>
      </c>
      <c r="V97" s="13">
        <f>BY_Demands_Drivers!$G$48*$AA$17</f>
        <v>0.14607010538483223</v>
      </c>
      <c r="W97" s="13">
        <f>BY_Demands_Drivers!$H$48*$AA$17</f>
        <v>0.13146309484634883</v>
      </c>
      <c r="X97" s="13">
        <f>BY_Demands_Drivers!$I$48*$AA$17</f>
        <v>7.3035052692415933E-2</v>
      </c>
      <c r="AE97" s="18" t="str">
        <f t="shared" si="21"/>
        <v>Demand</v>
      </c>
      <c r="AF97">
        <f>$AN$17</f>
        <v>2023</v>
      </c>
      <c r="AG97" t="s">
        <v>27</v>
      </c>
      <c r="AH97" t="str">
        <f t="shared" si="26"/>
        <v>IXDRH</v>
      </c>
      <c r="AI97" s="13">
        <f>BY_Demands_Drivers!$F$34*$AO$17</f>
        <v>4.8116530049050138E-3</v>
      </c>
      <c r="AJ97" s="13">
        <f>BY_Demands_Drivers!$G$34*$AO$17</f>
        <v>1.9246612019620038E-2</v>
      </c>
      <c r="AK97" s="13">
        <f>BY_Demands_Drivers!$H$34*$AO$17</f>
        <v>6.2551489063765148E-2</v>
      </c>
      <c r="AL97" s="13">
        <f>BY_Demands_Drivers!$I$34*$AO$17</f>
        <v>4.0417885241202135E-2</v>
      </c>
      <c r="AS97" s="18" t="str">
        <f t="shared" si="22"/>
        <v>Demand</v>
      </c>
      <c r="AT97">
        <f>$BB$17</f>
        <v>2023</v>
      </c>
      <c r="AU97" t="s">
        <v>27</v>
      </c>
      <c r="AV97" t="str">
        <f t="shared" si="27"/>
        <v>IGDRH</v>
      </c>
      <c r="AW97" s="13">
        <f>BY_Demands_Drivers!$F$27*$BC$17</f>
        <v>4.400093105184677E-2</v>
      </c>
      <c r="AX97" s="13">
        <f>BY_Demands_Drivers!$G$27*$BC$17</f>
        <v>1.885754187936289E-2</v>
      </c>
      <c r="AY97" s="13">
        <f>BY_Demands_Drivers!$H$27*$BC$17</f>
        <v>5.0286778344967677E-2</v>
      </c>
      <c r="AZ97" s="13">
        <f>BY_Demands_Drivers!$I$27*$BC$17</f>
        <v>5.6572625638088674E-2</v>
      </c>
      <c r="BG97" s="18" t="str">
        <f t="shared" si="23"/>
        <v>Demand</v>
      </c>
      <c r="BH97">
        <f>$BP$17</f>
        <v>2023</v>
      </c>
      <c r="BI97" t="s">
        <v>27</v>
      </c>
      <c r="BJ97" t="str">
        <f t="shared" si="28"/>
        <v>IIDRH</v>
      </c>
      <c r="BK97" s="13">
        <f>BY_Demands_Drivers!$F$90*$BQ$17</f>
        <v>0.63308085059792452</v>
      </c>
      <c r="BL97" s="13">
        <f>BY_Demands_Drivers!$G$90*$BQ$17</f>
        <v>6.3498580802195546E-4</v>
      </c>
      <c r="BM97" s="13">
        <f>BY_Demands_Drivers!$H$90*$BQ$17</f>
        <v>6.3498580802199027E-4</v>
      </c>
      <c r="BN97" s="13">
        <f>BY_Demands_Drivers!$I$90*$BQ$17</f>
        <v>6.3498580802199027E-4</v>
      </c>
    </row>
    <row r="98" spans="3:66" x14ac:dyDescent="0.3">
      <c r="C98" s="18" t="str">
        <f t="shared" si="24"/>
        <v>Demand</v>
      </c>
      <c r="D98">
        <f>$L$18</f>
        <v>2024</v>
      </c>
      <c r="E98" t="s">
        <v>27</v>
      </c>
      <c r="F98" t="str">
        <f t="shared" si="29"/>
        <v>ISDRH</v>
      </c>
      <c r="G98" s="13">
        <f>BY_Demands_Drivers!$F$55*$M$18</f>
        <v>2.5869375870819011E-2</v>
      </c>
      <c r="H98" s="13">
        <f>BY_Demands_Drivers!$G$55*$M$18</f>
        <v>0.10347750348327564</v>
      </c>
      <c r="I98" s="13">
        <f>BY_Demands_Drivers!$H$55*$M$18</f>
        <v>0.33630188632064784</v>
      </c>
      <c r="J98" s="13">
        <f>BY_Demands_Drivers!$I$55*$M$18</f>
        <v>0.21730275731488005</v>
      </c>
      <c r="Q98" s="18" t="str">
        <f t="shared" si="20"/>
        <v>Demand</v>
      </c>
      <c r="R98">
        <f>$Z$18</f>
        <v>2024</v>
      </c>
      <c r="S98" t="s">
        <v>27</v>
      </c>
      <c r="T98" t="str">
        <f t="shared" si="25"/>
        <v>IRDRH</v>
      </c>
      <c r="U98" s="13">
        <f>BY_Demands_Drivers!$F$48*$AA$18</f>
        <v>2.9292342849290668E-2</v>
      </c>
      <c r="V98" s="13">
        <f>BY_Demands_Drivers!$G$48*$AA$18</f>
        <v>0.14646171424645379</v>
      </c>
      <c r="W98" s="13">
        <f>BY_Demands_Drivers!$H$48*$AA$18</f>
        <v>0.13181554282180821</v>
      </c>
      <c r="X98" s="13">
        <f>BY_Demands_Drivers!$I$48*$AA$18</f>
        <v>7.3230857123226703E-2</v>
      </c>
      <c r="AE98" s="18" t="str">
        <f t="shared" si="21"/>
        <v>Demand</v>
      </c>
      <c r="AF98">
        <f>$AN$18</f>
        <v>2024</v>
      </c>
      <c r="AG98" t="s">
        <v>27</v>
      </c>
      <c r="AH98" t="str">
        <f t="shared" si="26"/>
        <v>IXDRH</v>
      </c>
      <c r="AI98" s="13">
        <f>BY_Demands_Drivers!$F$34*$AO$18</f>
        <v>4.8158626750755334E-3</v>
      </c>
      <c r="AJ98" s="13">
        <f>BY_Demands_Drivers!$G$34*$AO$18</f>
        <v>1.9263450700302113E-2</v>
      </c>
      <c r="AK98" s="13">
        <f>BY_Demands_Drivers!$H$34*$AO$18</f>
        <v>6.2606214775981897E-2</v>
      </c>
      <c r="AL98" s="13">
        <f>BY_Demands_Drivers!$I$34*$AO$18</f>
        <v>4.0453246470634495E-2</v>
      </c>
      <c r="AS98" s="18" t="str">
        <f t="shared" si="22"/>
        <v>Demand</v>
      </c>
      <c r="AT98">
        <f>$BB$18</f>
        <v>2024</v>
      </c>
      <c r="AU98" t="s">
        <v>27</v>
      </c>
      <c r="AV98" t="str">
        <f t="shared" si="27"/>
        <v>IGDRH</v>
      </c>
      <c r="AW98" s="13">
        <f>BY_Demands_Drivers!$F$27*$BC$18</f>
        <v>4.3826324182593412E-2</v>
      </c>
      <c r="AX98" s="13">
        <f>BY_Demands_Drivers!$G$27*$BC$18</f>
        <v>1.8782710363968589E-2</v>
      </c>
      <c r="AY98" s="13">
        <f>BY_Demands_Drivers!$H$27*$BC$18</f>
        <v>5.008722763724955E-2</v>
      </c>
      <c r="AZ98" s="13">
        <f>BY_Demands_Drivers!$I$27*$BC$18</f>
        <v>5.6348131091905777E-2</v>
      </c>
      <c r="BG98" s="18" t="str">
        <f t="shared" si="23"/>
        <v>Demand</v>
      </c>
      <c r="BH98">
        <f>$BP$18</f>
        <v>2024</v>
      </c>
      <c r="BI98" t="s">
        <v>27</v>
      </c>
      <c r="BJ98" t="str">
        <f t="shared" si="28"/>
        <v>IIDRH</v>
      </c>
      <c r="BK98" s="13">
        <f>BY_Demands_Drivers!$F$90*$BQ$18</f>
        <v>0.63750798941329456</v>
      </c>
      <c r="BL98" s="13">
        <f>BY_Demands_Drivers!$G$90*$BQ$18</f>
        <v>6.3942626821791317E-4</v>
      </c>
      <c r="BM98" s="13">
        <f>BY_Demands_Drivers!$H$90*$BQ$18</f>
        <v>6.394262682179483E-4</v>
      </c>
      <c r="BN98" s="13">
        <f>BY_Demands_Drivers!$I$90*$BQ$18</f>
        <v>6.394262682179483E-4</v>
      </c>
    </row>
    <row r="99" spans="3:66" x14ac:dyDescent="0.3">
      <c r="C99" s="18" t="str">
        <f t="shared" si="24"/>
        <v>Demand</v>
      </c>
      <c r="D99">
        <f>$L$19</f>
        <v>2025</v>
      </c>
      <c r="E99" t="s">
        <v>27</v>
      </c>
      <c r="F99" t="str">
        <f t="shared" si="29"/>
        <v>ISDRH</v>
      </c>
      <c r="G99" s="13">
        <f>BY_Demands_Drivers!$F$55*$M$19</f>
        <v>2.5891988961615178E-2</v>
      </c>
      <c r="H99" s="13">
        <f>BY_Demands_Drivers!$G$55*$M$19</f>
        <v>0.10356795584646031</v>
      </c>
      <c r="I99" s="13">
        <f>BY_Demands_Drivers!$H$55*$M$19</f>
        <v>0.33659585650099799</v>
      </c>
      <c r="J99" s="13">
        <f>BY_Demands_Drivers!$I$55*$M$19</f>
        <v>0.21749270727756784</v>
      </c>
      <c r="Q99" s="18" t="str">
        <f t="shared" si="20"/>
        <v>Demand</v>
      </c>
      <c r="R99">
        <f>$Z$19</f>
        <v>2025</v>
      </c>
      <c r="S99" t="s">
        <v>27</v>
      </c>
      <c r="T99" t="str">
        <f t="shared" si="25"/>
        <v>IRDRH</v>
      </c>
      <c r="U99" s="13">
        <f>BY_Demands_Drivers!$F$48*$AA$19</f>
        <v>2.9370664621614976E-2</v>
      </c>
      <c r="V99" s="13">
        <f>BY_Demands_Drivers!$G$48*$AA$19</f>
        <v>0.14685332310807533</v>
      </c>
      <c r="W99" s="13">
        <f>BY_Demands_Drivers!$H$48*$AA$19</f>
        <v>0.1321679907972676</v>
      </c>
      <c r="X99" s="13">
        <f>BY_Demands_Drivers!$I$48*$AA$19</f>
        <v>7.3426661554037473E-2</v>
      </c>
      <c r="AE99" s="18" t="str">
        <f t="shared" si="21"/>
        <v>Demand</v>
      </c>
      <c r="AF99">
        <f>$AN$19</f>
        <v>2025</v>
      </c>
      <c r="AG99" t="s">
        <v>27</v>
      </c>
      <c r="AH99" t="str">
        <f t="shared" si="26"/>
        <v>IXDRH</v>
      </c>
      <c r="AI99" s="13">
        <f>BY_Demands_Drivers!$F$34*$AO$19</f>
        <v>4.8200723452460539E-3</v>
      </c>
      <c r="AJ99" s="13">
        <f>BY_Demands_Drivers!$G$34*$AO$19</f>
        <v>1.9280289380984195E-2</v>
      </c>
      <c r="AK99" s="13">
        <f>BY_Demands_Drivers!$H$34*$AO$19</f>
        <v>6.266094048819866E-2</v>
      </c>
      <c r="AL99" s="13">
        <f>BY_Demands_Drivers!$I$34*$AO$19</f>
        <v>4.0488607700066868E-2</v>
      </c>
      <c r="AS99" s="18" t="str">
        <f t="shared" si="22"/>
        <v>Demand</v>
      </c>
      <c r="AT99">
        <f>$BB$19</f>
        <v>2025</v>
      </c>
      <c r="AU99" t="s">
        <v>27</v>
      </c>
      <c r="AV99" t="str">
        <f t="shared" si="27"/>
        <v>IGDRH</v>
      </c>
      <c r="AW99" s="13">
        <f>BY_Demands_Drivers!$F$27*$BC$19</f>
        <v>4.3651717313340055E-2</v>
      </c>
      <c r="AX99" s="13">
        <f>BY_Demands_Drivers!$G$27*$BC$19</f>
        <v>1.8707878848574295E-2</v>
      </c>
      <c r="AY99" s="13">
        <f>BY_Demands_Drivers!$H$27*$BC$19</f>
        <v>4.988767692953143E-2</v>
      </c>
      <c r="AZ99" s="13">
        <f>BY_Demands_Drivers!$I$27*$BC$19</f>
        <v>5.6123636545722888E-2</v>
      </c>
      <c r="BG99" s="18" t="str">
        <f t="shared" si="23"/>
        <v>Demand</v>
      </c>
      <c r="BH99">
        <f>$BP$19</f>
        <v>2025</v>
      </c>
      <c r="BI99" t="s">
        <v>27</v>
      </c>
      <c r="BJ99" t="str">
        <f t="shared" si="28"/>
        <v>IIDRH</v>
      </c>
      <c r="BK99" s="13">
        <f>BY_Demands_Drivers!$F$90*$BQ$19</f>
        <v>0.64193512822866472</v>
      </c>
      <c r="BL99" s="13">
        <f>BY_Demands_Drivers!$G$90*$BQ$19</f>
        <v>6.4386672841387099E-4</v>
      </c>
      <c r="BM99" s="13">
        <f>BY_Demands_Drivers!$H$90*$BQ$19</f>
        <v>6.4386672841390622E-4</v>
      </c>
      <c r="BN99" s="13">
        <f>BY_Demands_Drivers!$I$90*$BQ$19</f>
        <v>6.4386672841390622E-4</v>
      </c>
    </row>
    <row r="100" spans="3:66" x14ac:dyDescent="0.3">
      <c r="C100" s="18" t="str">
        <f t="shared" si="24"/>
        <v>Demand</v>
      </c>
      <c r="D100">
        <f>$L$20</f>
        <v>2026</v>
      </c>
      <c r="E100" t="s">
        <v>27</v>
      </c>
      <c r="F100" t="str">
        <f t="shared" si="29"/>
        <v>ISDRH</v>
      </c>
      <c r="G100" s="13">
        <f>BY_Demands_Drivers!$F$55*$M$20</f>
        <v>2.5891988961615178E-2</v>
      </c>
      <c r="H100" s="13">
        <f>BY_Demands_Drivers!$G$55*$M$20</f>
        <v>0.10356795584646031</v>
      </c>
      <c r="I100" s="13">
        <f>BY_Demands_Drivers!$H$55*$M$20</f>
        <v>0.33659585650099799</v>
      </c>
      <c r="J100" s="13">
        <f>BY_Demands_Drivers!$I$55*$M$20</f>
        <v>0.21749270727756784</v>
      </c>
      <c r="Q100" s="18" t="str">
        <f t="shared" si="20"/>
        <v>Demand</v>
      </c>
      <c r="R100">
        <f>$Z$20</f>
        <v>2026</v>
      </c>
      <c r="S100" t="s">
        <v>27</v>
      </c>
      <c r="T100" t="str">
        <f t="shared" si="25"/>
        <v>IRDRH</v>
      </c>
      <c r="U100" s="13">
        <f>BY_Demands_Drivers!$F$48*$AA$20</f>
        <v>2.9527308166263585E-2</v>
      </c>
      <c r="V100" s="13">
        <f>BY_Demands_Drivers!$G$48*$AA$20</f>
        <v>0.14763654083131839</v>
      </c>
      <c r="W100" s="13">
        <f>BY_Demands_Drivers!$H$48*$AA$20</f>
        <v>0.13287288674818634</v>
      </c>
      <c r="X100" s="13">
        <f>BY_Demands_Drivers!$I$48*$AA$20</f>
        <v>7.3818270415658999E-2</v>
      </c>
      <c r="AE100" s="18" t="str">
        <f t="shared" si="21"/>
        <v>Demand</v>
      </c>
      <c r="AF100">
        <f>$AN$20</f>
        <v>2026</v>
      </c>
      <c r="AG100" t="s">
        <v>27</v>
      </c>
      <c r="AH100" t="str">
        <f t="shared" si="26"/>
        <v>IXDRH</v>
      </c>
      <c r="AI100" s="13">
        <f>BY_Demands_Drivers!$F$34*$AO$20</f>
        <v>4.8200723452460539E-3</v>
      </c>
      <c r="AJ100" s="13">
        <f>BY_Demands_Drivers!$G$34*$AO$20</f>
        <v>1.9280289380984195E-2</v>
      </c>
      <c r="AK100" s="13">
        <f>BY_Demands_Drivers!$H$34*$AO$20</f>
        <v>6.266094048819866E-2</v>
      </c>
      <c r="AL100" s="13">
        <f>BY_Demands_Drivers!$I$34*$AO$20</f>
        <v>4.0488607700066868E-2</v>
      </c>
      <c r="AS100" s="18" t="str">
        <f t="shared" si="22"/>
        <v>Demand</v>
      </c>
      <c r="AT100">
        <f>$BB$20</f>
        <v>2026</v>
      </c>
      <c r="AU100" t="s">
        <v>27</v>
      </c>
      <c r="AV100" t="str">
        <f t="shared" si="27"/>
        <v>IGDRH</v>
      </c>
      <c r="AW100" s="13">
        <f>BY_Demands_Drivers!$F$27*$BC$20</f>
        <v>4.3477110444086697E-2</v>
      </c>
      <c r="AX100" s="13">
        <f>BY_Demands_Drivers!$G$27*$BC$20</f>
        <v>1.8633047333179997E-2</v>
      </c>
      <c r="AY100" s="13">
        <f>BY_Demands_Drivers!$H$27*$BC$20</f>
        <v>4.9688126221813303E-2</v>
      </c>
      <c r="AZ100" s="13">
        <f>BY_Demands_Drivers!$I$27*$BC$20</f>
        <v>5.5899141999540006E-2</v>
      </c>
      <c r="BG100" s="18" t="str">
        <f t="shared" si="23"/>
        <v>Demand</v>
      </c>
      <c r="BH100">
        <f>$BP$20</f>
        <v>2026</v>
      </c>
      <c r="BI100" t="s">
        <v>27</v>
      </c>
      <c r="BJ100" t="str">
        <f t="shared" si="28"/>
        <v>IIDRH</v>
      </c>
      <c r="BK100" s="13">
        <f>BY_Demands_Drivers!$F$90*$BQ$20</f>
        <v>0.64414869763634985</v>
      </c>
      <c r="BL100" s="13">
        <f>BY_Demands_Drivers!$G$90*$BQ$20</f>
        <v>6.460869585118499E-4</v>
      </c>
      <c r="BM100" s="13">
        <f>BY_Demands_Drivers!$H$90*$BQ$20</f>
        <v>6.4608695851188535E-4</v>
      </c>
      <c r="BN100" s="13">
        <f>BY_Demands_Drivers!$I$90*$BQ$20</f>
        <v>6.4608695851188535E-4</v>
      </c>
    </row>
    <row r="101" spans="3:66" x14ac:dyDescent="0.3">
      <c r="C101" s="18" t="str">
        <f t="shared" si="24"/>
        <v>Demand</v>
      </c>
      <c r="D101">
        <f>$L$21</f>
        <v>2027</v>
      </c>
      <c r="E101" t="s">
        <v>27</v>
      </c>
      <c r="F101" t="str">
        <f t="shared" si="29"/>
        <v>ISDRH</v>
      </c>
      <c r="G101" s="13">
        <f>BY_Demands_Drivers!$F$55*$M$21</f>
        <v>2.5891988961615178E-2</v>
      </c>
      <c r="H101" s="13">
        <f>BY_Demands_Drivers!$G$55*$M$21</f>
        <v>0.10356795584646031</v>
      </c>
      <c r="I101" s="13">
        <f>BY_Demands_Drivers!$H$55*$M$21</f>
        <v>0.33659585650099799</v>
      </c>
      <c r="J101" s="13">
        <f>BY_Demands_Drivers!$I$55*$M$21</f>
        <v>0.21749270727756784</v>
      </c>
      <c r="Q101" s="18" t="str">
        <f t="shared" si="20"/>
        <v>Demand</v>
      </c>
      <c r="R101">
        <f>$Z$21</f>
        <v>2027</v>
      </c>
      <c r="S101" t="s">
        <v>27</v>
      </c>
      <c r="T101" t="str">
        <f t="shared" si="25"/>
        <v>IRDRH</v>
      </c>
      <c r="U101" s="13">
        <f>BY_Demands_Drivers!$F$48*$AA$21</f>
        <v>2.9683951710912197E-2</v>
      </c>
      <c r="V101" s="13">
        <f>BY_Demands_Drivers!$G$48*$AA$21</f>
        <v>0.14841975855456147</v>
      </c>
      <c r="W101" s="13">
        <f>BY_Demands_Drivers!$H$48*$AA$21</f>
        <v>0.13357778269910511</v>
      </c>
      <c r="X101" s="13">
        <f>BY_Demands_Drivers!$I$48*$AA$21</f>
        <v>7.4209879277280538E-2</v>
      </c>
      <c r="AE101" s="18" t="str">
        <f t="shared" si="21"/>
        <v>Demand</v>
      </c>
      <c r="AF101">
        <f>$AN$21</f>
        <v>2027</v>
      </c>
      <c r="AG101" t="s">
        <v>27</v>
      </c>
      <c r="AH101" t="str">
        <f t="shared" si="26"/>
        <v>IXDRH</v>
      </c>
      <c r="AI101" s="13">
        <f>BY_Demands_Drivers!$F$34*$AO$21</f>
        <v>4.8200723452460539E-3</v>
      </c>
      <c r="AJ101" s="13">
        <f>BY_Demands_Drivers!$G$34*$AO$21</f>
        <v>1.9280289380984195E-2</v>
      </c>
      <c r="AK101" s="13">
        <f>BY_Demands_Drivers!$H$34*$AO$21</f>
        <v>6.266094048819866E-2</v>
      </c>
      <c r="AL101" s="13">
        <f>BY_Demands_Drivers!$I$34*$AO$21</f>
        <v>4.0488607700066868E-2</v>
      </c>
      <c r="AS101" s="18" t="str">
        <f t="shared" si="22"/>
        <v>Demand</v>
      </c>
      <c r="AT101">
        <f>$BB$21</f>
        <v>2027</v>
      </c>
      <c r="AU101" t="s">
        <v>27</v>
      </c>
      <c r="AV101" t="str">
        <f t="shared" si="27"/>
        <v>IGDRH</v>
      </c>
      <c r="AW101" s="13">
        <f>BY_Demands_Drivers!$F$27*$BC$21</f>
        <v>4.3302503574833333E-2</v>
      </c>
      <c r="AX101" s="13">
        <f>BY_Demands_Drivers!$G$27*$BC$21</f>
        <v>1.85582158177857E-2</v>
      </c>
      <c r="AY101" s="13">
        <f>BY_Demands_Drivers!$H$27*$BC$21</f>
        <v>4.9488575514095176E-2</v>
      </c>
      <c r="AZ101" s="13">
        <f>BY_Demands_Drivers!$I$27*$BC$21</f>
        <v>5.567464745335711E-2</v>
      </c>
      <c r="BG101" s="18" t="str">
        <f t="shared" si="23"/>
        <v>Demand</v>
      </c>
      <c r="BH101">
        <f>$BP$21</f>
        <v>2027</v>
      </c>
      <c r="BI101" t="s">
        <v>27</v>
      </c>
      <c r="BJ101" t="str">
        <f t="shared" si="28"/>
        <v>IIDRH</v>
      </c>
      <c r="BK101" s="13">
        <f>BY_Demands_Drivers!$F$90*$BQ$21</f>
        <v>0.64636226704403488</v>
      </c>
      <c r="BL101" s="13">
        <f>BY_Demands_Drivers!$G$90*$BQ$21</f>
        <v>6.4830718860982869E-4</v>
      </c>
      <c r="BM101" s="13">
        <f>BY_Demands_Drivers!$H$90*$BQ$21</f>
        <v>6.4830718860986426E-4</v>
      </c>
      <c r="BN101" s="13">
        <f>BY_Demands_Drivers!$I$90*$BQ$21</f>
        <v>6.4830718860986426E-4</v>
      </c>
    </row>
    <row r="102" spans="3:66" x14ac:dyDescent="0.3">
      <c r="C102" s="18" t="str">
        <f t="shared" si="24"/>
        <v>Demand</v>
      </c>
      <c r="D102">
        <f>$L$22</f>
        <v>2028</v>
      </c>
      <c r="E102" t="s">
        <v>27</v>
      </c>
      <c r="F102" t="str">
        <f t="shared" si="29"/>
        <v>ISDRH</v>
      </c>
      <c r="G102" s="13">
        <f>BY_Demands_Drivers!$F$55*$M$22</f>
        <v>2.5891988961615178E-2</v>
      </c>
      <c r="H102" s="13">
        <f>BY_Demands_Drivers!$G$55*$M$22</f>
        <v>0.10356795584646031</v>
      </c>
      <c r="I102" s="13">
        <f>BY_Demands_Drivers!$H$55*$M$22</f>
        <v>0.33659585650099799</v>
      </c>
      <c r="J102" s="13">
        <f>BY_Demands_Drivers!$I$55*$M$22</f>
        <v>0.21749270727756784</v>
      </c>
      <c r="Q102" s="18" t="str">
        <f t="shared" si="20"/>
        <v>Demand</v>
      </c>
      <c r="R102">
        <f>$Z$22</f>
        <v>2028</v>
      </c>
      <c r="S102" t="s">
        <v>27</v>
      </c>
      <c r="T102" t="str">
        <f t="shared" si="25"/>
        <v>IRDRH</v>
      </c>
      <c r="U102" s="13">
        <f>BY_Demands_Drivers!$F$48*$AA$22</f>
        <v>2.9840595255560813E-2</v>
      </c>
      <c r="V102" s="13">
        <f>BY_Demands_Drivers!$G$48*$AA$22</f>
        <v>0.14920297627780454</v>
      </c>
      <c r="W102" s="13">
        <f>BY_Demands_Drivers!$H$48*$AA$22</f>
        <v>0.13428267865002388</v>
      </c>
      <c r="X102" s="13">
        <f>BY_Demands_Drivers!$I$48*$AA$22</f>
        <v>7.4601488138902078E-2</v>
      </c>
      <c r="AE102" s="18" t="str">
        <f t="shared" si="21"/>
        <v>Demand</v>
      </c>
      <c r="AF102">
        <f>$AN$22</f>
        <v>2028</v>
      </c>
      <c r="AG102" t="s">
        <v>27</v>
      </c>
      <c r="AH102" t="str">
        <f t="shared" si="26"/>
        <v>IXDRH</v>
      </c>
      <c r="AI102" s="13">
        <f>BY_Demands_Drivers!$F$34*$AO$22</f>
        <v>4.8200723452460539E-3</v>
      </c>
      <c r="AJ102" s="13">
        <f>BY_Demands_Drivers!$G$34*$AO$22</f>
        <v>1.9280289380984195E-2</v>
      </c>
      <c r="AK102" s="13">
        <f>BY_Demands_Drivers!$H$34*$AO$22</f>
        <v>6.266094048819866E-2</v>
      </c>
      <c r="AL102" s="13">
        <f>BY_Demands_Drivers!$I$34*$AO$22</f>
        <v>4.0488607700066868E-2</v>
      </c>
      <c r="AS102" s="18" t="str">
        <f t="shared" si="22"/>
        <v>Demand</v>
      </c>
      <c r="AT102">
        <f>$BB$22</f>
        <v>2028</v>
      </c>
      <c r="AU102" t="s">
        <v>27</v>
      </c>
      <c r="AV102" t="str">
        <f t="shared" si="27"/>
        <v>IGDRH</v>
      </c>
      <c r="AW102" s="13">
        <f>BY_Demands_Drivers!$F$27*$BC$22</f>
        <v>4.3127896705579975E-2</v>
      </c>
      <c r="AX102" s="13">
        <f>BY_Demands_Drivers!$G$27*$BC$22</f>
        <v>1.8483384302391406E-2</v>
      </c>
      <c r="AY102" s="13">
        <f>BY_Demands_Drivers!$H$27*$BC$22</f>
        <v>4.9289024806377056E-2</v>
      </c>
      <c r="AZ102" s="13">
        <f>BY_Demands_Drivers!$I$27*$BC$22</f>
        <v>5.545015290717422E-2</v>
      </c>
      <c r="BG102" s="18" t="str">
        <f t="shared" si="23"/>
        <v>Demand</v>
      </c>
      <c r="BH102">
        <f>$BP$22</f>
        <v>2028</v>
      </c>
      <c r="BI102" t="s">
        <v>27</v>
      </c>
      <c r="BJ102" t="str">
        <f t="shared" si="28"/>
        <v>IIDRH</v>
      </c>
      <c r="BK102" s="13">
        <f>BY_Demands_Drivers!$F$90*$BQ$22</f>
        <v>0.64857583645172001</v>
      </c>
      <c r="BL102" s="13">
        <f>BY_Demands_Drivers!$G$90*$BQ$22</f>
        <v>6.505274187078076E-4</v>
      </c>
      <c r="BM102" s="13">
        <f>BY_Demands_Drivers!$H$90*$BQ$22</f>
        <v>6.5052741870784327E-4</v>
      </c>
      <c r="BN102" s="13">
        <f>BY_Demands_Drivers!$I$90*$BQ$22</f>
        <v>6.5052741870784327E-4</v>
      </c>
    </row>
    <row r="103" spans="3:66" x14ac:dyDescent="0.3">
      <c r="C103" s="18" t="str">
        <f t="shared" si="24"/>
        <v>Demand</v>
      </c>
      <c r="D103">
        <f>$L$23</f>
        <v>2029</v>
      </c>
      <c r="E103" t="s">
        <v>27</v>
      </c>
      <c r="F103" t="str">
        <f t="shared" si="29"/>
        <v>ISDRH</v>
      </c>
      <c r="G103" s="13">
        <f>BY_Demands_Drivers!$F$55*$M$23</f>
        <v>2.5891988961615178E-2</v>
      </c>
      <c r="H103" s="13">
        <f>BY_Demands_Drivers!$G$55*$M$23</f>
        <v>0.10356795584646031</v>
      </c>
      <c r="I103" s="13">
        <f>BY_Demands_Drivers!$H$55*$M$23</f>
        <v>0.33659585650099799</v>
      </c>
      <c r="J103" s="13">
        <f>BY_Demands_Drivers!$I$55*$M$23</f>
        <v>0.21749270727756784</v>
      </c>
      <c r="Q103" s="18" t="str">
        <f t="shared" si="20"/>
        <v>Demand</v>
      </c>
      <c r="R103">
        <f>$Z$23</f>
        <v>2029</v>
      </c>
      <c r="S103" t="s">
        <v>27</v>
      </c>
      <c r="T103" t="str">
        <f t="shared" si="25"/>
        <v>IRDRH</v>
      </c>
      <c r="U103" s="13">
        <f>BY_Demands_Drivers!$F$48*$AA$23</f>
        <v>2.9997238800209425E-2</v>
      </c>
      <c r="V103" s="13">
        <f>BY_Demands_Drivers!$G$48*$AA$23</f>
        <v>0.1499861940010476</v>
      </c>
      <c r="W103" s="13">
        <f>BY_Demands_Drivers!$H$48*$AA$23</f>
        <v>0.13498757460094263</v>
      </c>
      <c r="X103" s="13">
        <f>BY_Demands_Drivers!$I$48*$AA$23</f>
        <v>7.4993097000523604E-2</v>
      </c>
      <c r="AE103" s="18" t="str">
        <f t="shared" si="21"/>
        <v>Demand</v>
      </c>
      <c r="AF103">
        <f>$AN$23</f>
        <v>2029</v>
      </c>
      <c r="AG103" t="s">
        <v>27</v>
      </c>
      <c r="AH103" t="str">
        <f t="shared" si="26"/>
        <v>IXDRH</v>
      </c>
      <c r="AI103" s="13">
        <f>BY_Demands_Drivers!$F$34*$AO$23</f>
        <v>4.8200723452460539E-3</v>
      </c>
      <c r="AJ103" s="13">
        <f>BY_Demands_Drivers!$G$34*$AO$23</f>
        <v>1.9280289380984195E-2</v>
      </c>
      <c r="AK103" s="13">
        <f>BY_Demands_Drivers!$H$34*$AO$23</f>
        <v>6.266094048819866E-2</v>
      </c>
      <c r="AL103" s="13">
        <f>BY_Demands_Drivers!$I$34*$AO$23</f>
        <v>4.0488607700066868E-2</v>
      </c>
      <c r="AS103" s="18" t="str">
        <f t="shared" si="22"/>
        <v>Demand</v>
      </c>
      <c r="AT103">
        <f>$BB$23</f>
        <v>2029</v>
      </c>
      <c r="AU103" t="s">
        <v>27</v>
      </c>
      <c r="AV103" t="str">
        <f t="shared" si="27"/>
        <v>IGDRH</v>
      </c>
      <c r="AW103" s="13">
        <f>BY_Demands_Drivers!$F$27*$BC$23</f>
        <v>4.2953289836326618E-2</v>
      </c>
      <c r="AX103" s="13">
        <f>BY_Demands_Drivers!$G$27*$BC$23</f>
        <v>1.8408552786997108E-2</v>
      </c>
      <c r="AY103" s="13">
        <f>BY_Demands_Drivers!$H$27*$BC$23</f>
        <v>4.9089474098658929E-2</v>
      </c>
      <c r="AZ103" s="13">
        <f>BY_Demands_Drivers!$I$27*$BC$23</f>
        <v>5.5225658360991331E-2</v>
      </c>
      <c r="BG103" s="18" t="str">
        <f t="shared" si="23"/>
        <v>Demand</v>
      </c>
      <c r="BH103">
        <f>$BP$23</f>
        <v>2029</v>
      </c>
      <c r="BI103" t="s">
        <v>27</v>
      </c>
      <c r="BJ103" t="str">
        <f t="shared" si="28"/>
        <v>IIDRH</v>
      </c>
      <c r="BK103" s="13">
        <f>BY_Demands_Drivers!$F$90*$BQ$23</f>
        <v>0.65078940585940492</v>
      </c>
      <c r="BL103" s="13">
        <f>BY_Demands_Drivers!$G$90*$BQ$23</f>
        <v>6.527476488057864E-4</v>
      </c>
      <c r="BM103" s="13">
        <f>BY_Demands_Drivers!$H$90*$BQ$23</f>
        <v>6.5274764880582229E-4</v>
      </c>
      <c r="BN103" s="13">
        <f>BY_Demands_Drivers!$I$90*$BQ$23</f>
        <v>6.5274764880582229E-4</v>
      </c>
    </row>
    <row r="104" spans="3:66" x14ac:dyDescent="0.3">
      <c r="C104" s="18" t="str">
        <f t="shared" si="24"/>
        <v>Demand</v>
      </c>
      <c r="D104">
        <f>$L$24</f>
        <v>2030</v>
      </c>
      <c r="E104" t="s">
        <v>27</v>
      </c>
      <c r="F104" t="str">
        <f t="shared" si="29"/>
        <v>ISDRH</v>
      </c>
      <c r="G104" s="13">
        <f>BY_Demands_Drivers!$F$55*$M$24</f>
        <v>2.5891988961615178E-2</v>
      </c>
      <c r="H104" s="13">
        <f>BY_Demands_Drivers!$G$55*$M$24</f>
        <v>0.10356795584646031</v>
      </c>
      <c r="I104" s="13">
        <f>BY_Demands_Drivers!$H$55*$M$24</f>
        <v>0.33659585650099799</v>
      </c>
      <c r="J104" s="13">
        <f>BY_Demands_Drivers!$I$55*$M$24</f>
        <v>0.21749270727756784</v>
      </c>
      <c r="Q104" s="18" t="str">
        <f t="shared" si="20"/>
        <v>Demand</v>
      </c>
      <c r="R104">
        <f>$Z$24</f>
        <v>2030</v>
      </c>
      <c r="S104" t="s">
        <v>27</v>
      </c>
      <c r="T104" t="str">
        <f t="shared" si="25"/>
        <v>IRDRH</v>
      </c>
      <c r="U104" s="13">
        <f>BY_Demands_Drivers!$F$48*$AA$24</f>
        <v>3.0153882344858038E-2</v>
      </c>
      <c r="V104" s="13">
        <f>BY_Demands_Drivers!$G$48*$AA$24</f>
        <v>0.15076941172429068</v>
      </c>
      <c r="W104" s="13">
        <f>BY_Demands_Drivers!$H$48*$AA$24</f>
        <v>0.1356924705518614</v>
      </c>
      <c r="X104" s="13">
        <f>BY_Demands_Drivers!$I$48*$AA$24</f>
        <v>7.5384705862145143E-2</v>
      </c>
      <c r="AE104" s="18" t="str">
        <f t="shared" si="21"/>
        <v>Demand</v>
      </c>
      <c r="AF104">
        <f>$AN$24</f>
        <v>2030</v>
      </c>
      <c r="AG104" t="s">
        <v>27</v>
      </c>
      <c r="AH104" t="str">
        <f t="shared" si="26"/>
        <v>IXDRH</v>
      </c>
      <c r="AI104" s="13">
        <f>BY_Demands_Drivers!$F$34*$AO$24</f>
        <v>4.8200723452460539E-3</v>
      </c>
      <c r="AJ104" s="13">
        <f>BY_Demands_Drivers!$G$34*$AO$24</f>
        <v>1.9280289380984195E-2</v>
      </c>
      <c r="AK104" s="13">
        <f>BY_Demands_Drivers!$H$34*$AO$24</f>
        <v>6.266094048819866E-2</v>
      </c>
      <c r="AL104" s="13">
        <f>BY_Demands_Drivers!$I$34*$AO$24</f>
        <v>4.0488607700066868E-2</v>
      </c>
      <c r="AS104" s="18" t="str">
        <f t="shared" si="22"/>
        <v>Demand</v>
      </c>
      <c r="AT104">
        <f>$BB$24</f>
        <v>2030</v>
      </c>
      <c r="AU104" t="s">
        <v>27</v>
      </c>
      <c r="AV104" t="str">
        <f t="shared" si="27"/>
        <v>IGDRH</v>
      </c>
      <c r="AW104" s="13">
        <f>BY_Demands_Drivers!$F$27*$BC$24</f>
        <v>4.2778682967073253E-2</v>
      </c>
      <c r="AX104" s="13">
        <f>BY_Demands_Drivers!$G$27*$BC$24</f>
        <v>1.833372127160281E-2</v>
      </c>
      <c r="AY104" s="13">
        <f>BY_Demands_Drivers!$H$27*$BC$24</f>
        <v>4.8889923390940802E-2</v>
      </c>
      <c r="AZ104" s="13">
        <f>BY_Demands_Drivers!$I$27*$BC$24</f>
        <v>5.5001163814808435E-2</v>
      </c>
      <c r="BG104" s="18" t="str">
        <f t="shared" si="23"/>
        <v>Demand</v>
      </c>
      <c r="BH104">
        <f>$BP$24</f>
        <v>2030</v>
      </c>
      <c r="BI104" t="s">
        <v>27</v>
      </c>
      <c r="BJ104" t="str">
        <f t="shared" si="28"/>
        <v>IIDRH</v>
      </c>
      <c r="BK104" s="13">
        <f>BY_Demands_Drivers!$F$90*$BQ$24</f>
        <v>0.65300297526709006</v>
      </c>
      <c r="BL104" s="13">
        <f>BY_Demands_Drivers!$G$90*$BQ$24</f>
        <v>6.5496787890376542E-4</v>
      </c>
      <c r="BM104" s="13">
        <f>BY_Demands_Drivers!$H$90*$BQ$24</f>
        <v>6.5496787890380131E-4</v>
      </c>
      <c r="BN104" s="13">
        <f>BY_Demands_Drivers!$I$90*$BQ$24</f>
        <v>6.5496787890380131E-4</v>
      </c>
    </row>
    <row r="105" spans="3:66" x14ac:dyDescent="0.3">
      <c r="C105" s="18" t="str">
        <f t="shared" si="24"/>
        <v>Demand</v>
      </c>
      <c r="D105">
        <f>$L$25</f>
        <v>2031</v>
      </c>
      <c r="E105" t="s">
        <v>27</v>
      </c>
      <c r="F105" t="str">
        <f t="shared" si="29"/>
        <v>ISDRH</v>
      </c>
      <c r="G105" s="13">
        <f>BY_Demands_Drivers!$F$55*$M$25</f>
        <v>2.57625290168071E-2</v>
      </c>
      <c r="H105" s="13">
        <f>BY_Demands_Drivers!$G$55*$M$25</f>
        <v>0.10305011606722801</v>
      </c>
      <c r="I105" s="13">
        <f>BY_Demands_Drivers!$H$55*$M$25</f>
        <v>0.334912877218493</v>
      </c>
      <c r="J105" s="13">
        <f>BY_Demands_Drivers!$I$55*$M$25</f>
        <v>0.21640524374118</v>
      </c>
      <c r="Q105" s="18" t="str">
        <f t="shared" si="20"/>
        <v>Demand</v>
      </c>
      <c r="R105">
        <f>$Z$25</f>
        <v>2031</v>
      </c>
      <c r="S105" t="s">
        <v>27</v>
      </c>
      <c r="T105" t="str">
        <f t="shared" si="25"/>
        <v>IRDRH</v>
      </c>
      <c r="U105" s="13">
        <f>BY_Demands_Drivers!$F$48*$AA$25</f>
        <v>3.0158973260059119E-2</v>
      </c>
      <c r="V105" s="13">
        <f>BY_Demands_Drivers!$G$48*$AA$25</f>
        <v>0.15079486630029607</v>
      </c>
      <c r="W105" s="13">
        <f>BY_Demands_Drivers!$H$48*$AA$25</f>
        <v>0.13571537967026626</v>
      </c>
      <c r="X105" s="13">
        <f>BY_Demands_Drivers!$I$48*$AA$25</f>
        <v>7.5397433150147838E-2</v>
      </c>
      <c r="AE105" s="18" t="str">
        <f t="shared" si="21"/>
        <v>Demand</v>
      </c>
      <c r="AF105">
        <f>$AN$25</f>
        <v>2031</v>
      </c>
      <c r="AG105" t="s">
        <v>27</v>
      </c>
      <c r="AH105" t="str">
        <f t="shared" si="26"/>
        <v>IXDRH</v>
      </c>
      <c r="AI105" s="13">
        <f>BY_Demands_Drivers!$F$34*$AO$25</f>
        <v>4.7959719835198242E-3</v>
      </c>
      <c r="AJ105" s="13">
        <f>BY_Demands_Drivers!$G$34*$AO$25</f>
        <v>1.9183887934079276E-2</v>
      </c>
      <c r="AK105" s="13">
        <f>BY_Demands_Drivers!$H$34*$AO$25</f>
        <v>6.2347635785757666E-2</v>
      </c>
      <c r="AL105" s="13">
        <f>BY_Demands_Drivers!$I$34*$AO$25</f>
        <v>4.028616466156653E-2</v>
      </c>
      <c r="AS105" s="18" t="str">
        <f t="shared" si="22"/>
        <v>Demand</v>
      </c>
      <c r="AT105">
        <f>$BB$25</f>
        <v>2031</v>
      </c>
      <c r="AU105" t="s">
        <v>27</v>
      </c>
      <c r="AV105" t="str">
        <f t="shared" si="27"/>
        <v>IGDRH</v>
      </c>
      <c r="AW105" s="13">
        <f>BY_Demands_Drivers!$F$27*$BC$25</f>
        <v>4.2564789552237893E-2</v>
      </c>
      <c r="AX105" s="13">
        <f>BY_Demands_Drivers!$G$27*$BC$25</f>
        <v>1.8242052665244798E-2</v>
      </c>
      <c r="AY105" s="13">
        <f>BY_Demands_Drivers!$H$27*$BC$25</f>
        <v>4.8645473773986099E-2</v>
      </c>
      <c r="AZ105" s="13">
        <f>BY_Demands_Drivers!$I$27*$BC$25</f>
        <v>5.4726157995734395E-2</v>
      </c>
      <c r="BG105" s="18" t="str">
        <f t="shared" si="23"/>
        <v>Demand</v>
      </c>
      <c r="BH105">
        <f>$BP$25</f>
        <v>2031</v>
      </c>
      <c r="BI105" t="s">
        <v>27</v>
      </c>
      <c r="BJ105" t="str">
        <f t="shared" si="28"/>
        <v>IIDRH</v>
      </c>
      <c r="BK105" s="13">
        <f>BY_Demands_Drivers!$F$90*$BQ$25</f>
        <v>0.65194046195140121</v>
      </c>
      <c r="BL105" s="13">
        <f>BY_Demands_Drivers!$G$90*$BQ$25</f>
        <v>6.5390216845673547E-4</v>
      </c>
      <c r="BM105" s="13">
        <f>BY_Demands_Drivers!$H$90*$BQ$25</f>
        <v>6.5390216845677136E-4</v>
      </c>
      <c r="BN105" s="13">
        <f>BY_Demands_Drivers!$I$90*$BQ$25</f>
        <v>6.5390216845677136E-4</v>
      </c>
    </row>
    <row r="106" spans="3:66" x14ac:dyDescent="0.3">
      <c r="C106" s="18" t="str">
        <f t="shared" si="24"/>
        <v>Demand</v>
      </c>
      <c r="D106">
        <f>$L$26</f>
        <v>2032</v>
      </c>
      <c r="E106" t="s">
        <v>27</v>
      </c>
      <c r="F106" t="str">
        <f t="shared" si="29"/>
        <v>ISDRH</v>
      </c>
      <c r="G106" s="13">
        <f>BY_Demands_Drivers!$F$55*$M$26</f>
        <v>2.5633069071999023E-2</v>
      </c>
      <c r="H106" s="13">
        <f>BY_Demands_Drivers!$G$55*$M$26</f>
        <v>0.1025322762879957</v>
      </c>
      <c r="I106" s="13">
        <f>BY_Demands_Drivers!$H$55*$M$26</f>
        <v>0.33322989793598801</v>
      </c>
      <c r="J106" s="13">
        <f>BY_Demands_Drivers!$I$55*$M$26</f>
        <v>0.21531778020479217</v>
      </c>
      <c r="Q106" s="18" t="str">
        <f t="shared" si="20"/>
        <v>Demand</v>
      </c>
      <c r="R106">
        <f>$Z$26</f>
        <v>2032</v>
      </c>
      <c r="S106" t="s">
        <v>27</v>
      </c>
      <c r="T106" t="str">
        <f t="shared" si="25"/>
        <v>IRDRH</v>
      </c>
      <c r="U106" s="13">
        <f>BY_Demands_Drivers!$F$48*$AA$26</f>
        <v>3.0162497739813714E-2</v>
      </c>
      <c r="V106" s="13">
        <f>BY_Demands_Drivers!$G$48*$AA$26</f>
        <v>0.15081248869906905</v>
      </c>
      <c r="W106" s="13">
        <f>BY_Demands_Drivers!$H$48*$AA$26</f>
        <v>0.13573123982916194</v>
      </c>
      <c r="X106" s="13">
        <f>BY_Demands_Drivers!$I$48*$AA$26</f>
        <v>7.5406244349534329E-2</v>
      </c>
      <c r="AE106" s="18" t="str">
        <f t="shared" si="21"/>
        <v>Demand</v>
      </c>
      <c r="AF106">
        <f>$AN$26</f>
        <v>2032</v>
      </c>
      <c r="AG106" t="s">
        <v>27</v>
      </c>
      <c r="AH106" t="str">
        <f t="shared" si="26"/>
        <v>IXDRH</v>
      </c>
      <c r="AI106" s="13">
        <f>BY_Demands_Drivers!$F$34*$AO$26</f>
        <v>4.7718716217935928E-3</v>
      </c>
      <c r="AJ106" s="13">
        <f>BY_Demands_Drivers!$G$34*$AO$26</f>
        <v>1.908748648717435E-2</v>
      </c>
      <c r="AK106" s="13">
        <f>BY_Demands_Drivers!$H$34*$AO$26</f>
        <v>6.2034331083316664E-2</v>
      </c>
      <c r="AL106" s="13">
        <f>BY_Demands_Drivers!$I$34*$AO$26</f>
        <v>4.0083721623066192E-2</v>
      </c>
      <c r="AS106" s="18" t="str">
        <f t="shared" si="22"/>
        <v>Demand</v>
      </c>
      <c r="AT106">
        <f>$BB$26</f>
        <v>2032</v>
      </c>
      <c r="AU106" t="s">
        <v>27</v>
      </c>
      <c r="AV106" t="str">
        <f t="shared" si="27"/>
        <v>IGDRH</v>
      </c>
      <c r="AW106" s="13">
        <f>BY_Demands_Drivers!$F$27*$BC$26</f>
        <v>4.2350896137402526E-2</v>
      </c>
      <c r="AX106" s="13">
        <f>BY_Demands_Drivers!$G$27*$BC$26</f>
        <v>1.8150384058886783E-2</v>
      </c>
      <c r="AY106" s="13">
        <f>BY_Demands_Drivers!$H$27*$BC$26</f>
        <v>4.8401024157031396E-2</v>
      </c>
      <c r="AZ106" s="13">
        <f>BY_Demands_Drivers!$I$27*$BC$26</f>
        <v>5.4451152176660356E-2</v>
      </c>
      <c r="BG106" s="18" t="str">
        <f t="shared" si="23"/>
        <v>Demand</v>
      </c>
      <c r="BH106">
        <f>$BP$26</f>
        <v>2032</v>
      </c>
      <c r="BI106" t="s">
        <v>27</v>
      </c>
      <c r="BJ106" t="str">
        <f t="shared" si="28"/>
        <v>IIDRH</v>
      </c>
      <c r="BK106" s="13">
        <f>BY_Demands_Drivers!$F$90*$BQ$26</f>
        <v>0.65085581294163541</v>
      </c>
      <c r="BL106" s="13">
        <f>BY_Demands_Drivers!$G$90*$BQ$26</f>
        <v>6.5281425570872583E-4</v>
      </c>
      <c r="BM106" s="13">
        <f>BY_Demands_Drivers!$H$90*$BQ$26</f>
        <v>6.5281425570876161E-4</v>
      </c>
      <c r="BN106" s="13">
        <f>BY_Demands_Drivers!$I$90*$BQ$26</f>
        <v>6.5281425570876161E-4</v>
      </c>
    </row>
    <row r="107" spans="3:66" x14ac:dyDescent="0.3">
      <c r="C107" s="18" t="str">
        <f t="shared" si="24"/>
        <v>Demand</v>
      </c>
      <c r="D107">
        <f>$L$27</f>
        <v>2033</v>
      </c>
      <c r="E107" t="s">
        <v>27</v>
      </c>
      <c r="F107" t="str">
        <f t="shared" si="29"/>
        <v>ISDRH</v>
      </c>
      <c r="G107" s="13">
        <f>BY_Demands_Drivers!$F$55*$M$27</f>
        <v>2.5503609127190949E-2</v>
      </c>
      <c r="H107" s="13">
        <f>BY_Demands_Drivers!$G$55*$M$27</f>
        <v>0.10201443650876341</v>
      </c>
      <c r="I107" s="13">
        <f>BY_Demands_Drivers!$H$55*$M$27</f>
        <v>0.33154691865348301</v>
      </c>
      <c r="J107" s="13">
        <f>BY_Demands_Drivers!$I$55*$M$27</f>
        <v>0.21423031666840431</v>
      </c>
      <c r="Q107" s="18" t="str">
        <f t="shared" si="20"/>
        <v>Demand</v>
      </c>
      <c r="R107">
        <f>$Z$27</f>
        <v>2033</v>
      </c>
      <c r="S107" t="s">
        <v>27</v>
      </c>
      <c r="T107" t="str">
        <f t="shared" si="25"/>
        <v>IRDRH</v>
      </c>
      <c r="U107" s="13">
        <f>BY_Demands_Drivers!$F$48*$AA$27</f>
        <v>3.0164455784121819E-2</v>
      </c>
      <c r="V107" s="13">
        <f>BY_Demands_Drivers!$G$48*$AA$27</f>
        <v>0.15082227892060959</v>
      </c>
      <c r="W107" s="13">
        <f>BY_Demands_Drivers!$H$48*$AA$27</f>
        <v>0.13574005102854841</v>
      </c>
      <c r="X107" s="13">
        <f>BY_Demands_Drivers!$I$48*$AA$27</f>
        <v>7.5411139460304588E-2</v>
      </c>
      <c r="AE107" s="18" t="str">
        <f t="shared" si="21"/>
        <v>Demand</v>
      </c>
      <c r="AF107">
        <f>$AN$27</f>
        <v>2033</v>
      </c>
      <c r="AG107" t="s">
        <v>27</v>
      </c>
      <c r="AH107" t="str">
        <f t="shared" si="26"/>
        <v>IXDRH</v>
      </c>
      <c r="AI107" s="13">
        <f>BY_Demands_Drivers!$F$34*$AO$27</f>
        <v>4.7477712600673631E-3</v>
      </c>
      <c r="AJ107" s="13">
        <f>BY_Demands_Drivers!$G$34*$AO$27</f>
        <v>1.8991085040269431E-2</v>
      </c>
      <c r="AK107" s="13">
        <f>BY_Demands_Drivers!$H$34*$AO$27</f>
        <v>6.1721026380875676E-2</v>
      </c>
      <c r="AL107" s="13">
        <f>BY_Demands_Drivers!$I$34*$AO$27</f>
        <v>3.988127858456586E-2</v>
      </c>
      <c r="AS107" s="18" t="str">
        <f t="shared" si="22"/>
        <v>Demand</v>
      </c>
      <c r="AT107">
        <f>$BB$27</f>
        <v>2033</v>
      </c>
      <c r="AU107" t="s">
        <v>27</v>
      </c>
      <c r="AV107" t="str">
        <f t="shared" si="27"/>
        <v>IGDRH</v>
      </c>
      <c r="AW107" s="13">
        <f>BY_Demands_Drivers!$F$27*$BC$27</f>
        <v>4.2137002722567159E-2</v>
      </c>
      <c r="AX107" s="13">
        <f>BY_Demands_Drivers!$G$27*$BC$27</f>
        <v>1.8058715452528767E-2</v>
      </c>
      <c r="AY107" s="13">
        <f>BY_Demands_Drivers!$H$27*$BC$27</f>
        <v>4.8156574540076692E-2</v>
      </c>
      <c r="AZ107" s="13">
        <f>BY_Demands_Drivers!$I$27*$BC$27</f>
        <v>5.4176146357586316E-2</v>
      </c>
      <c r="BG107" s="18" t="str">
        <f t="shared" si="23"/>
        <v>Demand</v>
      </c>
      <c r="BH107">
        <f>$BP$27</f>
        <v>2033</v>
      </c>
      <c r="BI107" t="s">
        <v>27</v>
      </c>
      <c r="BJ107" t="str">
        <f t="shared" si="28"/>
        <v>IIDRH</v>
      </c>
      <c r="BK107" s="13">
        <f>BY_Demands_Drivers!$F$90*$BQ$27</f>
        <v>0.64974902823779301</v>
      </c>
      <c r="BL107" s="13">
        <f>BY_Demands_Drivers!$G$90*$BQ$27</f>
        <v>6.5170414065973648E-4</v>
      </c>
      <c r="BM107" s="13">
        <f>BY_Demands_Drivers!$H$90*$BQ$27</f>
        <v>6.5170414065977215E-4</v>
      </c>
      <c r="BN107" s="13">
        <f>BY_Demands_Drivers!$I$90*$BQ$27</f>
        <v>6.5170414065977215E-4</v>
      </c>
    </row>
    <row r="108" spans="3:66" x14ac:dyDescent="0.3">
      <c r="C108" s="18" t="str">
        <f t="shared" si="24"/>
        <v>Demand</v>
      </c>
      <c r="D108">
        <f>$L$28</f>
        <v>2034</v>
      </c>
      <c r="E108" t="s">
        <v>27</v>
      </c>
      <c r="F108" t="str">
        <f t="shared" si="29"/>
        <v>ISDRH</v>
      </c>
      <c r="G108" s="13">
        <f>BY_Demands_Drivers!$F$55*$M$28</f>
        <v>2.5374149182382871E-2</v>
      </c>
      <c r="H108" s="13">
        <f>BY_Demands_Drivers!$G$55*$M$28</f>
        <v>0.1014965967295311</v>
      </c>
      <c r="I108" s="13">
        <f>BY_Demands_Drivers!$H$55*$M$28</f>
        <v>0.32986393937097802</v>
      </c>
      <c r="J108" s="13">
        <f>BY_Demands_Drivers!$I$55*$M$28</f>
        <v>0.21314285313201647</v>
      </c>
      <c r="Q108" s="18" t="str">
        <f t="shared" si="20"/>
        <v>Demand</v>
      </c>
      <c r="R108">
        <f>$Z$28</f>
        <v>2034</v>
      </c>
      <c r="S108" t="s">
        <v>27</v>
      </c>
      <c r="T108" t="str">
        <f t="shared" si="25"/>
        <v>IRDRH</v>
      </c>
      <c r="U108" s="13">
        <f>BY_Demands_Drivers!$F$48*$AA$28</f>
        <v>3.0164847392983439E-2</v>
      </c>
      <c r="V108" s="13">
        <f>BY_Demands_Drivers!$G$48*$AA$28</f>
        <v>0.15082423696491767</v>
      </c>
      <c r="W108" s="13">
        <f>BY_Demands_Drivers!$H$48*$AA$28</f>
        <v>0.13574181326842572</v>
      </c>
      <c r="X108" s="13">
        <f>BY_Demands_Drivers!$I$48*$AA$28</f>
        <v>7.5412118482458643E-2</v>
      </c>
      <c r="AE108" s="18" t="str">
        <f t="shared" si="21"/>
        <v>Demand</v>
      </c>
      <c r="AF108">
        <f>$AN$28</f>
        <v>2034</v>
      </c>
      <c r="AG108" t="s">
        <v>27</v>
      </c>
      <c r="AH108" t="str">
        <f t="shared" si="26"/>
        <v>IXDRH</v>
      </c>
      <c r="AI108" s="13">
        <f>BY_Demands_Drivers!$F$34*$AO$28</f>
        <v>4.7236708983411325E-3</v>
      </c>
      <c r="AJ108" s="13">
        <f>BY_Demands_Drivers!$G$34*$AO$28</f>
        <v>1.8894683593364513E-2</v>
      </c>
      <c r="AK108" s="13">
        <f>BY_Demands_Drivers!$H$34*$AO$28</f>
        <v>6.1407721678434682E-2</v>
      </c>
      <c r="AL108" s="13">
        <f>BY_Demands_Drivers!$I$34*$AO$28</f>
        <v>3.9678835546065529E-2</v>
      </c>
      <c r="AS108" s="18" t="str">
        <f t="shared" si="22"/>
        <v>Demand</v>
      </c>
      <c r="AT108">
        <f>$BB$28</f>
        <v>2034</v>
      </c>
      <c r="AU108" t="s">
        <v>27</v>
      </c>
      <c r="AV108" t="str">
        <f t="shared" si="27"/>
        <v>IGDRH</v>
      </c>
      <c r="AW108" s="13">
        <f>BY_Demands_Drivers!$F$27*$BC$28</f>
        <v>4.1923109307731792E-2</v>
      </c>
      <c r="AX108" s="13">
        <f>BY_Demands_Drivers!$G$27*$BC$28</f>
        <v>1.7967046846170755E-2</v>
      </c>
      <c r="AY108" s="13">
        <f>BY_Demands_Drivers!$H$27*$BC$28</f>
        <v>4.7912124923121989E-2</v>
      </c>
      <c r="AZ108" s="13">
        <f>BY_Demands_Drivers!$I$27*$BC$28</f>
        <v>5.390114053851227E-2</v>
      </c>
      <c r="BG108" s="18" t="str">
        <f t="shared" si="23"/>
        <v>Demand</v>
      </c>
      <c r="BH108">
        <f>$BP$28</f>
        <v>2034</v>
      </c>
      <c r="BI108" t="s">
        <v>27</v>
      </c>
      <c r="BJ108" t="str">
        <f t="shared" si="28"/>
        <v>IIDRH</v>
      </c>
      <c r="BK108" s="13">
        <f>BY_Demands_Drivers!$F$90*$BQ$28</f>
        <v>0.64862010783987345</v>
      </c>
      <c r="BL108" s="13">
        <f>BY_Demands_Drivers!$G$90*$BQ$28</f>
        <v>6.5057182330976711E-4</v>
      </c>
      <c r="BM108" s="13">
        <f>BY_Demands_Drivers!$H$90*$BQ$28</f>
        <v>6.5057182330980278E-4</v>
      </c>
      <c r="BN108" s="13">
        <f>BY_Demands_Drivers!$I$90*$BQ$28</f>
        <v>6.5057182330980278E-4</v>
      </c>
    </row>
    <row r="109" spans="3:66" x14ac:dyDescent="0.3">
      <c r="C109" s="18" t="str">
        <f t="shared" si="24"/>
        <v>Demand</v>
      </c>
      <c r="D109">
        <f>$L$29</f>
        <v>2035</v>
      </c>
      <c r="E109" t="s">
        <v>27</v>
      </c>
      <c r="F109" t="str">
        <f t="shared" si="29"/>
        <v>ISDRH</v>
      </c>
      <c r="G109" s="13">
        <f>BY_Demands_Drivers!$F$55*$M$29</f>
        <v>2.5244689237574797E-2</v>
      </c>
      <c r="H109" s="13">
        <f>BY_Demands_Drivers!$G$55*$M$29</f>
        <v>0.1009787569502988</v>
      </c>
      <c r="I109" s="13">
        <f>BY_Demands_Drivers!$H$55*$M$29</f>
        <v>0.32818096008847303</v>
      </c>
      <c r="J109" s="13">
        <f>BY_Demands_Drivers!$I$55*$M$29</f>
        <v>0.21205538959562864</v>
      </c>
      <c r="Q109" s="18" t="str">
        <f t="shared" si="20"/>
        <v>Demand</v>
      </c>
      <c r="R109">
        <f>$Z$29</f>
        <v>2035</v>
      </c>
      <c r="S109" t="s">
        <v>27</v>
      </c>
      <c r="T109" t="str">
        <f t="shared" si="25"/>
        <v>IRDRH</v>
      </c>
      <c r="U109" s="13">
        <f>BY_Demands_Drivers!$F$48*$AA$29</f>
        <v>3.0163672566398573E-2</v>
      </c>
      <c r="V109" s="13">
        <f>BY_Demands_Drivers!$G$48*$AA$29</f>
        <v>0.15081836283199335</v>
      </c>
      <c r="W109" s="13">
        <f>BY_Demands_Drivers!$H$48*$AA$29</f>
        <v>0.13573652654879381</v>
      </c>
      <c r="X109" s="13">
        <f>BY_Demands_Drivers!$I$48*$AA$29</f>
        <v>7.5409181415996479E-2</v>
      </c>
      <c r="AE109" s="18" t="str">
        <f t="shared" si="21"/>
        <v>Demand</v>
      </c>
      <c r="AF109">
        <f>$AN$29</f>
        <v>2035</v>
      </c>
      <c r="AG109" t="s">
        <v>27</v>
      </c>
      <c r="AH109" t="str">
        <f t="shared" si="26"/>
        <v>IXDRH</v>
      </c>
      <c r="AI109" s="13">
        <f>BY_Demands_Drivers!$F$34*$AO$29</f>
        <v>4.6995705366149028E-3</v>
      </c>
      <c r="AJ109" s="13">
        <f>BY_Demands_Drivers!$G$34*$AO$29</f>
        <v>1.879828214645959E-2</v>
      </c>
      <c r="AK109" s="13">
        <f>BY_Demands_Drivers!$H$34*$AO$29</f>
        <v>6.1094416975993694E-2</v>
      </c>
      <c r="AL109" s="13">
        <f>BY_Demands_Drivers!$I$34*$AO$29</f>
        <v>3.9476392507565197E-2</v>
      </c>
      <c r="AS109" s="18" t="str">
        <f t="shared" si="22"/>
        <v>Demand</v>
      </c>
      <c r="AT109">
        <f>$BB$29</f>
        <v>2035</v>
      </c>
      <c r="AU109" t="s">
        <v>27</v>
      </c>
      <c r="AV109" t="str">
        <f t="shared" si="27"/>
        <v>IGDRH</v>
      </c>
      <c r="AW109" s="13">
        <f>BY_Demands_Drivers!$F$27*$BC$29</f>
        <v>4.1709215892896424E-2</v>
      </c>
      <c r="AX109" s="13">
        <f>BY_Demands_Drivers!$G$27*$BC$29</f>
        <v>1.787537823981274E-2</v>
      </c>
      <c r="AY109" s="13">
        <f>BY_Demands_Drivers!$H$27*$BC$29</f>
        <v>4.7667675306167279E-2</v>
      </c>
      <c r="AZ109" s="13">
        <f>BY_Demands_Drivers!$I$27*$BC$29</f>
        <v>5.3626134719438223E-2</v>
      </c>
      <c r="BG109" s="18" t="str">
        <f t="shared" si="23"/>
        <v>Demand</v>
      </c>
      <c r="BH109">
        <f>$BP$29</f>
        <v>2035</v>
      </c>
      <c r="BI109" t="s">
        <v>27</v>
      </c>
      <c r="BJ109" t="str">
        <f t="shared" si="28"/>
        <v>IIDRH</v>
      </c>
      <c r="BK109" s="13">
        <f>BY_Demands_Drivers!$F$90*$BQ$29</f>
        <v>0.64746905174787728</v>
      </c>
      <c r="BL109" s="13">
        <f>BY_Demands_Drivers!$G$90*$BQ$29</f>
        <v>6.4941730365881804E-4</v>
      </c>
      <c r="BM109" s="13">
        <f>BY_Demands_Drivers!$H$90*$BQ$29</f>
        <v>6.4941730365885371E-4</v>
      </c>
      <c r="BN109" s="13">
        <f>BY_Demands_Drivers!$I$90*$BQ$29</f>
        <v>6.4941730365885371E-4</v>
      </c>
    </row>
    <row r="110" spans="3:66" x14ac:dyDescent="0.3">
      <c r="C110" s="18" t="str">
        <f t="shared" si="24"/>
        <v>Demand</v>
      </c>
      <c r="D110">
        <f>$L$30</f>
        <v>2036</v>
      </c>
      <c r="E110" t="s">
        <v>27</v>
      </c>
      <c r="F110" t="str">
        <f t="shared" si="29"/>
        <v>ISDRH</v>
      </c>
      <c r="G110" s="13">
        <f>BY_Demands_Drivers!$F$55*$M$30</f>
        <v>2.5334576273489572E-2</v>
      </c>
      <c r="H110" s="13">
        <f>BY_Demands_Drivers!$G$55*$M$30</f>
        <v>0.1013383050939579</v>
      </c>
      <c r="I110" s="13">
        <f>BY_Demands_Drivers!$H$55*$M$30</f>
        <v>0.32934949155536514</v>
      </c>
      <c r="J110" s="13">
        <f>BY_Demands_Drivers!$I$55*$M$30</f>
        <v>0.21281044069731275</v>
      </c>
      <c r="Q110" s="18" t="str">
        <f t="shared" si="20"/>
        <v>Demand</v>
      </c>
      <c r="R110">
        <f>$Z$30</f>
        <v>2036</v>
      </c>
      <c r="S110" t="s">
        <v>27</v>
      </c>
      <c r="T110" t="str">
        <f t="shared" si="25"/>
        <v>IRDRH</v>
      </c>
      <c r="U110" s="13">
        <f>BY_Demands_Drivers!$F$48*$AA$30</f>
        <v>3.0092556397128104E-2</v>
      </c>
      <c r="V110" s="13">
        <f>BY_Demands_Drivers!$G$48*$AA$30</f>
        <v>0.15046278198564098</v>
      </c>
      <c r="W110" s="13">
        <f>BY_Demands_Drivers!$H$48*$AA$30</f>
        <v>0.13541650378707668</v>
      </c>
      <c r="X110" s="13">
        <f>BY_Demands_Drivers!$I$48*$AA$30</f>
        <v>7.5231390992820293E-2</v>
      </c>
      <c r="AE110" s="18" t="str">
        <f t="shared" si="21"/>
        <v>Demand</v>
      </c>
      <c r="AF110">
        <f>$AN$30</f>
        <v>2036</v>
      </c>
      <c r="AG110" t="s">
        <v>27</v>
      </c>
      <c r="AH110" t="str">
        <f t="shared" si="26"/>
        <v>IXDRH</v>
      </c>
      <c r="AI110" s="13">
        <f>BY_Demands_Drivers!$F$34*$AO$30</f>
        <v>4.7163039755427219E-3</v>
      </c>
      <c r="AJ110" s="13">
        <f>BY_Demands_Drivers!$G$34*$AO$30</f>
        <v>1.8865215902170867E-2</v>
      </c>
      <c r="AK110" s="13">
        <f>BY_Demands_Drivers!$H$34*$AO$30</f>
        <v>6.1311951682055339E-2</v>
      </c>
      <c r="AL110" s="13">
        <f>BY_Demands_Drivers!$I$34*$AO$30</f>
        <v>3.9616953394558875E-2</v>
      </c>
      <c r="AS110" s="18" t="str">
        <f t="shared" si="22"/>
        <v>Demand</v>
      </c>
      <c r="AT110">
        <f>$BB$30</f>
        <v>2036</v>
      </c>
      <c r="AU110" t="s">
        <v>27</v>
      </c>
      <c r="AV110" t="str">
        <f t="shared" si="27"/>
        <v>IGDRH</v>
      </c>
      <c r="AW110" s="13">
        <f>BY_Demands_Drivers!$F$27*$BC$30</f>
        <v>4.1495322478061057E-2</v>
      </c>
      <c r="AX110" s="13">
        <f>BY_Demands_Drivers!$G$27*$BC$30</f>
        <v>1.7783709633454724E-2</v>
      </c>
      <c r="AY110" s="13">
        <f>BY_Demands_Drivers!$H$27*$BC$30</f>
        <v>4.7423225689212575E-2</v>
      </c>
      <c r="AZ110" s="13">
        <f>BY_Demands_Drivers!$I$27*$BC$30</f>
        <v>5.3351128900364184E-2</v>
      </c>
      <c r="BG110" s="18" t="str">
        <f t="shared" si="23"/>
        <v>Demand</v>
      </c>
      <c r="BH110">
        <f>$BP$30</f>
        <v>2036</v>
      </c>
      <c r="BI110" t="s">
        <v>27</v>
      </c>
      <c r="BJ110" t="str">
        <f t="shared" si="28"/>
        <v>IIDRH</v>
      </c>
      <c r="BK110" s="13">
        <f>BY_Demands_Drivers!$F$90*$BQ$30</f>
        <v>0.6484430222872587</v>
      </c>
      <c r="BL110" s="13">
        <f>BY_Demands_Drivers!$G$90*$BQ$30</f>
        <v>6.5039420490192875E-4</v>
      </c>
      <c r="BM110" s="13">
        <f>BY_Demands_Drivers!$H$90*$BQ$30</f>
        <v>6.5039420490196442E-4</v>
      </c>
      <c r="BN110" s="13">
        <f>BY_Demands_Drivers!$I$90*$BQ$30</f>
        <v>6.5039420490196442E-4</v>
      </c>
    </row>
    <row r="111" spans="3:66" x14ac:dyDescent="0.3">
      <c r="C111" s="18" t="str">
        <f t="shared" si="24"/>
        <v>Demand</v>
      </c>
      <c r="D111">
        <f>$L$31</f>
        <v>2037</v>
      </c>
      <c r="E111" t="s">
        <v>27</v>
      </c>
      <c r="F111" t="str">
        <f t="shared" si="29"/>
        <v>ISDRH</v>
      </c>
      <c r="G111" s="13">
        <f>BY_Demands_Drivers!$F$55*$M$31</f>
        <v>2.5422202000324738E-2</v>
      </c>
      <c r="H111" s="13">
        <f>BY_Demands_Drivers!$G$55*$M$31</f>
        <v>0.10168880800129856</v>
      </c>
      <c r="I111" s="13">
        <f>BY_Demands_Drivers!$H$55*$M$31</f>
        <v>0.3304886260042223</v>
      </c>
      <c r="J111" s="13">
        <f>BY_Demands_Drivers!$I$55*$M$31</f>
        <v>0.21354649680272816</v>
      </c>
      <c r="Q111" s="18" t="str">
        <f t="shared" si="20"/>
        <v>Demand</v>
      </c>
      <c r="R111">
        <f>$Z$31</f>
        <v>2037</v>
      </c>
      <c r="S111" t="s">
        <v>27</v>
      </c>
      <c r="T111" t="str">
        <f t="shared" si="25"/>
        <v>IRDRH</v>
      </c>
      <c r="U111" s="13">
        <f>BY_Demands_Drivers!$F$48*$AA$31</f>
        <v>3.0020578688362064E-2</v>
      </c>
      <c r="V111" s="13">
        <f>BY_Demands_Drivers!$G$48*$AA$31</f>
        <v>0.1501028934418108</v>
      </c>
      <c r="W111" s="13">
        <f>BY_Demands_Drivers!$H$48*$AA$31</f>
        <v>0.13509260409762952</v>
      </c>
      <c r="X111" s="13">
        <f>BY_Demands_Drivers!$I$48*$AA$31</f>
        <v>7.5051446720905204E-2</v>
      </c>
      <c r="AE111" s="18" t="str">
        <f t="shared" si="21"/>
        <v>Demand</v>
      </c>
      <c r="AF111">
        <f>$AN$31</f>
        <v>2037</v>
      </c>
      <c r="AG111" t="s">
        <v>27</v>
      </c>
      <c r="AH111" t="str">
        <f t="shared" si="26"/>
        <v>IXDRH</v>
      </c>
      <c r="AI111" s="13">
        <f>BY_Demands_Drivers!$F$34*$AO$31</f>
        <v>4.7326164474534894E-3</v>
      </c>
      <c r="AJ111" s="13">
        <f>BY_Demands_Drivers!$G$34*$AO$31</f>
        <v>1.8930465789813937E-2</v>
      </c>
      <c r="AK111" s="13">
        <f>BY_Demands_Drivers!$H$34*$AO$31</f>
        <v>6.1524013816895318E-2</v>
      </c>
      <c r="AL111" s="13">
        <f>BY_Demands_Drivers!$I$34*$AO$31</f>
        <v>3.9753978158609322E-2</v>
      </c>
      <c r="AS111" s="18" t="str">
        <f t="shared" si="22"/>
        <v>Demand</v>
      </c>
      <c r="AT111">
        <f>$BB$31</f>
        <v>2037</v>
      </c>
      <c r="AU111" t="s">
        <v>27</v>
      </c>
      <c r="AV111" t="str">
        <f t="shared" si="27"/>
        <v>IGDRH</v>
      </c>
      <c r="AW111" s="13">
        <f>BY_Demands_Drivers!$F$27*$BC$31</f>
        <v>4.128142906322569E-2</v>
      </c>
      <c r="AX111" s="13">
        <f>BY_Demands_Drivers!$G$27*$BC$31</f>
        <v>1.7692041027096712E-2</v>
      </c>
      <c r="AY111" s="13">
        <f>BY_Demands_Drivers!$H$27*$BC$31</f>
        <v>4.7178776072257872E-2</v>
      </c>
      <c r="AZ111" s="13">
        <f>BY_Demands_Drivers!$I$27*$BC$31</f>
        <v>5.3076123081290137E-2</v>
      </c>
      <c r="BG111" s="18" t="str">
        <f t="shared" si="23"/>
        <v>Demand</v>
      </c>
      <c r="BH111">
        <f>$BP$31</f>
        <v>2037</v>
      </c>
      <c r="BI111" t="s">
        <v>27</v>
      </c>
      <c r="BJ111" t="str">
        <f t="shared" si="28"/>
        <v>IIDRH</v>
      </c>
      <c r="BK111" s="13">
        <f>BY_Demands_Drivers!$F$90*$BQ$31</f>
        <v>0.64937272143848634</v>
      </c>
      <c r="BL111" s="13">
        <f>BY_Demands_Drivers!$G$90*$BQ$31</f>
        <v>6.5132670154307985E-4</v>
      </c>
      <c r="BM111" s="13">
        <f>BY_Demands_Drivers!$H$90*$BQ$31</f>
        <v>6.5132670154311562E-4</v>
      </c>
      <c r="BN111" s="13">
        <f>BY_Demands_Drivers!$I$90*$BQ$31</f>
        <v>6.5132670154311562E-4</v>
      </c>
    </row>
    <row r="112" spans="3:66" x14ac:dyDescent="0.3">
      <c r="C112" s="18" t="str">
        <f t="shared" si="24"/>
        <v>Demand</v>
      </c>
      <c r="D112">
        <f>$L$32</f>
        <v>2038</v>
      </c>
      <c r="E112" t="s">
        <v>27</v>
      </c>
      <c r="F112" t="str">
        <f t="shared" si="29"/>
        <v>ISDRH</v>
      </c>
      <c r="G112" s="13">
        <f>BY_Demands_Drivers!$F$55*$M$32</f>
        <v>2.5507566418080274E-2</v>
      </c>
      <c r="H112" s="13">
        <f>BY_Demands_Drivers!$G$55*$M$32</f>
        <v>0.10203026567232071</v>
      </c>
      <c r="I112" s="13">
        <f>BY_Demands_Drivers!$H$55*$M$32</f>
        <v>0.33159836343504423</v>
      </c>
      <c r="J112" s="13">
        <f>BY_Demands_Drivers!$I$55*$M$32</f>
        <v>0.21426355791187465</v>
      </c>
      <c r="Q112" s="18" t="str">
        <f t="shared" si="20"/>
        <v>Demand</v>
      </c>
      <c r="R112">
        <f>$Z$32</f>
        <v>2038</v>
      </c>
      <c r="S112" t="s">
        <v>27</v>
      </c>
      <c r="T112" t="str">
        <f t="shared" si="25"/>
        <v>IRDRH</v>
      </c>
      <c r="U112" s="13">
        <f>BY_Demands_Drivers!$F$48*$AA$32</f>
        <v>2.9947739440100464E-2</v>
      </c>
      <c r="V112" s="13">
        <f>BY_Demands_Drivers!$G$48*$AA$32</f>
        <v>0.14973869720050278</v>
      </c>
      <c r="W112" s="13">
        <f>BY_Demands_Drivers!$H$48*$AA$32</f>
        <v>0.13476482748045232</v>
      </c>
      <c r="X112" s="13">
        <f>BY_Demands_Drivers!$I$48*$AA$32</f>
        <v>7.4869348600251198E-2</v>
      </c>
      <c r="AE112" s="18" t="str">
        <f t="shared" si="21"/>
        <v>Demand</v>
      </c>
      <c r="AF112">
        <f>$AN$32</f>
        <v>2038</v>
      </c>
      <c r="AG112" t="s">
        <v>27</v>
      </c>
      <c r="AH112" t="str">
        <f t="shared" si="26"/>
        <v>IXDRH</v>
      </c>
      <c r="AI112" s="13">
        <f>BY_Demands_Drivers!$F$34*$AO$32</f>
        <v>4.7485079523472036E-3</v>
      </c>
      <c r="AJ112" s="13">
        <f>BY_Demands_Drivers!$G$34*$AO$32</f>
        <v>1.8994031809388797E-2</v>
      </c>
      <c r="AK112" s="13">
        <f>BY_Demands_Drivers!$H$34*$AO$32</f>
        <v>6.1730603380513609E-2</v>
      </c>
      <c r="AL112" s="13">
        <f>BY_Demands_Drivers!$I$34*$AO$32</f>
        <v>3.9887466799716526E-2</v>
      </c>
      <c r="AS112" s="18" t="str">
        <f t="shared" si="22"/>
        <v>Demand</v>
      </c>
      <c r="AT112">
        <f>$BB$32</f>
        <v>2038</v>
      </c>
      <c r="AU112" t="s">
        <v>27</v>
      </c>
      <c r="AV112" t="str">
        <f t="shared" si="27"/>
        <v>IGDRH</v>
      </c>
      <c r="AW112" s="13">
        <f>BY_Demands_Drivers!$F$27*$BC$32</f>
        <v>4.1067535648390323E-2</v>
      </c>
      <c r="AX112" s="13">
        <f>BY_Demands_Drivers!$G$27*$BC$32</f>
        <v>1.7600372420738697E-2</v>
      </c>
      <c r="AY112" s="13">
        <f>BY_Demands_Drivers!$H$27*$BC$32</f>
        <v>4.6934326455303169E-2</v>
      </c>
      <c r="AZ112" s="13">
        <f>BY_Demands_Drivers!$I$27*$BC$32</f>
        <v>5.2801117262216098E-2</v>
      </c>
      <c r="BG112" s="18" t="str">
        <f t="shared" si="23"/>
        <v>Demand</v>
      </c>
      <c r="BH112">
        <f>$BP$32</f>
        <v>2038</v>
      </c>
      <c r="BI112" t="s">
        <v>27</v>
      </c>
      <c r="BJ112" t="str">
        <f t="shared" si="28"/>
        <v>IIDRH</v>
      </c>
      <c r="BK112" s="13">
        <f>BY_Demands_Drivers!$F$90*$BQ$32</f>
        <v>0.65025814920156044</v>
      </c>
      <c r="BL112" s="13">
        <f>BY_Demands_Drivers!$G$90*$BQ$32</f>
        <v>6.5221479358227143E-4</v>
      </c>
      <c r="BM112" s="13">
        <f>BY_Demands_Drivers!$H$90*$BQ$32</f>
        <v>6.5221479358230721E-4</v>
      </c>
      <c r="BN112" s="13">
        <f>BY_Demands_Drivers!$I$90*$BQ$32</f>
        <v>6.5221479358230721E-4</v>
      </c>
    </row>
    <row r="113" spans="3:66" x14ac:dyDescent="0.3">
      <c r="C113" s="18" t="str">
        <f t="shared" si="24"/>
        <v>Demand</v>
      </c>
      <c r="D113">
        <f>$L$33</f>
        <v>2039</v>
      </c>
      <c r="E113" t="s">
        <v>27</v>
      </c>
      <c r="F113" t="str">
        <f t="shared" si="29"/>
        <v>ISDRH</v>
      </c>
      <c r="G113" s="13">
        <f>BY_Demands_Drivers!$F$55*$M$33</f>
        <v>2.5590669526756205E-2</v>
      </c>
      <c r="H113" s="13">
        <f>BY_Demands_Drivers!$G$55*$M$33</f>
        <v>0.10236267810702443</v>
      </c>
      <c r="I113" s="13">
        <f>BY_Demands_Drivers!$H$55*$M$33</f>
        <v>0.33267870384783133</v>
      </c>
      <c r="J113" s="13">
        <f>BY_Demands_Drivers!$I$55*$M$33</f>
        <v>0.21496162402475247</v>
      </c>
      <c r="Q113" s="18" t="str">
        <f t="shared" si="20"/>
        <v>Demand</v>
      </c>
      <c r="R113">
        <f>$Z$33</f>
        <v>2039</v>
      </c>
      <c r="S113" t="s">
        <v>27</v>
      </c>
      <c r="T113" t="str">
        <f t="shared" si="25"/>
        <v>IRDRH</v>
      </c>
      <c r="U113" s="13">
        <f>BY_Demands_Drivers!$F$48*$AA$33</f>
        <v>2.9874038652343293E-2</v>
      </c>
      <c r="V113" s="13">
        <f>BY_Demands_Drivers!$G$48*$AA$33</f>
        <v>0.14937019326171694</v>
      </c>
      <c r="W113" s="13">
        <f>BY_Demands_Drivers!$H$48*$AA$33</f>
        <v>0.13443317393554505</v>
      </c>
      <c r="X113" s="13">
        <f>BY_Demands_Drivers!$I$48*$AA$33</f>
        <v>7.4685096630858275E-2</v>
      </c>
      <c r="AE113" s="18" t="str">
        <f t="shared" si="21"/>
        <v>Demand</v>
      </c>
      <c r="AF113">
        <f>$AN$33</f>
        <v>2039</v>
      </c>
      <c r="AG113" t="s">
        <v>27</v>
      </c>
      <c r="AH113" t="str">
        <f t="shared" si="26"/>
        <v>IXDRH</v>
      </c>
      <c r="AI113" s="13">
        <f>BY_Demands_Drivers!$F$34*$AO$33</f>
        <v>4.7639784902238679E-3</v>
      </c>
      <c r="AJ113" s="13">
        <f>BY_Demands_Drivers!$G$34*$AO$33</f>
        <v>1.9055913960895451E-2</v>
      </c>
      <c r="AK113" s="13">
        <f>BY_Demands_Drivers!$H$34*$AO$33</f>
        <v>6.1931720372910233E-2</v>
      </c>
      <c r="AL113" s="13">
        <f>BY_Demands_Drivers!$I$34*$AO$33</f>
        <v>4.0017419317880498E-2</v>
      </c>
      <c r="AS113" s="18" t="str">
        <f t="shared" si="22"/>
        <v>Demand</v>
      </c>
      <c r="AT113">
        <f>$BB$33</f>
        <v>2039</v>
      </c>
      <c r="AU113" t="s">
        <v>27</v>
      </c>
      <c r="AV113" t="str">
        <f t="shared" si="27"/>
        <v>IGDRH</v>
      </c>
      <c r="AW113" s="13">
        <f>BY_Demands_Drivers!$F$27*$BC$33</f>
        <v>4.0853642233554956E-2</v>
      </c>
      <c r="AX113" s="13">
        <f>BY_Demands_Drivers!$G$27*$BC$33</f>
        <v>1.7508703814380685E-2</v>
      </c>
      <c r="AY113" s="13">
        <f>BY_Demands_Drivers!$H$27*$BC$33</f>
        <v>4.6689876838348465E-2</v>
      </c>
      <c r="AZ113" s="13">
        <f>BY_Demands_Drivers!$I$27*$BC$33</f>
        <v>5.2526111443142058E-2</v>
      </c>
      <c r="BG113" s="18" t="str">
        <f t="shared" si="23"/>
        <v>Demand</v>
      </c>
      <c r="BH113">
        <f>$BP$33</f>
        <v>2039</v>
      </c>
      <c r="BI113" t="s">
        <v>27</v>
      </c>
      <c r="BJ113" t="str">
        <f t="shared" si="28"/>
        <v>IIDRH</v>
      </c>
      <c r="BK113" s="13">
        <f>BY_Demands_Drivers!$F$90*$BQ$33</f>
        <v>0.65109930557648077</v>
      </c>
      <c r="BL113" s="13">
        <f>BY_Demands_Drivers!$G$90*$BQ$33</f>
        <v>6.5305848101950351E-4</v>
      </c>
      <c r="BM113" s="13">
        <f>BY_Demands_Drivers!$H$90*$BQ$33</f>
        <v>6.5305848101953928E-4</v>
      </c>
      <c r="BN113" s="13">
        <f>BY_Demands_Drivers!$I$90*$BQ$33</f>
        <v>6.5305848101953928E-4</v>
      </c>
    </row>
    <row r="114" spans="3:66" x14ac:dyDescent="0.3">
      <c r="C114" s="18" t="str">
        <f t="shared" si="24"/>
        <v>Demand</v>
      </c>
      <c r="D114">
        <f>$L$34</f>
        <v>2040</v>
      </c>
      <c r="E114" t="s">
        <v>27</v>
      </c>
      <c r="F114" t="str">
        <f t="shared" si="29"/>
        <v>ISDRH</v>
      </c>
      <c r="G114" s="13">
        <f>BY_Demands_Drivers!$F$55*$M$34</f>
        <v>2.5671511326352512E-2</v>
      </c>
      <c r="H114" s="13">
        <f>BY_Demands_Drivers!$G$55*$M$34</f>
        <v>0.10268604530540966</v>
      </c>
      <c r="I114" s="13">
        <f>BY_Demands_Drivers!$H$55*$M$34</f>
        <v>0.33372964724258336</v>
      </c>
      <c r="J114" s="13">
        <f>BY_Demands_Drivers!$I$55*$M$34</f>
        <v>0.21564069514136144</v>
      </c>
      <c r="Q114" s="18" t="str">
        <f t="shared" si="20"/>
        <v>Demand</v>
      </c>
      <c r="R114">
        <f>$Z$34</f>
        <v>2040</v>
      </c>
      <c r="S114" t="s">
        <v>27</v>
      </c>
      <c r="T114" t="str">
        <f t="shared" si="25"/>
        <v>IRDRH</v>
      </c>
      <c r="U114" s="13">
        <f>BY_Demands_Drivers!$F$48*$AA$34</f>
        <v>2.9799476325090554E-2</v>
      </c>
      <c r="V114" s="13">
        <f>BY_Demands_Drivers!$G$48*$AA$34</f>
        <v>0.14899738162545323</v>
      </c>
      <c r="W114" s="13">
        <f>BY_Demands_Drivers!$H$48*$AA$34</f>
        <v>0.1340976434629077</v>
      </c>
      <c r="X114" s="13">
        <f>BY_Demands_Drivers!$I$48*$AA$34</f>
        <v>7.449869081272642E-2</v>
      </c>
      <c r="AE114" s="18" t="str">
        <f t="shared" si="21"/>
        <v>Demand</v>
      </c>
      <c r="AF114">
        <f>$AN$34</f>
        <v>2040</v>
      </c>
      <c r="AG114" t="s">
        <v>27</v>
      </c>
      <c r="AH114" t="str">
        <f t="shared" si="26"/>
        <v>IXDRH</v>
      </c>
      <c r="AI114" s="13">
        <f>BY_Demands_Drivers!$F$34*$AO$34</f>
        <v>4.779028061083478E-3</v>
      </c>
      <c r="AJ114" s="13">
        <f>BY_Demands_Drivers!$G$34*$AO$34</f>
        <v>1.9116112244333891E-2</v>
      </c>
      <c r="AK114" s="13">
        <f>BY_Demands_Drivers!$H$34*$AO$34</f>
        <v>6.212736479408517E-2</v>
      </c>
      <c r="AL114" s="13">
        <f>BY_Demands_Drivers!$I$34*$AO$34</f>
        <v>4.0143835713101227E-2</v>
      </c>
      <c r="AS114" s="18" t="str">
        <f t="shared" si="22"/>
        <v>Demand</v>
      </c>
      <c r="AT114">
        <f>$BB$34</f>
        <v>2040</v>
      </c>
      <c r="AU114" t="s">
        <v>27</v>
      </c>
      <c r="AV114" t="str">
        <f t="shared" si="27"/>
        <v>IGDRH</v>
      </c>
      <c r="AW114" s="13">
        <f>BY_Demands_Drivers!$F$27*$BC$34</f>
        <v>4.0639748818719595E-2</v>
      </c>
      <c r="AX114" s="13">
        <f>BY_Demands_Drivers!$G$27*$BC$34</f>
        <v>1.7417035208022669E-2</v>
      </c>
      <c r="AY114" s="13">
        <f>BY_Demands_Drivers!$H$27*$BC$34</f>
        <v>4.6445427221393762E-2</v>
      </c>
      <c r="AZ114" s="13">
        <f>BY_Demands_Drivers!$I$27*$BC$34</f>
        <v>5.2251105624068012E-2</v>
      </c>
      <c r="BG114" s="18" t="str">
        <f t="shared" si="23"/>
        <v>Demand</v>
      </c>
      <c r="BH114">
        <f>$BP$34</f>
        <v>2040</v>
      </c>
      <c r="BI114" t="s">
        <v>27</v>
      </c>
      <c r="BJ114" t="str">
        <f t="shared" si="28"/>
        <v>IIDRH</v>
      </c>
      <c r="BK114" s="13">
        <f>BY_Demands_Drivers!$F$90*$BQ$34</f>
        <v>0.65189619056324744</v>
      </c>
      <c r="BL114" s="13">
        <f>BY_Demands_Drivers!$G$90*$BQ$34</f>
        <v>6.5385776385477575E-4</v>
      </c>
      <c r="BM114" s="13">
        <f>BY_Demands_Drivers!$H$90*$BQ$34</f>
        <v>6.5385776385481164E-4</v>
      </c>
      <c r="BN114" s="13">
        <f>BY_Demands_Drivers!$I$90*$BQ$34</f>
        <v>6.5385776385481164E-4</v>
      </c>
    </row>
    <row r="115" spans="3:66" x14ac:dyDescent="0.3">
      <c r="C115" s="18" t="str">
        <f t="shared" si="24"/>
        <v>Demand</v>
      </c>
      <c r="D115">
        <f>$L$35</f>
        <v>2041</v>
      </c>
      <c r="E115" t="s">
        <v>27</v>
      </c>
      <c r="F115" t="str">
        <f t="shared" si="29"/>
        <v>ISDRH</v>
      </c>
      <c r="G115" s="13">
        <f>BY_Demands_Drivers!$F$55*$M$35</f>
        <v>2.5557767479647778E-2</v>
      </c>
      <c r="H115" s="13">
        <f>BY_Demands_Drivers!$G$55*$M$35</f>
        <v>0.10223106991859071</v>
      </c>
      <c r="I115" s="13">
        <f>BY_Demands_Drivers!$H$55*$M$35</f>
        <v>0.3322509772354218</v>
      </c>
      <c r="J115" s="13">
        <f>BY_Demands_Drivers!$I$55*$M$35</f>
        <v>0.21468524682904169</v>
      </c>
      <c r="Q115" s="18" t="str">
        <f t="shared" si="20"/>
        <v>Demand</v>
      </c>
      <c r="R115">
        <f>$Z$35</f>
        <v>2041</v>
      </c>
      <c r="S115" t="s">
        <v>27</v>
      </c>
      <c r="T115" t="str">
        <f t="shared" si="25"/>
        <v>IRDRH</v>
      </c>
      <c r="U115" s="13">
        <f>BY_Demands_Drivers!$F$48*$AA$35</f>
        <v>2.9650038383495773E-2</v>
      </c>
      <c r="V115" s="13">
        <f>BY_Demands_Drivers!$G$48*$AA$35</f>
        <v>0.14825019191747932</v>
      </c>
      <c r="W115" s="13">
        <f>BY_Demands_Drivers!$H$48*$AA$35</f>
        <v>0.13342517272573121</v>
      </c>
      <c r="X115" s="13">
        <f>BY_Demands_Drivers!$I$48*$AA$35</f>
        <v>7.4125095958739465E-2</v>
      </c>
      <c r="AE115" s="18" t="str">
        <f t="shared" si="21"/>
        <v>Demand</v>
      </c>
      <c r="AF115">
        <f>$AN$35</f>
        <v>2041</v>
      </c>
      <c r="AG115" t="s">
        <v>27</v>
      </c>
      <c r="AH115" t="str">
        <f t="shared" si="26"/>
        <v>IXDRH</v>
      </c>
      <c r="AI115" s="13">
        <f>BY_Demands_Drivers!$F$34*$AO$35</f>
        <v>4.75785342012576E-3</v>
      </c>
      <c r="AJ115" s="13">
        <f>BY_Demands_Drivers!$G$34*$AO$35</f>
        <v>1.9031413680503019E-2</v>
      </c>
      <c r="AK115" s="13">
        <f>BY_Demands_Drivers!$H$34*$AO$35</f>
        <v>6.1852094461634838E-2</v>
      </c>
      <c r="AL115" s="13">
        <f>BY_Demands_Drivers!$I$34*$AO$35</f>
        <v>3.9965968729056396E-2</v>
      </c>
      <c r="AS115" s="18" t="str">
        <f t="shared" si="22"/>
        <v>Demand</v>
      </c>
      <c r="AT115">
        <f>$BB$35</f>
        <v>2041</v>
      </c>
      <c r="AU115" t="s">
        <v>27</v>
      </c>
      <c r="AV115" t="str">
        <f t="shared" si="27"/>
        <v>IGDRH</v>
      </c>
      <c r="AW115" s="13">
        <f>BY_Demands_Drivers!$F$27*$BC$35</f>
        <v>4.0260851912439798E-2</v>
      </c>
      <c r="AX115" s="13">
        <f>BY_Demands_Drivers!$G$27*$BC$35</f>
        <v>1.7254650819617041E-2</v>
      </c>
      <c r="AY115" s="13">
        <f>BY_Demands_Drivers!$H$27*$BC$35</f>
        <v>4.6012402185645424E-2</v>
      </c>
      <c r="AZ115" s="13">
        <f>BY_Demands_Drivers!$I$27*$BC$35</f>
        <v>5.1763952458851133E-2</v>
      </c>
      <c r="BG115" s="18" t="str">
        <f t="shared" si="23"/>
        <v>Demand</v>
      </c>
      <c r="BH115">
        <f>$BP$35</f>
        <v>2041</v>
      </c>
      <c r="BI115" t="s">
        <v>27</v>
      </c>
      <c r="BJ115" t="str">
        <f t="shared" si="28"/>
        <v>IIDRH</v>
      </c>
      <c r="BK115" s="13">
        <f>BY_Demands_Drivers!$F$90*$BQ$35</f>
        <v>0.65264880416186044</v>
      </c>
      <c r="BL115" s="13">
        <f>BY_Demands_Drivers!$G$90*$BQ$35</f>
        <v>6.546126420880887E-4</v>
      </c>
      <c r="BM115" s="13">
        <f>BY_Demands_Drivers!$H$90*$BQ$35</f>
        <v>6.5461264208812459E-4</v>
      </c>
      <c r="BN115" s="13">
        <f>BY_Demands_Drivers!$I$90*$BQ$35</f>
        <v>6.5461264208812459E-4</v>
      </c>
    </row>
    <row r="116" spans="3:66" x14ac:dyDescent="0.3">
      <c r="C116" s="18" t="str">
        <f t="shared" si="24"/>
        <v>Demand</v>
      </c>
      <c r="D116">
        <f>$L$36</f>
        <v>2042</v>
      </c>
      <c r="E116" t="s">
        <v>27</v>
      </c>
      <c r="F116" t="str">
        <f t="shared" si="29"/>
        <v>ISDRH</v>
      </c>
      <c r="G116" s="13">
        <f>BY_Demands_Drivers!$F$55*$M$36</f>
        <v>2.5443797502035077E-2</v>
      </c>
      <c r="H116" s="13">
        <f>BY_Demands_Drivers!$G$55*$M$36</f>
        <v>0.10177519000813992</v>
      </c>
      <c r="I116" s="13">
        <f>BY_Demands_Drivers!$H$55*$M$36</f>
        <v>0.33076936752645669</v>
      </c>
      <c r="J116" s="13">
        <f>BY_Demands_Drivers!$I$55*$M$36</f>
        <v>0.21372789901709499</v>
      </c>
      <c r="Q116" s="18" t="str">
        <f t="shared" si="20"/>
        <v>Demand</v>
      </c>
      <c r="R116">
        <f>$Z$36</f>
        <v>2042</v>
      </c>
      <c r="S116" t="s">
        <v>27</v>
      </c>
      <c r="T116" t="str">
        <f t="shared" si="25"/>
        <v>IRDRH</v>
      </c>
      <c r="U116" s="13">
        <f>BY_Demands_Drivers!$F$48*$AA$36</f>
        <v>2.9500522120128672E-2</v>
      </c>
      <c r="V116" s="13">
        <f>BY_Demands_Drivers!$G$48*$AA$36</f>
        <v>0.14750261060064382</v>
      </c>
      <c r="W116" s="13">
        <f>BY_Demands_Drivers!$H$48*$AA$36</f>
        <v>0.13275234954057924</v>
      </c>
      <c r="X116" s="13">
        <f>BY_Demands_Drivers!$I$48*$AA$36</f>
        <v>7.3751305300321715E-2</v>
      </c>
      <c r="AE116" s="18" t="str">
        <f t="shared" si="21"/>
        <v>Demand</v>
      </c>
      <c r="AF116">
        <f>$AN$36</f>
        <v>2042</v>
      </c>
      <c r="AG116" t="s">
        <v>27</v>
      </c>
      <c r="AH116" t="str">
        <f t="shared" si="26"/>
        <v>IXDRH</v>
      </c>
      <c r="AI116" s="13">
        <f>BY_Demands_Drivers!$F$34*$AO$36</f>
        <v>4.7366366824663367E-3</v>
      </c>
      <c r="AJ116" s="13">
        <f>BY_Demands_Drivers!$G$34*$AO$36</f>
        <v>1.8946546729865326E-2</v>
      </c>
      <c r="AK116" s="13">
        <f>BY_Demands_Drivers!$H$34*$AO$36</f>
        <v>6.1576276872062331E-2</v>
      </c>
      <c r="AL116" s="13">
        <f>BY_Demands_Drivers!$I$34*$AO$36</f>
        <v>3.9787748132717238E-2</v>
      </c>
      <c r="AS116" s="18" t="str">
        <f t="shared" si="22"/>
        <v>Demand</v>
      </c>
      <c r="AT116">
        <f>$BB$36</f>
        <v>2042</v>
      </c>
      <c r="AU116" t="s">
        <v>27</v>
      </c>
      <c r="AV116" t="str">
        <f t="shared" si="27"/>
        <v>IGDRH</v>
      </c>
      <c r="AW116" s="13">
        <f>BY_Demands_Drivers!$F$27*$BC$36</f>
        <v>3.9883701074852534E-2</v>
      </c>
      <c r="AX116" s="13">
        <f>BY_Demands_Drivers!$G$27*$BC$36</f>
        <v>1.7093014746365359E-2</v>
      </c>
      <c r="AY116" s="13">
        <f>BY_Demands_Drivers!$H$27*$BC$36</f>
        <v>4.5581372656974269E-2</v>
      </c>
      <c r="AZ116" s="13">
        <f>BY_Demands_Drivers!$I$27*$BC$36</f>
        <v>5.1279044239096086E-2</v>
      </c>
      <c r="BG116" s="18" t="str">
        <f t="shared" si="23"/>
        <v>Demand</v>
      </c>
      <c r="BH116">
        <f>$BP$36</f>
        <v>2042</v>
      </c>
      <c r="BI116" t="s">
        <v>27</v>
      </c>
      <c r="BJ116" t="str">
        <f t="shared" si="28"/>
        <v>IIDRH</v>
      </c>
      <c r="BK116" s="13">
        <f>BY_Demands_Drivers!$F$90*$BQ$36</f>
        <v>0.65335714637231956</v>
      </c>
      <c r="BL116" s="13">
        <f>BY_Demands_Drivers!$G$90*$BQ$36</f>
        <v>6.5532311571944192E-4</v>
      </c>
      <c r="BM116" s="13">
        <f>BY_Demands_Drivers!$H$90*$BQ$36</f>
        <v>6.5532311571947792E-4</v>
      </c>
      <c r="BN116" s="13">
        <f>BY_Demands_Drivers!$I$90*$BQ$36</f>
        <v>6.5532311571947792E-4</v>
      </c>
    </row>
    <row r="117" spans="3:66" x14ac:dyDescent="0.3">
      <c r="C117" s="18" t="str">
        <f t="shared" si="24"/>
        <v>Demand</v>
      </c>
      <c r="D117">
        <f>$L$37</f>
        <v>2043</v>
      </c>
      <c r="E117" t="s">
        <v>27</v>
      </c>
      <c r="F117" t="str">
        <f t="shared" si="29"/>
        <v>ISDRH</v>
      </c>
      <c r="G117" s="13">
        <f>BY_Demands_Drivers!$F$55*$M$37</f>
        <v>2.5329601393514419E-2</v>
      </c>
      <c r="H117" s="13">
        <f>BY_Demands_Drivers!$G$55*$M$37</f>
        <v>0.10131840557405729</v>
      </c>
      <c r="I117" s="13">
        <f>BY_Demands_Drivers!$H$55*$M$37</f>
        <v>0.3292848181156881</v>
      </c>
      <c r="J117" s="13">
        <f>BY_Demands_Drivers!$I$55*$M$37</f>
        <v>0.21276865170552148</v>
      </c>
      <c r="Q117" s="18" t="str">
        <f t="shared" si="20"/>
        <v>Demand</v>
      </c>
      <c r="R117">
        <f>$Z$37</f>
        <v>2043</v>
      </c>
      <c r="S117" t="s">
        <v>27</v>
      </c>
      <c r="T117" t="str">
        <f t="shared" si="25"/>
        <v>IRDRH</v>
      </c>
      <c r="U117" s="13">
        <f>BY_Demands_Drivers!$F$48*$AA$37</f>
        <v>2.9350927534989246E-2</v>
      </c>
      <c r="V117" s="13">
        <f>BY_Demands_Drivers!$G$48*$AA$37</f>
        <v>0.1467546376749467</v>
      </c>
      <c r="W117" s="13">
        <f>BY_Demands_Drivers!$H$48*$AA$37</f>
        <v>0.13207917390745183</v>
      </c>
      <c r="X117" s="13">
        <f>BY_Demands_Drivers!$I$48*$AA$37</f>
        <v>7.3377318837473157E-2</v>
      </c>
      <c r="AE117" s="18" t="str">
        <f t="shared" si="21"/>
        <v>Demand</v>
      </c>
      <c r="AF117">
        <f>$AN$37</f>
        <v>2043</v>
      </c>
      <c r="AG117" t="s">
        <v>27</v>
      </c>
      <c r="AH117" t="str">
        <f t="shared" si="26"/>
        <v>IXDRH</v>
      </c>
      <c r="AI117" s="13">
        <f>BY_Demands_Drivers!$F$34*$AO$37</f>
        <v>4.7153778481052074E-3</v>
      </c>
      <c r="AJ117" s="13">
        <f>BY_Demands_Drivers!$G$34*$AO$37</f>
        <v>1.8861511392420809E-2</v>
      </c>
      <c r="AK117" s="13">
        <f>BY_Demands_Drivers!$H$34*$AO$37</f>
        <v>6.129991202536765E-2</v>
      </c>
      <c r="AL117" s="13">
        <f>BY_Demands_Drivers!$I$34*$AO$37</f>
        <v>3.9609173924083751E-2</v>
      </c>
      <c r="AS117" s="18" t="str">
        <f t="shared" si="22"/>
        <v>Demand</v>
      </c>
      <c r="AT117">
        <f>$BB$37</f>
        <v>2043</v>
      </c>
      <c r="AU117" t="s">
        <v>27</v>
      </c>
      <c r="AV117" t="str">
        <f t="shared" si="27"/>
        <v>IGDRH</v>
      </c>
      <c r="AW117" s="13">
        <f>BY_Demands_Drivers!$F$27*$BC$37</f>
        <v>3.950829630595782E-2</v>
      </c>
      <c r="AX117" s="13">
        <f>BY_Demands_Drivers!$G$27*$BC$37</f>
        <v>1.6932126988267626E-2</v>
      </c>
      <c r="AY117" s="13">
        <f>BY_Demands_Drivers!$H$27*$BC$37</f>
        <v>4.5152338635380311E-2</v>
      </c>
      <c r="AZ117" s="13">
        <f>BY_Demands_Drivers!$I$27*$BC$37</f>
        <v>5.0796380964802879E-2</v>
      </c>
      <c r="BG117" s="18" t="str">
        <f t="shared" si="23"/>
        <v>Demand</v>
      </c>
      <c r="BH117">
        <f>$BP$37</f>
        <v>2043</v>
      </c>
      <c r="BI117" t="s">
        <v>27</v>
      </c>
      <c r="BJ117" t="str">
        <f t="shared" si="28"/>
        <v>IIDRH</v>
      </c>
      <c r="BK117" s="13">
        <f>BY_Demands_Drivers!$F$90*$BQ$37</f>
        <v>0.65402121719462503</v>
      </c>
      <c r="BL117" s="13">
        <f>BY_Demands_Drivers!$G$90*$BQ$37</f>
        <v>6.5598918474883553E-4</v>
      </c>
      <c r="BM117" s="13">
        <f>BY_Demands_Drivers!$H$90*$BQ$37</f>
        <v>6.5598918474887153E-4</v>
      </c>
      <c r="BN117" s="13">
        <f>BY_Demands_Drivers!$I$90*$BQ$37</f>
        <v>6.5598918474887153E-4</v>
      </c>
    </row>
    <row r="118" spans="3:66" x14ac:dyDescent="0.3">
      <c r="C118" s="18" t="str">
        <f t="shared" si="24"/>
        <v>Demand</v>
      </c>
      <c r="D118">
        <f>$L$38</f>
        <v>2044</v>
      </c>
      <c r="E118" t="s">
        <v>27</v>
      </c>
      <c r="F118" t="str">
        <f t="shared" si="29"/>
        <v>ISDRH</v>
      </c>
      <c r="G118" s="13">
        <f>BY_Demands_Drivers!$F$55*$M$38</f>
        <v>2.5215179154085797E-2</v>
      </c>
      <c r="H118" s="13">
        <f>BY_Demands_Drivers!$G$55*$M$38</f>
        <v>0.1008607166163428</v>
      </c>
      <c r="I118" s="13">
        <f>BY_Demands_Drivers!$H$55*$M$38</f>
        <v>0.32779732900311603</v>
      </c>
      <c r="J118" s="13">
        <f>BY_Demands_Drivers!$I$55*$M$38</f>
        <v>0.21180750489432104</v>
      </c>
      <c r="Q118" s="18" t="str">
        <f t="shared" si="20"/>
        <v>Demand</v>
      </c>
      <c r="R118">
        <f>$Z$38</f>
        <v>2044</v>
      </c>
      <c r="S118" t="s">
        <v>27</v>
      </c>
      <c r="T118" t="str">
        <f t="shared" si="25"/>
        <v>IRDRH</v>
      </c>
      <c r="U118" s="13">
        <f>BY_Demands_Drivers!$F$48*$AA$38</f>
        <v>2.9201254628077503E-2</v>
      </c>
      <c r="V118" s="13">
        <f>BY_Demands_Drivers!$G$48*$AA$38</f>
        <v>0.14600627314038797</v>
      </c>
      <c r="W118" s="13">
        <f>BY_Demands_Drivers!$H$48*$AA$38</f>
        <v>0.13140564582634898</v>
      </c>
      <c r="X118" s="13">
        <f>BY_Demands_Drivers!$I$48*$AA$38</f>
        <v>7.3003136570193791E-2</v>
      </c>
      <c r="AE118" s="18" t="str">
        <f t="shared" si="21"/>
        <v>Demand</v>
      </c>
      <c r="AF118">
        <f>$AN$38</f>
        <v>2044</v>
      </c>
      <c r="AG118" t="s">
        <v>27</v>
      </c>
      <c r="AH118" t="str">
        <f t="shared" si="26"/>
        <v>IXDRH</v>
      </c>
      <c r="AI118" s="13">
        <f>BY_Demands_Drivers!$F$34*$AO$38</f>
        <v>4.6940769170423736E-3</v>
      </c>
      <c r="AJ118" s="13">
        <f>BY_Demands_Drivers!$G$34*$AO$38</f>
        <v>1.8776307668169474E-2</v>
      </c>
      <c r="AK118" s="13">
        <f>BY_Demands_Drivers!$H$34*$AO$38</f>
        <v>6.1022999921550809E-2</v>
      </c>
      <c r="AL118" s="13">
        <f>BY_Demands_Drivers!$I$34*$AO$38</f>
        <v>3.9430246103155951E-2</v>
      </c>
      <c r="AS118" s="18" t="str">
        <f t="shared" si="22"/>
        <v>Demand</v>
      </c>
      <c r="AT118">
        <f>$BB$38</f>
        <v>2044</v>
      </c>
      <c r="AU118" t="s">
        <v>27</v>
      </c>
      <c r="AV118" t="str">
        <f t="shared" si="27"/>
        <v>IGDRH</v>
      </c>
      <c r="AW118" s="13">
        <f>BY_Demands_Drivers!$F$27*$BC$38</f>
        <v>3.9134637605755626E-2</v>
      </c>
      <c r="AX118" s="13">
        <f>BY_Demands_Drivers!$G$27*$BC$38</f>
        <v>1.6771987545323826E-2</v>
      </c>
      <c r="AY118" s="13">
        <f>BY_Demands_Drivers!$H$27*$BC$38</f>
        <v>4.4725300120863516E-2</v>
      </c>
      <c r="AZ118" s="13">
        <f>BY_Demands_Drivers!$I$27*$BC$38</f>
        <v>5.0315962635971483E-2</v>
      </c>
      <c r="BG118" s="18" t="str">
        <f t="shared" si="23"/>
        <v>Demand</v>
      </c>
      <c r="BH118">
        <f>$BP$38</f>
        <v>2044</v>
      </c>
      <c r="BI118" t="s">
        <v>27</v>
      </c>
      <c r="BJ118" t="str">
        <f t="shared" si="28"/>
        <v>IIDRH</v>
      </c>
      <c r="BK118" s="13">
        <f>BY_Demands_Drivers!$F$90*$BQ$38</f>
        <v>0.65464101662877683</v>
      </c>
      <c r="BL118" s="13">
        <f>BY_Demands_Drivers!$G$90*$BQ$38</f>
        <v>6.5661084917626963E-4</v>
      </c>
      <c r="BM118" s="13">
        <f>BY_Demands_Drivers!$H$90*$BQ$38</f>
        <v>6.5661084917630562E-4</v>
      </c>
      <c r="BN118" s="13">
        <f>BY_Demands_Drivers!$I$90*$BQ$38</f>
        <v>6.5661084917630562E-4</v>
      </c>
    </row>
    <row r="119" spans="3:66" x14ac:dyDescent="0.3">
      <c r="C119" s="18" t="str">
        <f t="shared" si="24"/>
        <v>Demand</v>
      </c>
      <c r="D119">
        <f>$L$39</f>
        <v>2045</v>
      </c>
      <c r="E119" t="s">
        <v>27</v>
      </c>
      <c r="F119" t="str">
        <f t="shared" si="29"/>
        <v>ISDRH</v>
      </c>
      <c r="G119" s="13">
        <f>BY_Demands_Drivers!$F$55*$M$39</f>
        <v>2.5100530783749218E-2</v>
      </c>
      <c r="H119" s="13">
        <f>BY_Demands_Drivers!$G$55*$M$39</f>
        <v>0.10040212313499648</v>
      </c>
      <c r="I119" s="13">
        <f>BY_Demands_Drivers!$H$55*$M$39</f>
        <v>0.32630690018874048</v>
      </c>
      <c r="J119" s="13">
        <f>BY_Demands_Drivers!$I$55*$M$39</f>
        <v>0.21084445858349377</v>
      </c>
      <c r="Q119" s="18" t="str">
        <f t="shared" si="20"/>
        <v>Demand</v>
      </c>
      <c r="R119">
        <f>$Z$39</f>
        <v>2045</v>
      </c>
      <c r="S119" t="s">
        <v>27</v>
      </c>
      <c r="T119" t="str">
        <f t="shared" si="25"/>
        <v>IRDRH</v>
      </c>
      <c r="U119" s="13">
        <f>BY_Demands_Drivers!$F$48*$AA$39</f>
        <v>2.9051503399393424E-2</v>
      </c>
      <c r="V119" s="13">
        <f>BY_Demands_Drivers!$G$48*$AA$39</f>
        <v>0.1452575169969676</v>
      </c>
      <c r="W119" s="13">
        <f>BY_Demands_Drivers!$H$48*$AA$39</f>
        <v>0.13073176529727062</v>
      </c>
      <c r="X119" s="13">
        <f>BY_Demands_Drivers!$I$48*$AA$39</f>
        <v>7.2628758498483603E-2</v>
      </c>
      <c r="AE119" s="18" t="str">
        <f t="shared" si="21"/>
        <v>Demand</v>
      </c>
      <c r="AF119">
        <f>$AN$39</f>
        <v>2045</v>
      </c>
      <c r="AG119" t="s">
        <v>27</v>
      </c>
      <c r="AH119" t="str">
        <f t="shared" si="26"/>
        <v>IXDRH</v>
      </c>
      <c r="AI119" s="13">
        <f>BY_Demands_Drivers!$F$34*$AO$39</f>
        <v>4.6727338892778346E-3</v>
      </c>
      <c r="AJ119" s="13">
        <f>BY_Demands_Drivers!$G$34*$AO$39</f>
        <v>1.8690935557111321E-2</v>
      </c>
      <c r="AK119" s="13">
        <f>BY_Demands_Drivers!$H$34*$AO$39</f>
        <v>6.0745540560611815E-2</v>
      </c>
      <c r="AL119" s="13">
        <f>BY_Demands_Drivers!$I$34*$AO$39</f>
        <v>3.9250964669933823E-2</v>
      </c>
      <c r="AS119" s="18" t="str">
        <f t="shared" si="22"/>
        <v>Demand</v>
      </c>
      <c r="AT119">
        <f>$BB$39</f>
        <v>2045</v>
      </c>
      <c r="AU119" t="s">
        <v>27</v>
      </c>
      <c r="AV119" t="str">
        <f t="shared" si="27"/>
        <v>IGDRH</v>
      </c>
      <c r="AW119" s="13">
        <f>BY_Demands_Drivers!$F$27*$BC$39</f>
        <v>3.8762724974245967E-2</v>
      </c>
      <c r="AX119" s="13">
        <f>BY_Demands_Drivers!$G$27*$BC$39</f>
        <v>1.6612596417533973E-2</v>
      </c>
      <c r="AY119" s="13">
        <f>BY_Demands_Drivers!$H$27*$BC$39</f>
        <v>4.4300257113423905E-2</v>
      </c>
      <c r="AZ119" s="13">
        <f>BY_Demands_Drivers!$I$27*$BC$39</f>
        <v>4.9837789252601926E-2</v>
      </c>
      <c r="BG119" s="18" t="str">
        <f t="shared" si="23"/>
        <v>Demand</v>
      </c>
      <c r="BH119">
        <f>$BP$39</f>
        <v>2045</v>
      </c>
      <c r="BI119" t="s">
        <v>27</v>
      </c>
      <c r="BJ119" t="str">
        <f t="shared" si="28"/>
        <v>IIDRH</v>
      </c>
      <c r="BK119" s="13">
        <f>BY_Demands_Drivers!$F$90*$BQ$39</f>
        <v>0.65521654467477508</v>
      </c>
      <c r="BL119" s="13">
        <f>BY_Demands_Drivers!$G$90*$BQ$39</f>
        <v>6.5718810900174422E-4</v>
      </c>
      <c r="BM119" s="13">
        <f>BY_Demands_Drivers!$H$90*$BQ$39</f>
        <v>6.5718810900178021E-4</v>
      </c>
      <c r="BN119" s="13">
        <f>BY_Demands_Drivers!$I$90*$BQ$39</f>
        <v>6.5718810900178021E-4</v>
      </c>
    </row>
    <row r="120" spans="3:66" x14ac:dyDescent="0.3">
      <c r="C120" s="18" t="str">
        <f t="shared" si="24"/>
        <v>Demand</v>
      </c>
      <c r="D120">
        <f>$L$40</f>
        <v>2046</v>
      </c>
      <c r="E120" t="s">
        <v>27</v>
      </c>
      <c r="F120" t="str">
        <f t="shared" si="29"/>
        <v>ISDRH</v>
      </c>
      <c r="G120" s="13">
        <f>BY_Demands_Drivers!$F$55*$M$40</f>
        <v>2.4964852238972192E-2</v>
      </c>
      <c r="H120" s="13">
        <f>BY_Demands_Drivers!$G$55*$M$40</f>
        <v>9.9859408955888393E-2</v>
      </c>
      <c r="I120" s="13">
        <f>BY_Demands_Drivers!$H$55*$M$40</f>
        <v>0.32454307910663915</v>
      </c>
      <c r="J120" s="13">
        <f>BY_Demands_Drivers!$I$55*$M$40</f>
        <v>0.20970475880736678</v>
      </c>
      <c r="Q120" s="18" t="str">
        <f t="shared" si="20"/>
        <v>Demand</v>
      </c>
      <c r="R120">
        <f>$Z$40</f>
        <v>2046</v>
      </c>
      <c r="S120" t="s">
        <v>27</v>
      </c>
      <c r="T120" t="str">
        <f t="shared" si="25"/>
        <v>IRDRH</v>
      </c>
      <c r="U120" s="13">
        <f>BY_Demands_Drivers!$F$48*$AA$40</f>
        <v>2.8901673848937031E-2</v>
      </c>
      <c r="V120" s="13">
        <f>BY_Demands_Drivers!$G$48*$AA$40</f>
        <v>0.1445083692446856</v>
      </c>
      <c r="W120" s="13">
        <f>BY_Demands_Drivers!$H$48*$AA$40</f>
        <v>0.13005753232021686</v>
      </c>
      <c r="X120" s="13">
        <f>BY_Demands_Drivers!$I$48*$AA$40</f>
        <v>7.2254184622342607E-2</v>
      </c>
      <c r="AE120" s="18" t="str">
        <f t="shared" si="21"/>
        <v>Demand</v>
      </c>
      <c r="AF120">
        <f>$AN$40</f>
        <v>2046</v>
      </c>
      <c r="AG120" t="s">
        <v>27</v>
      </c>
      <c r="AH120" t="str">
        <f t="shared" si="26"/>
        <v>IXDRH</v>
      </c>
      <c r="AI120" s="13">
        <f>BY_Demands_Drivers!$F$34*$AO$40</f>
        <v>4.6474758682547119E-3</v>
      </c>
      <c r="AJ120" s="13">
        <f>BY_Demands_Drivers!$G$34*$AO$40</f>
        <v>1.8589903473018827E-2</v>
      </c>
      <c r="AK120" s="13">
        <f>BY_Demands_Drivers!$H$34*$AO$40</f>
        <v>6.0417186287311207E-2</v>
      </c>
      <c r="AL120" s="13">
        <f>BY_Demands_Drivers!$I$34*$AO$40</f>
        <v>3.9038797293339589E-2</v>
      </c>
      <c r="AS120" s="18" t="str">
        <f t="shared" si="22"/>
        <v>Demand</v>
      </c>
      <c r="AT120">
        <f>$BB$40</f>
        <v>2046</v>
      </c>
      <c r="AU120" t="s">
        <v>27</v>
      </c>
      <c r="AV120" t="str">
        <f t="shared" si="27"/>
        <v>IGDRH</v>
      </c>
      <c r="AW120" s="13">
        <f>BY_Demands_Drivers!$F$27*$BC$40</f>
        <v>3.8553196731141937E-2</v>
      </c>
      <c r="AX120" s="13">
        <f>BY_Demands_Drivers!$G$27*$BC$40</f>
        <v>1.6522798599060817E-2</v>
      </c>
      <c r="AY120" s="13">
        <f>BY_Demands_Drivers!$H$27*$BC$40</f>
        <v>4.4060796264162157E-2</v>
      </c>
      <c r="AZ120" s="13">
        <f>BY_Demands_Drivers!$I$27*$BC$40</f>
        <v>4.956839579718246E-2</v>
      </c>
      <c r="BG120" s="18" t="str">
        <f t="shared" si="23"/>
        <v>Demand</v>
      </c>
      <c r="BH120">
        <f>$BP$40</f>
        <v>2046</v>
      </c>
      <c r="BI120" t="s">
        <v>27</v>
      </c>
      <c r="BJ120" t="str">
        <f t="shared" si="28"/>
        <v>IIDRH</v>
      </c>
      <c r="BK120" s="13">
        <f>BY_Demands_Drivers!$F$90*$BQ$40</f>
        <v>0.65574780133261945</v>
      </c>
      <c r="BL120" s="13">
        <f>BY_Demands_Drivers!$G$90*$BQ$40</f>
        <v>6.5772096422525908E-4</v>
      </c>
      <c r="BM120" s="13">
        <f>BY_Demands_Drivers!$H$90*$BQ$40</f>
        <v>6.5772096422529519E-4</v>
      </c>
      <c r="BN120" s="13">
        <f>BY_Demands_Drivers!$I$90*$BQ$40</f>
        <v>6.5772096422529519E-4</v>
      </c>
    </row>
    <row r="121" spans="3:66" x14ac:dyDescent="0.3">
      <c r="C121" s="18" t="str">
        <f t="shared" si="24"/>
        <v>Demand</v>
      </c>
      <c r="D121">
        <f>$L$41</f>
        <v>2047</v>
      </c>
      <c r="E121" t="s">
        <v>27</v>
      </c>
      <c r="F121" t="str">
        <f t="shared" si="29"/>
        <v>ISDRH</v>
      </c>
      <c r="G121" s="13">
        <f>BY_Demands_Drivers!$F$55*$M$41</f>
        <v>2.4829173694195173E-2</v>
      </c>
      <c r="H121" s="13">
        <f>BY_Demands_Drivers!$G$55*$M$41</f>
        <v>9.9316694776780304E-2</v>
      </c>
      <c r="I121" s="13">
        <f>BY_Demands_Drivers!$H$55*$M$41</f>
        <v>0.32277925802453789</v>
      </c>
      <c r="J121" s="13">
        <f>BY_Demands_Drivers!$I$55*$M$41</f>
        <v>0.20856505903123979</v>
      </c>
      <c r="Q121" s="18" t="str">
        <f t="shared" si="20"/>
        <v>Demand</v>
      </c>
      <c r="R121">
        <f>$Z$41</f>
        <v>2047</v>
      </c>
      <c r="S121" t="s">
        <v>27</v>
      </c>
      <c r="T121" t="str">
        <f t="shared" si="25"/>
        <v>IRDRH</v>
      </c>
      <c r="U121" s="13">
        <f>BY_Demands_Drivers!$F$48*$AA$41</f>
        <v>2.87517659767083E-2</v>
      </c>
      <c r="V121" s="13">
        <f>BY_Demands_Drivers!$G$48*$AA$41</f>
        <v>0.14375882988354197</v>
      </c>
      <c r="W121" s="13">
        <f>BY_Demands_Drivers!$H$48*$AA$41</f>
        <v>0.12938294689518756</v>
      </c>
      <c r="X121" s="13">
        <f>BY_Demands_Drivers!$I$48*$AA$41</f>
        <v>7.1879414941770789E-2</v>
      </c>
      <c r="AE121" s="18" t="str">
        <f t="shared" si="21"/>
        <v>Demand</v>
      </c>
      <c r="AF121">
        <f>$AN$41</f>
        <v>2047</v>
      </c>
      <c r="AG121" t="s">
        <v>27</v>
      </c>
      <c r="AH121" t="str">
        <f t="shared" si="26"/>
        <v>IXDRH</v>
      </c>
      <c r="AI121" s="13">
        <f>BY_Demands_Drivers!$F$34*$AO$41</f>
        <v>4.6222178472315884E-3</v>
      </c>
      <c r="AJ121" s="13">
        <f>BY_Demands_Drivers!$G$34*$AO$41</f>
        <v>1.8488871388926333E-2</v>
      </c>
      <c r="AK121" s="13">
        <f>BY_Demands_Drivers!$H$34*$AO$41</f>
        <v>6.0088832014010607E-2</v>
      </c>
      <c r="AL121" s="13">
        <f>BY_Demands_Drivers!$I$34*$AO$41</f>
        <v>3.8826629916745355E-2</v>
      </c>
      <c r="AS121" s="18" t="str">
        <f t="shared" si="22"/>
        <v>Demand</v>
      </c>
      <c r="AT121">
        <f>$BB$41</f>
        <v>2047</v>
      </c>
      <c r="AU121" t="s">
        <v>27</v>
      </c>
      <c r="AV121" t="str">
        <f t="shared" si="27"/>
        <v>IGDRH</v>
      </c>
      <c r="AW121" s="13">
        <f>BY_Demands_Drivers!$F$27*$BC$41</f>
        <v>3.8343668488037899E-2</v>
      </c>
      <c r="AX121" s="13">
        <f>BY_Demands_Drivers!$G$27*$BC$41</f>
        <v>1.643300078058766E-2</v>
      </c>
      <c r="AY121" s="13">
        <f>BY_Demands_Drivers!$H$27*$BC$41</f>
        <v>4.3821335414900402E-2</v>
      </c>
      <c r="AZ121" s="13">
        <f>BY_Demands_Drivers!$I$27*$BC$41</f>
        <v>4.9299002341762981E-2</v>
      </c>
      <c r="BG121" s="18" t="str">
        <f t="shared" si="23"/>
        <v>Demand</v>
      </c>
      <c r="BH121">
        <f>$BP$41</f>
        <v>2047</v>
      </c>
      <c r="BI121" t="s">
        <v>27</v>
      </c>
      <c r="BJ121" t="str">
        <f t="shared" si="28"/>
        <v>IIDRH</v>
      </c>
      <c r="BK121" s="13">
        <f>BY_Demands_Drivers!$F$90*$BQ$41</f>
        <v>0.65623478660231016</v>
      </c>
      <c r="BL121" s="13">
        <f>BY_Demands_Drivers!$G$90*$BQ$41</f>
        <v>6.5820941484681444E-4</v>
      </c>
      <c r="BM121" s="13">
        <f>BY_Demands_Drivers!$H$90*$BQ$41</f>
        <v>6.5820941484685054E-4</v>
      </c>
      <c r="BN121" s="13">
        <f>BY_Demands_Drivers!$I$90*$BQ$41</f>
        <v>6.5820941484685054E-4</v>
      </c>
    </row>
    <row r="122" spans="3:66" x14ac:dyDescent="0.3">
      <c r="C122" s="18" t="str">
        <f t="shared" si="24"/>
        <v>Demand</v>
      </c>
      <c r="D122">
        <f>$L$42</f>
        <v>2048</v>
      </c>
      <c r="E122" t="s">
        <v>27</v>
      </c>
      <c r="F122" t="str">
        <f t="shared" si="29"/>
        <v>ISDRH</v>
      </c>
      <c r="G122" s="13">
        <f>BY_Demands_Drivers!$F$55*$M$42</f>
        <v>2.4693495149418147E-2</v>
      </c>
      <c r="H122" s="13">
        <f>BY_Demands_Drivers!$G$55*$M$42</f>
        <v>9.8773980597672215E-2</v>
      </c>
      <c r="I122" s="13">
        <f>BY_Demands_Drivers!$H$55*$M$42</f>
        <v>0.32101543694243656</v>
      </c>
      <c r="J122" s="13">
        <f>BY_Demands_Drivers!$I$55*$M$42</f>
        <v>0.2074253592551128</v>
      </c>
      <c r="Q122" s="18" t="str">
        <f t="shared" si="20"/>
        <v>Demand</v>
      </c>
      <c r="R122">
        <f>$Z$42</f>
        <v>2048</v>
      </c>
      <c r="S122" t="s">
        <v>27</v>
      </c>
      <c r="T122" t="str">
        <f t="shared" si="25"/>
        <v>IRDRH</v>
      </c>
      <c r="U122" s="13">
        <f>BY_Demands_Drivers!$F$48*$AA$42</f>
        <v>2.8601779782707257E-2</v>
      </c>
      <c r="V122" s="13">
        <f>BY_Demands_Drivers!$G$48*$AA$42</f>
        <v>0.14300889891353674</v>
      </c>
      <c r="W122" s="13">
        <f>BY_Demands_Drivers!$H$48*$AA$42</f>
        <v>0.12870800902218288</v>
      </c>
      <c r="X122" s="13">
        <f>BY_Demands_Drivers!$I$48*$AA$42</f>
        <v>7.1504449456768177E-2</v>
      </c>
      <c r="AE122" s="18" t="str">
        <f t="shared" si="21"/>
        <v>Demand</v>
      </c>
      <c r="AF122">
        <f>$AN$42</f>
        <v>2048</v>
      </c>
      <c r="AG122" t="s">
        <v>27</v>
      </c>
      <c r="AH122" t="str">
        <f t="shared" si="26"/>
        <v>IXDRH</v>
      </c>
      <c r="AI122" s="13">
        <f>BY_Demands_Drivers!$F$34*$AO$42</f>
        <v>4.5969598262084648E-3</v>
      </c>
      <c r="AJ122" s="13">
        <f>BY_Demands_Drivers!$G$34*$AO$42</f>
        <v>1.8387839304833838E-2</v>
      </c>
      <c r="AK122" s="13">
        <f>BY_Demands_Drivers!$H$34*$AO$42</f>
        <v>5.976047774071E-2</v>
      </c>
      <c r="AL122" s="13">
        <f>BY_Demands_Drivers!$I$34*$AO$42</f>
        <v>3.8614462540151114E-2</v>
      </c>
      <c r="AS122" s="18" t="str">
        <f t="shared" si="22"/>
        <v>Demand</v>
      </c>
      <c r="AT122">
        <f>$BB$42</f>
        <v>2048</v>
      </c>
      <c r="AU122" t="s">
        <v>27</v>
      </c>
      <c r="AV122" t="str">
        <f t="shared" si="27"/>
        <v>IGDRH</v>
      </c>
      <c r="AW122" s="13">
        <f>BY_Demands_Drivers!$F$27*$BC$42</f>
        <v>3.8134140244933869E-2</v>
      </c>
      <c r="AX122" s="13">
        <f>BY_Demands_Drivers!$G$27*$BC$42</f>
        <v>1.6343202962114504E-2</v>
      </c>
      <c r="AY122" s="13">
        <f>BY_Demands_Drivers!$H$27*$BC$42</f>
        <v>4.3581874565638654E-2</v>
      </c>
      <c r="AZ122" s="13">
        <f>BY_Demands_Drivers!$I$27*$BC$42</f>
        <v>4.9029608886343515E-2</v>
      </c>
      <c r="BG122" s="18" t="str">
        <f t="shared" si="23"/>
        <v>Demand</v>
      </c>
      <c r="BH122">
        <f>$BP$42</f>
        <v>2048</v>
      </c>
      <c r="BI122" t="s">
        <v>27</v>
      </c>
      <c r="BJ122" t="str">
        <f t="shared" si="28"/>
        <v>IIDRH</v>
      </c>
      <c r="BK122" s="13">
        <f>BY_Demands_Drivers!$F$90*$BQ$42</f>
        <v>0.65667750048384699</v>
      </c>
      <c r="BL122" s="13">
        <f>BY_Demands_Drivers!$G$90*$BQ$42</f>
        <v>6.5865346086641007E-4</v>
      </c>
      <c r="BM122" s="13">
        <f>BY_Demands_Drivers!$H$90*$BQ$42</f>
        <v>6.5865346086644617E-4</v>
      </c>
      <c r="BN122" s="13">
        <f>BY_Demands_Drivers!$I$90*$BQ$42</f>
        <v>6.5865346086644617E-4</v>
      </c>
    </row>
    <row r="123" spans="3:66" x14ac:dyDescent="0.3">
      <c r="C123" s="18" t="str">
        <f t="shared" si="24"/>
        <v>Demand</v>
      </c>
      <c r="D123">
        <f>$L$43</f>
        <v>2049</v>
      </c>
      <c r="E123" t="s">
        <v>27</v>
      </c>
      <c r="F123" t="str">
        <f t="shared" si="29"/>
        <v>ISDRH</v>
      </c>
      <c r="G123" s="13">
        <f>BY_Demands_Drivers!$F$55*$M$43</f>
        <v>2.4557816604641122E-2</v>
      </c>
      <c r="H123" s="13">
        <f>BY_Demands_Drivers!$G$55*$M$43</f>
        <v>9.8231266418564125E-2</v>
      </c>
      <c r="I123" s="13">
        <f>BY_Demands_Drivers!$H$55*$M$43</f>
        <v>0.31925161586033524</v>
      </c>
      <c r="J123" s="13">
        <f>BY_Demands_Drivers!$I$55*$M$43</f>
        <v>0.20628565947898578</v>
      </c>
      <c r="Q123" s="18" t="str">
        <f t="shared" si="20"/>
        <v>Demand</v>
      </c>
      <c r="R123">
        <f>$Z$43</f>
        <v>2049</v>
      </c>
      <c r="S123" t="s">
        <v>27</v>
      </c>
      <c r="T123" t="str">
        <f t="shared" si="25"/>
        <v>IRDRH</v>
      </c>
      <c r="U123" s="13">
        <f>BY_Demands_Drivers!$F$48*$AA$43</f>
        <v>2.8451715266933887E-2</v>
      </c>
      <c r="V123" s="13">
        <f>BY_Demands_Drivers!$G$48*$AA$43</f>
        <v>0.14225857633466987</v>
      </c>
      <c r="W123" s="13">
        <f>BY_Demands_Drivers!$H$48*$AA$43</f>
        <v>0.1280327187012027</v>
      </c>
      <c r="X123" s="13">
        <f>BY_Demands_Drivers!$I$48*$AA$43</f>
        <v>7.1129288167334756E-2</v>
      </c>
      <c r="AE123" s="18" t="str">
        <f t="shared" si="21"/>
        <v>Demand</v>
      </c>
      <c r="AF123">
        <f>$AN$43</f>
        <v>2049</v>
      </c>
      <c r="AG123" t="s">
        <v>27</v>
      </c>
      <c r="AH123" t="str">
        <f t="shared" si="26"/>
        <v>IXDRH</v>
      </c>
      <c r="AI123" s="13">
        <f>BY_Demands_Drivers!$F$34*$AO$43</f>
        <v>4.5717018051853412E-3</v>
      </c>
      <c r="AJ123" s="13">
        <f>BY_Demands_Drivers!$G$34*$AO$43</f>
        <v>1.8286807220741347E-2</v>
      </c>
      <c r="AK123" s="13">
        <f>BY_Demands_Drivers!$H$34*$AO$43</f>
        <v>5.9432123467409399E-2</v>
      </c>
      <c r="AL123" s="13">
        <f>BY_Demands_Drivers!$I$34*$AO$43</f>
        <v>3.8402295163556879E-2</v>
      </c>
      <c r="AS123" s="18" t="str">
        <f t="shared" si="22"/>
        <v>Demand</v>
      </c>
      <c r="AT123">
        <f>$BB$43</f>
        <v>2049</v>
      </c>
      <c r="AU123" t="s">
        <v>27</v>
      </c>
      <c r="AV123" t="str">
        <f t="shared" si="27"/>
        <v>IGDRH</v>
      </c>
      <c r="AW123" s="13">
        <f>BY_Demands_Drivers!$F$27*$BC$43</f>
        <v>3.7924612001829838E-2</v>
      </c>
      <c r="AX123" s="13">
        <f>BY_Demands_Drivers!$G$27*$BC$43</f>
        <v>1.6253405143641347E-2</v>
      </c>
      <c r="AY123" s="13">
        <f>BY_Demands_Drivers!$H$27*$BC$43</f>
        <v>4.3342413716376899E-2</v>
      </c>
      <c r="AZ123" s="13">
        <f>BY_Demands_Drivers!$I$27*$BC$43</f>
        <v>4.8760215430924042E-2</v>
      </c>
      <c r="BG123" s="18" t="str">
        <f t="shared" si="23"/>
        <v>Demand</v>
      </c>
      <c r="BH123">
        <f>$BP$43</f>
        <v>2049</v>
      </c>
      <c r="BI123" t="s">
        <v>27</v>
      </c>
      <c r="BJ123" t="str">
        <f t="shared" si="28"/>
        <v>IIDRH</v>
      </c>
      <c r="BK123" s="13">
        <f>BY_Demands_Drivers!$F$90*$BQ$43</f>
        <v>0.65707594297723038</v>
      </c>
      <c r="BL123" s="13">
        <f>BY_Demands_Drivers!$G$90*$BQ$43</f>
        <v>6.590531022840463E-4</v>
      </c>
      <c r="BM123" s="13">
        <f>BY_Demands_Drivers!$H$90*$BQ$43</f>
        <v>6.5905310228408251E-4</v>
      </c>
      <c r="BN123" s="13">
        <f>BY_Demands_Drivers!$I$90*$BQ$43</f>
        <v>6.5905310228408251E-4</v>
      </c>
    </row>
    <row r="124" spans="3:66" x14ac:dyDescent="0.3">
      <c r="C124" s="18" t="str">
        <f t="shared" si="24"/>
        <v>Demand</v>
      </c>
      <c r="D124" s="2">
        <f>$L$44</f>
        <v>2050</v>
      </c>
      <c r="E124" s="2" t="s">
        <v>27</v>
      </c>
      <c r="F124" s="2" t="str">
        <f t="shared" si="29"/>
        <v>ISDRH</v>
      </c>
      <c r="G124" s="19">
        <f>BY_Demands_Drivers!$F$55*$M$44</f>
        <v>2.4422138059864103E-2</v>
      </c>
      <c r="H124" s="19">
        <f>BY_Demands_Drivers!$G$55*$M$44</f>
        <v>9.7688552239456036E-2</v>
      </c>
      <c r="I124" s="19">
        <f>BY_Demands_Drivers!$H$55*$M$44</f>
        <v>0.31748779477823397</v>
      </c>
      <c r="J124" s="19">
        <f>BY_Demands_Drivers!$I$55*$M$44</f>
        <v>0.20514595970285879</v>
      </c>
      <c r="Q124" s="18" t="str">
        <f t="shared" si="20"/>
        <v>Demand</v>
      </c>
      <c r="R124" s="2">
        <f>$Z$44</f>
        <v>2050</v>
      </c>
      <c r="S124" s="2" t="s">
        <v>27</v>
      </c>
      <c r="T124" s="2" t="str">
        <f t="shared" si="25"/>
        <v>IRDRH</v>
      </c>
      <c r="U124" s="19">
        <f>BY_Demands_Drivers!$F$48*$AA$44</f>
        <v>2.8301572429388182E-2</v>
      </c>
      <c r="V124" s="19">
        <f>BY_Demands_Drivers!$G$48*$AA$44</f>
        <v>0.14150786214694136</v>
      </c>
      <c r="W124" s="19">
        <f>BY_Demands_Drivers!$H$48*$AA$44</f>
        <v>0.12735707593224704</v>
      </c>
      <c r="X124" s="19">
        <f>BY_Demands_Drivers!$I$48*$AA$44</f>
        <v>7.07539310734705E-2</v>
      </c>
      <c r="AE124" s="18" t="str">
        <f t="shared" si="21"/>
        <v>Demand</v>
      </c>
      <c r="AF124" s="2">
        <f>$AN$44</f>
        <v>2050</v>
      </c>
      <c r="AG124" s="2" t="s">
        <v>27</v>
      </c>
      <c r="AH124" s="2" t="str">
        <f t="shared" si="26"/>
        <v>IXDRH</v>
      </c>
      <c r="AI124" s="19">
        <f>BY_Demands_Drivers!$F$34*$AO$44</f>
        <v>4.5464437841622176E-3</v>
      </c>
      <c r="AJ124" s="19">
        <f>BY_Demands_Drivers!$G$34*$AO$44</f>
        <v>1.8185775136648853E-2</v>
      </c>
      <c r="AK124" s="19">
        <f>BY_Demands_Drivers!$H$34*$AO$44</f>
        <v>5.9103769194108792E-2</v>
      </c>
      <c r="AL124" s="19">
        <f>BY_Demands_Drivers!$I$34*$AO$44</f>
        <v>3.8190127786962645E-2</v>
      </c>
      <c r="AS124" s="18" t="str">
        <f t="shared" si="22"/>
        <v>Demand</v>
      </c>
      <c r="AT124" s="2">
        <f>$BB$44</f>
        <v>2050</v>
      </c>
      <c r="AU124" s="2" t="s">
        <v>27</v>
      </c>
      <c r="AV124" t="str">
        <f t="shared" si="27"/>
        <v>IGDRH</v>
      </c>
      <c r="AW124" s="19">
        <f>BY_Demands_Drivers!$F$27*$BC$44</f>
        <v>3.7715083758725808E-2</v>
      </c>
      <c r="AX124" s="19">
        <f>BY_Demands_Drivers!$G$27*$BC$44</f>
        <v>1.6163607325168191E-2</v>
      </c>
      <c r="AY124" s="19">
        <f>BY_Demands_Drivers!$H$27*$BC$44</f>
        <v>4.310295286711515E-2</v>
      </c>
      <c r="AZ124" s="19">
        <f>BY_Demands_Drivers!$I$27*$BC$44</f>
        <v>4.8490821975504576E-2</v>
      </c>
      <c r="BG124" s="18" t="str">
        <f t="shared" si="23"/>
        <v>Demand</v>
      </c>
      <c r="BH124" s="2">
        <f>$BP$44</f>
        <v>2050</v>
      </c>
      <c r="BI124" s="2" t="s">
        <v>27</v>
      </c>
      <c r="BJ124" s="2" t="str">
        <f t="shared" si="28"/>
        <v>IIDRH</v>
      </c>
      <c r="BK124" s="19">
        <f>BY_Demands_Drivers!$F$90*$BQ$44</f>
        <v>0.6574301140824601</v>
      </c>
      <c r="BL124" s="19">
        <f>BY_Demands_Drivers!$G$90*$BQ$44</f>
        <v>6.5940833909972302E-4</v>
      </c>
      <c r="BM124" s="19">
        <f>BY_Demands_Drivers!$H$90*$BQ$44</f>
        <v>6.5940833909975912E-4</v>
      </c>
      <c r="BN124" s="19">
        <f>BY_Demands_Drivers!$I$90*$BQ$44</f>
        <v>6.5940833909975912E-4</v>
      </c>
    </row>
    <row r="125" spans="3:66" x14ac:dyDescent="0.3">
      <c r="C125" s="18" t="str">
        <f t="shared" si="24"/>
        <v>Demand</v>
      </c>
      <c r="D125">
        <f>$L$5</f>
        <v>2011</v>
      </c>
      <c r="E125" t="s">
        <v>27</v>
      </c>
      <c r="F125" t="str">
        <f>BY_Demands_Drivers!$J$56</f>
        <v>ISDLA</v>
      </c>
      <c r="G125" s="13">
        <f>BY_Demands_Drivers!$F$56*$M$5</f>
        <v>6.8579166666666705E-2</v>
      </c>
      <c r="H125" s="13">
        <f>BY_Demands_Drivers!$G$56*$M$5</f>
        <v>0.27431666666666682</v>
      </c>
      <c r="I125" s="13">
        <f>BY_Demands_Drivers!$H$56*$M$5</f>
        <v>0.89152916666666604</v>
      </c>
      <c r="J125" s="13">
        <f>BY_Demands_Drivers!$I$56*$M$5</f>
        <v>0.57606499999999938</v>
      </c>
      <c r="Q125" s="18" t="str">
        <f t="shared" si="20"/>
        <v>Demand</v>
      </c>
      <c r="R125">
        <f>$Z$5</f>
        <v>2011</v>
      </c>
      <c r="S125" t="s">
        <v>27</v>
      </c>
      <c r="T125" t="str">
        <f>BY_Demands_Drivers!$J$49</f>
        <v>IRDLA</v>
      </c>
      <c r="U125" s="13">
        <f>BY_Demands_Drivers!$F$49*$AA$5</f>
        <v>6.1491679488915818E-2</v>
      </c>
      <c r="V125" s="13">
        <f>BY_Demands_Drivers!$G$49*$AA$5</f>
        <v>0.30745839744457959</v>
      </c>
      <c r="W125" s="13">
        <f>BY_Demands_Drivers!$H$49*$AA$5</f>
        <v>0.27671255770012132</v>
      </c>
      <c r="X125" s="13">
        <f>BY_Demands_Drivers!$I$49*$AA$5</f>
        <v>0.1537291987222893</v>
      </c>
      <c r="AE125" s="18" t="str">
        <f t="shared" si="21"/>
        <v>Demand</v>
      </c>
      <c r="AF125">
        <f>$AN$5</f>
        <v>2011</v>
      </c>
      <c r="AG125" t="s">
        <v>27</v>
      </c>
      <c r="AH125" t="str">
        <f>BY_Demands_Drivers!$J$35</f>
        <v>IXDLA</v>
      </c>
      <c r="AI125" s="13">
        <f>BY_Demands_Drivers!$F$35*$AO$5</f>
        <v>3.5924999999999992E-2</v>
      </c>
      <c r="AJ125" s="13">
        <f>BY_Demands_Drivers!$G$35*$AO$5</f>
        <v>0.14370000000000041</v>
      </c>
      <c r="AK125" s="13">
        <f>BY_Demands_Drivers!$H$35*$AO$5</f>
        <v>0.46702500000000025</v>
      </c>
      <c r="AL125" s="13">
        <f>BY_Demands_Drivers!$I$35*$AO$5</f>
        <v>0.30177000000000043</v>
      </c>
      <c r="AS125" s="18" t="str">
        <f t="shared" si="22"/>
        <v>Demand</v>
      </c>
      <c r="AT125">
        <f>$BB$5</f>
        <v>2011</v>
      </c>
      <c r="AU125" t="s">
        <v>27</v>
      </c>
      <c r="AV125" t="str">
        <f>BY_Demands_Drivers!$J$28</f>
        <v>IGDLA</v>
      </c>
      <c r="AW125" s="13">
        <f>BY_Demands_Drivers!$F$28*$BC$5</f>
        <v>7.6339667617590409E-2</v>
      </c>
      <c r="AX125" s="13">
        <f>BY_Demands_Drivers!$G$28*$BC$5</f>
        <v>3.2717000407538756E-2</v>
      </c>
      <c r="AY125" s="13">
        <f>BY_Demands_Drivers!$H$28*$BC$5</f>
        <v>8.7245334420103279E-2</v>
      </c>
      <c r="AZ125" s="13">
        <f>BY_Demands_Drivers!$I$28*$BC$5</f>
        <v>9.8151001222616177E-2</v>
      </c>
      <c r="BG125" s="18" t="str">
        <f t="shared" si="23"/>
        <v>Demand</v>
      </c>
      <c r="BH125">
        <f>$BP$5</f>
        <v>2011</v>
      </c>
      <c r="BI125" t="s">
        <v>27</v>
      </c>
      <c r="BJ125" t="str">
        <f>BY_Demands_Drivers!$J$91</f>
        <v>IIDLA</v>
      </c>
      <c r="BK125" s="13">
        <f>BY_Demands_Drivers!$F$91*$BQ$5</f>
        <v>1.8477438226694356</v>
      </c>
      <c r="BL125" s="13">
        <f>BY_Demands_Drivers!$G$91*$BQ$5</f>
        <v>1.8533037338709479E-3</v>
      </c>
      <c r="BM125" s="13">
        <f>BY_Demands_Drivers!$H$91*$BQ$5</f>
        <v>1.8533037338710507E-3</v>
      </c>
      <c r="BN125" s="13">
        <f>BY_Demands_Drivers!$I$91*$BQ$5</f>
        <v>1.8533037338710507E-3</v>
      </c>
    </row>
    <row r="126" spans="3:66" x14ac:dyDescent="0.3">
      <c r="C126" s="18" t="str">
        <f t="shared" si="24"/>
        <v>Demand</v>
      </c>
      <c r="D126">
        <f>$L$6</f>
        <v>2012</v>
      </c>
      <c r="E126" t="s">
        <v>27</v>
      </c>
      <c r="F126" t="str">
        <f>$F$125</f>
        <v>ISDLA</v>
      </c>
      <c r="G126" s="13">
        <f>BY_Demands_Drivers!$F$56*$M$6</f>
        <v>5.9065556382685236E-2</v>
      </c>
      <c r="H126" s="13">
        <f>BY_Demands_Drivers!$G$56*$M$6</f>
        <v>0.23626222553074094</v>
      </c>
      <c r="I126" s="13">
        <f>BY_Demands_Drivers!$H$56*$M$6</f>
        <v>0.76785223297490701</v>
      </c>
      <c r="J126" s="13">
        <f>BY_Demands_Drivers!$I$56*$M$6</f>
        <v>0.49615067361455517</v>
      </c>
      <c r="Q126" s="18" t="str">
        <f t="shared" si="20"/>
        <v>Demand</v>
      </c>
      <c r="R126">
        <f>$Z$6</f>
        <v>2012</v>
      </c>
      <c r="S126" t="s">
        <v>27</v>
      </c>
      <c r="T126" t="str">
        <f t="shared" ref="T126:T164" si="30">$T$125</f>
        <v>IRDLA</v>
      </c>
      <c r="U126" s="13">
        <f>BY_Demands_Drivers!$F$49*$AA$6</f>
        <v>6.0768403733076334E-2</v>
      </c>
      <c r="V126" s="13">
        <f>BY_Demands_Drivers!$G$49*$AA$6</f>
        <v>0.30384201866538219</v>
      </c>
      <c r="W126" s="13">
        <f>BY_Demands_Drivers!$H$49*$AA$6</f>
        <v>0.27345781679884368</v>
      </c>
      <c r="X126" s="13">
        <f>BY_Demands_Drivers!$I$49*$AA$6</f>
        <v>0.15192100933269059</v>
      </c>
      <c r="AE126" s="18" t="str">
        <f t="shared" si="21"/>
        <v>Demand</v>
      </c>
      <c r="AF126">
        <f>$AN$6</f>
        <v>2012</v>
      </c>
      <c r="AG126" t="s">
        <v>27</v>
      </c>
      <c r="AH126" t="str">
        <f t="shared" ref="AH126:AH164" si="31">$AH$125</f>
        <v>IXDLA</v>
      </c>
      <c r="AI126" s="13">
        <f>BY_Demands_Drivers!$F$35*$AO$6</f>
        <v>4.0922385390100485E-2</v>
      </c>
      <c r="AJ126" s="13">
        <f>BY_Demands_Drivers!$G$35*$AO$6</f>
        <v>0.16368954156040241</v>
      </c>
      <c r="AK126" s="13">
        <f>BY_Demands_Drivers!$H$35*$AO$6</f>
        <v>0.53199101007130667</v>
      </c>
      <c r="AL126" s="13">
        <f>BY_Demands_Drivers!$I$35*$AO$6</f>
        <v>0.34374803727684455</v>
      </c>
      <c r="AS126" s="18" t="str">
        <f t="shared" si="22"/>
        <v>Demand</v>
      </c>
      <c r="AT126">
        <f>$BB$6</f>
        <v>2012</v>
      </c>
      <c r="AU126" t="s">
        <v>27</v>
      </c>
      <c r="AV126" t="str">
        <f t="shared" ref="AV126:AV164" si="32">$AV$125</f>
        <v>IGDLA</v>
      </c>
      <c r="AW126" s="13">
        <f>BY_Demands_Drivers!$F$28*$BC$6</f>
        <v>7.5225851770737498E-2</v>
      </c>
      <c r="AX126" s="13">
        <f>BY_Demands_Drivers!$G$28*$BC$6</f>
        <v>3.2239650758887517E-2</v>
      </c>
      <c r="AY126" s="13">
        <f>BY_Demands_Drivers!$H$28*$BC$6</f>
        <v>8.5972402023699962E-2</v>
      </c>
      <c r="AZ126" s="13">
        <f>BY_Demands_Drivers!$I$28*$BC$6</f>
        <v>9.671895227666244E-2</v>
      </c>
      <c r="BG126" s="18" t="str">
        <f t="shared" si="23"/>
        <v>Demand</v>
      </c>
      <c r="BH126">
        <f>$BP$6</f>
        <v>2012</v>
      </c>
      <c r="BI126" t="s">
        <v>27</v>
      </c>
      <c r="BJ126" t="str">
        <f t="shared" ref="BJ126:BJ164" si="33">$BJ$125</f>
        <v>IIDLA</v>
      </c>
      <c r="BK126" s="13">
        <f>BY_Demands_Drivers!$F$91*$BQ$6</f>
        <v>1.894452476972061</v>
      </c>
      <c r="BL126" s="13">
        <f>BY_Demands_Drivers!$G$91*$BQ$6</f>
        <v>1.9001529357792961E-3</v>
      </c>
      <c r="BM126" s="13">
        <f>BY_Demands_Drivers!$H$91*$BQ$6</f>
        <v>1.9001529357794015E-3</v>
      </c>
      <c r="BN126" s="13">
        <f>BY_Demands_Drivers!$I$91*$BQ$6</f>
        <v>1.9001529357794015E-3</v>
      </c>
    </row>
    <row r="127" spans="3:66" x14ac:dyDescent="0.3">
      <c r="C127" s="18" t="str">
        <f t="shared" si="24"/>
        <v>Demand</v>
      </c>
      <c r="D127">
        <f>$L$7</f>
        <v>2013</v>
      </c>
      <c r="E127" t="s">
        <v>27</v>
      </c>
      <c r="F127" t="str">
        <f t="shared" ref="F127:F164" si="34">$F$125</f>
        <v>ISDLA</v>
      </c>
      <c r="G127" s="13">
        <f>BY_Demands_Drivers!$F$56*$M$7</f>
        <v>6.3339221799340276E-2</v>
      </c>
      <c r="H127" s="13">
        <f>BY_Demands_Drivers!$G$56*$M$7</f>
        <v>0.2533568871973611</v>
      </c>
      <c r="I127" s="13">
        <f>BY_Demands_Drivers!$H$56*$M$7</f>
        <v>0.8234098833914224</v>
      </c>
      <c r="J127" s="13">
        <f>BY_Demands_Drivers!$I$56*$M$7</f>
        <v>0.53204946311445744</v>
      </c>
      <c r="Q127" s="18" t="str">
        <f t="shared" si="20"/>
        <v>Demand</v>
      </c>
      <c r="R127">
        <f>$Z$7</f>
        <v>2013</v>
      </c>
      <c r="S127" t="s">
        <v>27</v>
      </c>
      <c r="T127" t="str">
        <f t="shared" si="30"/>
        <v>IRDLA</v>
      </c>
      <c r="U127" s="13">
        <f>BY_Demands_Drivers!$F$49*$AA$7</f>
        <v>6.0045127977236865E-2</v>
      </c>
      <c r="V127" s="13">
        <f>BY_Demands_Drivers!$G$49*$AA$7</f>
        <v>0.30022563988618478</v>
      </c>
      <c r="W127" s="13">
        <f>BY_Demands_Drivers!$H$49*$AA$7</f>
        <v>0.27020307589756604</v>
      </c>
      <c r="X127" s="13">
        <f>BY_Demands_Drivers!$I$49*$AA$7</f>
        <v>0.15011281994309192</v>
      </c>
      <c r="AE127" s="18" t="str">
        <f t="shared" si="21"/>
        <v>Demand</v>
      </c>
      <c r="AF127">
        <f>$AN$7</f>
        <v>2013</v>
      </c>
      <c r="AG127" t="s">
        <v>27</v>
      </c>
      <c r="AH127" t="str">
        <f t="shared" si="31"/>
        <v>IXDLA</v>
      </c>
      <c r="AI127" s="13">
        <f>BY_Demands_Drivers!$F$35*$AO$7</f>
        <v>3.3180069892090124E-2</v>
      </c>
      <c r="AJ127" s="13">
        <f>BY_Demands_Drivers!$G$35*$AO$7</f>
        <v>0.13272027956836091</v>
      </c>
      <c r="AK127" s="13">
        <f>BY_Demands_Drivers!$H$35*$AO$7</f>
        <v>0.43134090859717195</v>
      </c>
      <c r="AL127" s="13">
        <f>BY_Demands_Drivers!$I$35*$AO$7</f>
        <v>0.27871258709355751</v>
      </c>
      <c r="AS127" s="18" t="str">
        <f t="shared" si="22"/>
        <v>Demand</v>
      </c>
      <c r="AT127">
        <f>$BB$7</f>
        <v>2013</v>
      </c>
      <c r="AU127" t="s">
        <v>27</v>
      </c>
      <c r="AV127" t="str">
        <f t="shared" si="32"/>
        <v>IGDLA</v>
      </c>
      <c r="AW127" s="13">
        <f>BY_Demands_Drivers!$F$28*$BC$7</f>
        <v>7.41120359238846E-2</v>
      </c>
      <c r="AX127" s="13">
        <f>BY_Demands_Drivers!$G$28*$BC$7</f>
        <v>3.1762301110236271E-2</v>
      </c>
      <c r="AY127" s="13">
        <f>BY_Demands_Drivers!$H$28*$BC$7</f>
        <v>8.4699469627296645E-2</v>
      </c>
      <c r="AZ127" s="13">
        <f>BY_Demands_Drivers!$I$28*$BC$7</f>
        <v>9.5286903330708717E-2</v>
      </c>
      <c r="BG127" s="18" t="str">
        <f t="shared" si="23"/>
        <v>Demand</v>
      </c>
      <c r="BH127">
        <f>$BP$7</f>
        <v>2013</v>
      </c>
      <c r="BI127" t="s">
        <v>27</v>
      </c>
      <c r="BJ127" t="str">
        <f t="shared" si="33"/>
        <v>IIDLA</v>
      </c>
      <c r="BK127" s="13">
        <f>BY_Demands_Drivers!$F$91*$BQ$7</f>
        <v>1.9411611312746866</v>
      </c>
      <c r="BL127" s="13">
        <f>BY_Demands_Drivers!$G$91*$BQ$7</f>
        <v>1.947002137687644E-3</v>
      </c>
      <c r="BM127" s="13">
        <f>BY_Demands_Drivers!$H$91*$BQ$7</f>
        <v>1.947002137687752E-3</v>
      </c>
      <c r="BN127" s="13">
        <f>BY_Demands_Drivers!$I$91*$BQ$7</f>
        <v>1.947002137687752E-3</v>
      </c>
    </row>
    <row r="128" spans="3:66" x14ac:dyDescent="0.3">
      <c r="C128" s="18" t="str">
        <f t="shared" si="24"/>
        <v>Demand</v>
      </c>
      <c r="D128">
        <f>$L$8</f>
        <v>2014</v>
      </c>
      <c r="E128" t="s">
        <v>27</v>
      </c>
      <c r="F128" t="str">
        <f t="shared" si="34"/>
        <v>ISDLA</v>
      </c>
      <c r="G128" s="13">
        <f>BY_Demands_Drivers!$F$56*$M$8</f>
        <v>6.3340354612836977E-2</v>
      </c>
      <c r="H128" s="13">
        <f>BY_Demands_Drivers!$G$56*$M$8</f>
        <v>0.25336141845134791</v>
      </c>
      <c r="I128" s="13">
        <f>BY_Demands_Drivers!$H$56*$M$8</f>
        <v>0.82342460996687961</v>
      </c>
      <c r="J128" s="13">
        <f>BY_Demands_Drivers!$I$56*$M$8</f>
        <v>0.5320589787478297</v>
      </c>
      <c r="Q128" s="18" t="str">
        <f t="shared" si="20"/>
        <v>Demand</v>
      </c>
      <c r="R128">
        <f>$Z$8</f>
        <v>2014</v>
      </c>
      <c r="S128" t="s">
        <v>27</v>
      </c>
      <c r="T128" t="str">
        <f t="shared" si="30"/>
        <v>IRDLA</v>
      </c>
      <c r="U128" s="13">
        <f>BY_Demands_Drivers!$F$49*$AA$8</f>
        <v>5.9321852221397381E-2</v>
      </c>
      <c r="V128" s="13">
        <f>BY_Demands_Drivers!$G$49*$AA$8</f>
        <v>0.29660926110698738</v>
      </c>
      <c r="W128" s="13">
        <f>BY_Demands_Drivers!$H$49*$AA$8</f>
        <v>0.26694833499628834</v>
      </c>
      <c r="X128" s="13">
        <f>BY_Demands_Drivers!$I$49*$AA$8</f>
        <v>0.14830463055349322</v>
      </c>
      <c r="AE128" s="18" t="str">
        <f t="shared" si="21"/>
        <v>Demand</v>
      </c>
      <c r="AF128">
        <f>$AN$8</f>
        <v>2014</v>
      </c>
      <c r="AG128" t="s">
        <v>27</v>
      </c>
      <c r="AH128" t="str">
        <f t="shared" si="31"/>
        <v>IXDLA</v>
      </c>
      <c r="AI128" s="13">
        <f>BY_Demands_Drivers!$F$35*$AO$8</f>
        <v>3.3180663313195212E-2</v>
      </c>
      <c r="AJ128" s="13">
        <f>BY_Demands_Drivers!$G$35*$AO$8</f>
        <v>0.13272265325278124</v>
      </c>
      <c r="AK128" s="13">
        <f>BY_Demands_Drivers!$H$35*$AO$8</f>
        <v>0.43134862307153804</v>
      </c>
      <c r="AL128" s="13">
        <f>BY_Demands_Drivers!$I$35*$AO$8</f>
        <v>0.27871757183084017</v>
      </c>
      <c r="AS128" s="18" t="str">
        <f t="shared" si="22"/>
        <v>Demand</v>
      </c>
      <c r="AT128">
        <f>$BB$8</f>
        <v>2014</v>
      </c>
      <c r="AU128" t="s">
        <v>27</v>
      </c>
      <c r="AV128" t="str">
        <f t="shared" si="32"/>
        <v>IGDLA</v>
      </c>
      <c r="AW128" s="13">
        <f>BY_Demands_Drivers!$F$28*$BC$8</f>
        <v>7.2998220077031703E-2</v>
      </c>
      <c r="AX128" s="13">
        <f>BY_Demands_Drivers!$G$28*$BC$8</f>
        <v>3.1284951461585025E-2</v>
      </c>
      <c r="AY128" s="13">
        <f>BY_Demands_Drivers!$H$28*$BC$8</f>
        <v>8.3426537230893327E-2</v>
      </c>
      <c r="AZ128" s="13">
        <f>BY_Demands_Drivers!$I$28*$BC$8</f>
        <v>9.3854854384754979E-2</v>
      </c>
      <c r="BG128" s="18" t="str">
        <f t="shared" si="23"/>
        <v>Demand</v>
      </c>
      <c r="BH128">
        <f>$BP$8</f>
        <v>2014</v>
      </c>
      <c r="BI128" t="s">
        <v>27</v>
      </c>
      <c r="BJ128" t="str">
        <f t="shared" si="33"/>
        <v>IIDLA</v>
      </c>
      <c r="BK128" s="13">
        <f>BY_Demands_Drivers!$F$91*$BQ$8</f>
        <v>1.9878697855773122</v>
      </c>
      <c r="BL128" s="13">
        <f>BY_Demands_Drivers!$G$91*$BQ$8</f>
        <v>1.993851339595992E-3</v>
      </c>
      <c r="BM128" s="13">
        <f>BY_Demands_Drivers!$H$91*$BQ$8</f>
        <v>1.9938513395961026E-3</v>
      </c>
      <c r="BN128" s="13">
        <f>BY_Demands_Drivers!$I$91*$BQ$8</f>
        <v>1.9938513395961026E-3</v>
      </c>
    </row>
    <row r="129" spans="3:66" x14ac:dyDescent="0.3">
      <c r="C129" s="18" t="str">
        <f t="shared" si="24"/>
        <v>Demand</v>
      </c>
      <c r="D129">
        <f>$L$9</f>
        <v>2015</v>
      </c>
      <c r="E129" t="s">
        <v>27</v>
      </c>
      <c r="F129" t="str">
        <f t="shared" si="34"/>
        <v>ISDLA</v>
      </c>
      <c r="G129" s="13">
        <f>BY_Demands_Drivers!$F$56*$M$9</f>
        <v>5.794989629518698E-2</v>
      </c>
      <c r="H129" s="13">
        <f>BY_Demands_Drivers!$G$56*$M$9</f>
        <v>0.23179958518074792</v>
      </c>
      <c r="I129" s="13">
        <f>BY_Demands_Drivers!$H$56*$M$9</f>
        <v>0.75334865183742972</v>
      </c>
      <c r="J129" s="13">
        <f>BY_Demands_Drivers!$I$56*$M$9</f>
        <v>0.48677912887956987</v>
      </c>
      <c r="Q129" s="18" t="str">
        <f t="shared" si="20"/>
        <v>Demand</v>
      </c>
      <c r="R129">
        <f>$Z$9</f>
        <v>2015</v>
      </c>
      <c r="S129" t="s">
        <v>27</v>
      </c>
      <c r="T129" t="str">
        <f t="shared" si="30"/>
        <v>IRDLA</v>
      </c>
      <c r="U129" s="13">
        <f>BY_Demands_Drivers!$F$49*$AA$9</f>
        <v>5.8598576465557897E-2</v>
      </c>
      <c r="V129" s="13">
        <f>BY_Demands_Drivers!$G$49*$AA$9</f>
        <v>0.29299288232778992</v>
      </c>
      <c r="W129" s="13">
        <f>BY_Demands_Drivers!$H$49*$AA$9</f>
        <v>0.2636935940950107</v>
      </c>
      <c r="X129" s="13">
        <f>BY_Demands_Drivers!$I$49*$AA$9</f>
        <v>0.14649644116389451</v>
      </c>
      <c r="AE129" s="18" t="str">
        <f t="shared" si="21"/>
        <v>Demand</v>
      </c>
      <c r="AF129">
        <f>$AN$9</f>
        <v>2015</v>
      </c>
      <c r="AG129" t="s">
        <v>27</v>
      </c>
      <c r="AH129" t="str">
        <f t="shared" si="31"/>
        <v>IXDLA</v>
      </c>
      <c r="AI129" s="13">
        <f>BY_Demands_Drivers!$F$35*$AO$9</f>
        <v>3.7897886492277863E-2</v>
      </c>
      <c r="AJ129" s="13">
        <f>BY_Demands_Drivers!$G$35*$AO$9</f>
        <v>0.15159154596911192</v>
      </c>
      <c r="AK129" s="13">
        <f>BY_Demands_Drivers!$H$35*$AO$9</f>
        <v>0.49267252439961262</v>
      </c>
      <c r="AL129" s="13">
        <f>BY_Demands_Drivers!$I$35*$AO$9</f>
        <v>0.31834224653513454</v>
      </c>
      <c r="AS129" s="18" t="str">
        <f t="shared" si="22"/>
        <v>Demand</v>
      </c>
      <c r="AT129">
        <f>$BB$9</f>
        <v>2015</v>
      </c>
      <c r="AU129" t="s">
        <v>27</v>
      </c>
      <c r="AV129" t="str">
        <f t="shared" si="32"/>
        <v>IGDLA</v>
      </c>
      <c r="AW129" s="13">
        <f>BY_Demands_Drivers!$F$28*$BC$9</f>
        <v>7.1884404230178792E-2</v>
      </c>
      <c r="AX129" s="13">
        <f>BY_Demands_Drivers!$G$28*$BC$9</f>
        <v>3.0807601812933783E-2</v>
      </c>
      <c r="AY129" s="13">
        <f>BY_Demands_Drivers!$H$28*$BC$9</f>
        <v>8.2153604834490024E-2</v>
      </c>
      <c r="AZ129" s="13">
        <f>BY_Demands_Drivers!$I$28*$BC$9</f>
        <v>9.2422805438801256E-2</v>
      </c>
      <c r="BG129" s="18" t="str">
        <f t="shared" si="23"/>
        <v>Demand</v>
      </c>
      <c r="BH129">
        <f>$BP$9</f>
        <v>2015</v>
      </c>
      <c r="BI129" t="s">
        <v>27</v>
      </c>
      <c r="BJ129" t="str">
        <f t="shared" si="33"/>
        <v>IIDLA</v>
      </c>
      <c r="BK129" s="13">
        <f>BY_Demands_Drivers!$F$91*$BQ$9</f>
        <v>2.0345784398799376</v>
      </c>
      <c r="BL129" s="13">
        <f>BY_Demands_Drivers!$G$91*$BQ$9</f>
        <v>2.04070054150434E-3</v>
      </c>
      <c r="BM129" s="13">
        <f>BY_Demands_Drivers!$H$91*$BQ$9</f>
        <v>2.0407005415044531E-3</v>
      </c>
      <c r="BN129" s="13">
        <f>BY_Demands_Drivers!$I$91*$BQ$9</f>
        <v>2.0407005415044531E-3</v>
      </c>
    </row>
    <row r="130" spans="3:66" x14ac:dyDescent="0.3">
      <c r="C130" s="18" t="str">
        <f t="shared" si="24"/>
        <v>\I:</v>
      </c>
      <c r="D130">
        <f>$L$10</f>
        <v>2016</v>
      </c>
      <c r="E130" t="s">
        <v>27</v>
      </c>
      <c r="F130" t="str">
        <f t="shared" si="34"/>
        <v>ISDLA</v>
      </c>
      <c r="G130" s="13">
        <f>BY_Demands_Drivers!$F$56*$M$10</f>
        <v>0</v>
      </c>
      <c r="H130" s="13">
        <f>BY_Demands_Drivers!$G$56*$M$10</f>
        <v>0</v>
      </c>
      <c r="I130" s="13">
        <f>BY_Demands_Drivers!$H$56*$M$10</f>
        <v>0</v>
      </c>
      <c r="J130" s="13">
        <f>BY_Demands_Drivers!$I$56*$M$10</f>
        <v>0</v>
      </c>
      <c r="Q130" s="18" t="str">
        <f t="shared" si="20"/>
        <v>Demand</v>
      </c>
      <c r="R130">
        <f>$Z$10</f>
        <v>2016</v>
      </c>
      <c r="S130" t="s">
        <v>27</v>
      </c>
      <c r="T130" t="str">
        <f t="shared" si="30"/>
        <v>IRDLA</v>
      </c>
      <c r="U130" s="13">
        <f>BY_Demands_Drivers!$F$49*$AA$10</f>
        <v>5.8249932331671257E-2</v>
      </c>
      <c r="V130" s="13">
        <f>BY_Demands_Drivers!$G$49*$AA$10</f>
        <v>0.29124966165835675</v>
      </c>
      <c r="W130" s="13">
        <f>BY_Demands_Drivers!$H$49*$AA$10</f>
        <v>0.26212469549252082</v>
      </c>
      <c r="X130" s="13">
        <f>BY_Demands_Drivers!$I$49*$AA$10</f>
        <v>0.1456248308291779</v>
      </c>
      <c r="AE130" s="18" t="str">
        <f t="shared" si="21"/>
        <v>\I:</v>
      </c>
      <c r="AF130">
        <f>$AN$10</f>
        <v>2016</v>
      </c>
      <c r="AG130" t="s">
        <v>27</v>
      </c>
      <c r="AH130" t="str">
        <f t="shared" si="31"/>
        <v>IXDLA</v>
      </c>
      <c r="AI130" s="13">
        <f>BY_Demands_Drivers!$F$35*$AO$10</f>
        <v>0</v>
      </c>
      <c r="AJ130" s="13">
        <f>BY_Demands_Drivers!$G$35*$AO$10</f>
        <v>0</v>
      </c>
      <c r="AK130" s="13">
        <f>BY_Demands_Drivers!$H$35*$AO$10</f>
        <v>0</v>
      </c>
      <c r="AL130" s="13">
        <f>BY_Demands_Drivers!$I$35*$AO$10</f>
        <v>0</v>
      </c>
      <c r="AS130" s="18" t="str">
        <f t="shared" si="22"/>
        <v>Demand</v>
      </c>
      <c r="AT130">
        <f>$BB$10</f>
        <v>2016</v>
      </c>
      <c r="AU130" t="s">
        <v>27</v>
      </c>
      <c r="AV130" t="str">
        <f t="shared" si="32"/>
        <v>IGDLA</v>
      </c>
      <c r="AW130" s="13">
        <f>BY_Demands_Drivers!$F$28*$BC$10</f>
        <v>7.0770588383325894E-2</v>
      </c>
      <c r="AX130" s="13">
        <f>BY_Demands_Drivers!$G$28*$BC$10</f>
        <v>3.0330252164282537E-2</v>
      </c>
      <c r="AY130" s="13">
        <f>BY_Demands_Drivers!$H$28*$BC$10</f>
        <v>8.0880672438086706E-2</v>
      </c>
      <c r="AZ130" s="13">
        <f>BY_Demands_Drivers!$I$28*$BC$10</f>
        <v>9.0990756492847519E-2</v>
      </c>
      <c r="BG130" s="18" t="str">
        <f t="shared" si="23"/>
        <v>Demand</v>
      </c>
      <c r="BH130">
        <f>$BP$10</f>
        <v>2016</v>
      </c>
      <c r="BI130" t="s">
        <v>27</v>
      </c>
      <c r="BJ130" t="str">
        <f t="shared" si="33"/>
        <v>IIDLA</v>
      </c>
      <c r="BK130" s="13">
        <f>BY_Demands_Drivers!$F$91*$BQ$10</f>
        <v>2.0812870941825632</v>
      </c>
      <c r="BL130" s="13">
        <f>BY_Demands_Drivers!$G$91*$BQ$10</f>
        <v>2.0875497434126884E-3</v>
      </c>
      <c r="BM130" s="13">
        <f>BY_Demands_Drivers!$H$91*$BQ$10</f>
        <v>2.0875497434128041E-3</v>
      </c>
      <c r="BN130" s="13">
        <f>BY_Demands_Drivers!$I$91*$BQ$10</f>
        <v>2.0875497434128041E-3</v>
      </c>
    </row>
    <row r="131" spans="3:66" x14ac:dyDescent="0.3">
      <c r="C131" s="18" t="str">
        <f t="shared" si="24"/>
        <v>\I:</v>
      </c>
      <c r="D131">
        <f>$L$11</f>
        <v>2017</v>
      </c>
      <c r="E131" t="s">
        <v>27</v>
      </c>
      <c r="F131" t="str">
        <f t="shared" si="34"/>
        <v>ISDLA</v>
      </c>
      <c r="G131" s="13">
        <f>BY_Demands_Drivers!$F$56*$M$11</f>
        <v>0</v>
      </c>
      <c r="H131" s="13">
        <f>BY_Demands_Drivers!$G$56*$M$11</f>
        <v>0</v>
      </c>
      <c r="I131" s="13">
        <f>BY_Demands_Drivers!$H$56*$M$11</f>
        <v>0</v>
      </c>
      <c r="J131" s="13">
        <f>BY_Demands_Drivers!$I$56*$M$11</f>
        <v>0</v>
      </c>
      <c r="Q131" s="18" t="str">
        <f t="shared" si="20"/>
        <v>Demand</v>
      </c>
      <c r="R131">
        <f>$Z$11</f>
        <v>2017</v>
      </c>
      <c r="S131" t="s">
        <v>27</v>
      </c>
      <c r="T131" t="str">
        <f t="shared" si="30"/>
        <v>IRDLA</v>
      </c>
      <c r="U131" s="13">
        <f>BY_Demands_Drivers!$F$49*$AA$11</f>
        <v>5.7901288197784617E-2</v>
      </c>
      <c r="V131" s="13">
        <f>BY_Demands_Drivers!$G$49*$AA$11</f>
        <v>0.28950644098892353</v>
      </c>
      <c r="W131" s="13">
        <f>BY_Demands_Drivers!$H$49*$AA$11</f>
        <v>0.26055579689003094</v>
      </c>
      <c r="X131" s="13">
        <f>BY_Demands_Drivers!$I$49*$AA$11</f>
        <v>0.14475322049446132</v>
      </c>
      <c r="AE131" s="18" t="str">
        <f t="shared" si="21"/>
        <v>\I:</v>
      </c>
      <c r="AF131">
        <f>$AN$11</f>
        <v>2017</v>
      </c>
      <c r="AG131" t="s">
        <v>27</v>
      </c>
      <c r="AH131" t="str">
        <f t="shared" si="31"/>
        <v>IXDLA</v>
      </c>
      <c r="AI131" s="13">
        <f>BY_Demands_Drivers!$F$35*$AO$11</f>
        <v>0</v>
      </c>
      <c r="AJ131" s="13">
        <f>BY_Demands_Drivers!$G$35*$AO$11</f>
        <v>0</v>
      </c>
      <c r="AK131" s="13">
        <f>BY_Demands_Drivers!$H$35*$AO$11</f>
        <v>0</v>
      </c>
      <c r="AL131" s="13">
        <f>BY_Demands_Drivers!$I$35*$AO$11</f>
        <v>0</v>
      </c>
      <c r="AS131" s="18" t="str">
        <f t="shared" si="22"/>
        <v>Demand</v>
      </c>
      <c r="AT131">
        <f>$BB$11</f>
        <v>2017</v>
      </c>
      <c r="AU131" t="s">
        <v>27</v>
      </c>
      <c r="AV131" t="str">
        <f t="shared" si="32"/>
        <v>IGDLA</v>
      </c>
      <c r="AW131" s="13">
        <f>BY_Demands_Drivers!$F$28*$BC$11</f>
        <v>7.0198053055148354E-2</v>
      </c>
      <c r="AX131" s="13">
        <f>BY_Demands_Drivers!$G$28*$BC$11</f>
        <v>3.0084879880777876E-2</v>
      </c>
      <c r="AY131" s="13">
        <f>BY_Demands_Drivers!$H$28*$BC$11</f>
        <v>8.0226346348740943E-2</v>
      </c>
      <c r="AZ131" s="13">
        <f>BY_Demands_Drivers!$I$28*$BC$11</f>
        <v>9.0254639642333531E-2</v>
      </c>
      <c r="BG131" s="18" t="str">
        <f t="shared" si="23"/>
        <v>Demand</v>
      </c>
      <c r="BH131">
        <f>$BP$11</f>
        <v>2017</v>
      </c>
      <c r="BI131" t="s">
        <v>27</v>
      </c>
      <c r="BJ131" t="str">
        <f t="shared" si="33"/>
        <v>IIDLA</v>
      </c>
      <c r="BK131" s="13">
        <f>BY_Demands_Drivers!$F$91*$BQ$11</f>
        <v>2.0393348461148557</v>
      </c>
      <c r="BL131" s="13">
        <f>BY_Demands_Drivers!$G$91*$BQ$11</f>
        <v>2.0454712598944281E-3</v>
      </c>
      <c r="BM131" s="13">
        <f>BY_Demands_Drivers!$H$91*$BQ$11</f>
        <v>2.0454712598945417E-3</v>
      </c>
      <c r="BN131" s="13">
        <f>BY_Demands_Drivers!$I$91*$BQ$11</f>
        <v>2.0454712598945417E-3</v>
      </c>
    </row>
    <row r="132" spans="3:66" x14ac:dyDescent="0.3">
      <c r="C132" s="18" t="str">
        <f t="shared" si="24"/>
        <v>Demand</v>
      </c>
      <c r="D132">
        <f>$L$12</f>
        <v>2018</v>
      </c>
      <c r="E132" t="s">
        <v>27</v>
      </c>
      <c r="F132" t="str">
        <f t="shared" si="34"/>
        <v>ISDLA</v>
      </c>
      <c r="G132" s="13">
        <f>BY_Demands_Drivers!$F$56*$M$12</f>
        <v>6.0674742992630107E-2</v>
      </c>
      <c r="H132" s="13">
        <f>BY_Demands_Drivers!$G$56*$M$12</f>
        <v>0.24269897197052043</v>
      </c>
      <c r="I132" s="13">
        <f>BY_Demands_Drivers!$H$56*$M$12</f>
        <v>0.78877165890419032</v>
      </c>
      <c r="J132" s="13">
        <f>BY_Demands_Drivers!$I$56*$M$12</f>
        <v>0.50966784113809205</v>
      </c>
      <c r="Q132" s="18" t="str">
        <f t="shared" si="20"/>
        <v>Demand</v>
      </c>
      <c r="R132">
        <f>$Z$12</f>
        <v>2018</v>
      </c>
      <c r="S132" t="s">
        <v>27</v>
      </c>
      <c r="T132" t="str">
        <f t="shared" si="30"/>
        <v>IRDLA</v>
      </c>
      <c r="U132" s="13">
        <f>BY_Demands_Drivers!$F$49*$AA$12</f>
        <v>5.7552644063897984E-2</v>
      </c>
      <c r="V132" s="13">
        <f>BY_Demands_Drivers!$G$49*$AA$12</f>
        <v>0.28776322031949036</v>
      </c>
      <c r="W132" s="13">
        <f>BY_Demands_Drivers!$H$49*$AA$12</f>
        <v>0.25898689828754107</v>
      </c>
      <c r="X132" s="13">
        <f>BY_Demands_Drivers!$I$49*$AA$12</f>
        <v>0.14388161015974471</v>
      </c>
      <c r="AE132" s="18" t="str">
        <f t="shared" si="21"/>
        <v>Demand</v>
      </c>
      <c r="AF132">
        <f>$AN$12</f>
        <v>2018</v>
      </c>
      <c r="AG132" t="s">
        <v>27</v>
      </c>
      <c r="AH132" t="str">
        <f t="shared" si="31"/>
        <v>IXDLA</v>
      </c>
      <c r="AI132" s="13">
        <f>BY_Demands_Drivers!$F$35*$AO$12</f>
        <v>3.9645262287307803E-2</v>
      </c>
      <c r="AJ132" s="13">
        <f>BY_Demands_Drivers!$G$35*$AO$12</f>
        <v>0.15858104914923168</v>
      </c>
      <c r="AK132" s="13">
        <f>BY_Demands_Drivers!$H$35*$AO$12</f>
        <v>0.51538840973500177</v>
      </c>
      <c r="AL132" s="13">
        <f>BY_Demands_Drivers!$I$35*$AO$12</f>
        <v>0.33302020321338605</v>
      </c>
      <c r="AS132" s="18" t="str">
        <f t="shared" si="22"/>
        <v>Demand</v>
      </c>
      <c r="AT132">
        <f>$BB$12</f>
        <v>2018</v>
      </c>
      <c r="AU132" t="s">
        <v>27</v>
      </c>
      <c r="AV132" t="str">
        <f t="shared" si="32"/>
        <v>IGDLA</v>
      </c>
      <c r="AW132" s="13">
        <f>BY_Demands_Drivers!$F$28*$BC$12</f>
        <v>6.9625517726970829E-2</v>
      </c>
      <c r="AX132" s="13">
        <f>BY_Demands_Drivers!$G$28*$BC$12</f>
        <v>2.9839507597273222E-2</v>
      </c>
      <c r="AY132" s="13">
        <f>BY_Demands_Drivers!$H$28*$BC$12</f>
        <v>7.9572020259395193E-2</v>
      </c>
      <c r="AZ132" s="13">
        <f>BY_Demands_Drivers!$I$28*$BC$12</f>
        <v>8.9518522791819571E-2</v>
      </c>
      <c r="BG132" s="18" t="str">
        <f t="shared" si="23"/>
        <v>Demand</v>
      </c>
      <c r="BH132">
        <f>$BP$12</f>
        <v>2018</v>
      </c>
      <c r="BI132" t="s">
        <v>27</v>
      </c>
      <c r="BJ132" t="str">
        <f t="shared" si="33"/>
        <v>IIDLA</v>
      </c>
      <c r="BK132" s="13">
        <f>BY_Demands_Drivers!$F$91*$BQ$12</f>
        <v>1.9973825980471478</v>
      </c>
      <c r="BL132" s="13">
        <f>BY_Demands_Drivers!$G$91*$BQ$12</f>
        <v>2.0033927763761679E-3</v>
      </c>
      <c r="BM132" s="13">
        <f>BY_Demands_Drivers!$H$91*$BQ$12</f>
        <v>2.0033927763762789E-3</v>
      </c>
      <c r="BN132" s="13">
        <f>BY_Demands_Drivers!$I$91*$BQ$12</f>
        <v>2.0033927763762789E-3</v>
      </c>
    </row>
    <row r="133" spans="3:66" x14ac:dyDescent="0.3">
      <c r="C133" s="18" t="str">
        <f t="shared" si="24"/>
        <v>Demand</v>
      </c>
      <c r="D133">
        <f>$L$13</f>
        <v>2019</v>
      </c>
      <c r="E133" t="s">
        <v>27</v>
      </c>
      <c r="F133" t="str">
        <f t="shared" si="34"/>
        <v>ISDLA</v>
      </c>
      <c r="G133" s="13">
        <f>BY_Demands_Drivers!$F$56*$M$13</f>
        <v>6.0298669437191338E-2</v>
      </c>
      <c r="H133" s="13">
        <f>BY_Demands_Drivers!$G$56*$M$13</f>
        <v>0.24119467774876535</v>
      </c>
      <c r="I133" s="13">
        <f>BY_Demands_Drivers!$H$56*$M$13</f>
        <v>0.78388270268348637</v>
      </c>
      <c r="J133" s="13">
        <f>BY_Demands_Drivers!$I$56*$M$13</f>
        <v>0.50650882327240643</v>
      </c>
      <c r="Q133" s="18" t="str">
        <f t="shared" ref="Q133:Q196" si="35">IF(SUM(U133:X133)&gt;0,"Demand","\I:")</f>
        <v>Demand</v>
      </c>
      <c r="R133">
        <f>$Z$13</f>
        <v>2019</v>
      </c>
      <c r="S133" t="s">
        <v>27</v>
      </c>
      <c r="T133" t="str">
        <f t="shared" si="30"/>
        <v>IRDLA</v>
      </c>
      <c r="U133" s="13">
        <f>BY_Demands_Drivers!$F$49*$AA$13</f>
        <v>5.7203999930011344E-2</v>
      </c>
      <c r="V133" s="13">
        <f>BY_Demands_Drivers!$G$49*$AA$13</f>
        <v>0.28601999965005714</v>
      </c>
      <c r="W133" s="13">
        <f>BY_Demands_Drivers!$H$49*$AA$13</f>
        <v>0.25741799968505119</v>
      </c>
      <c r="X133" s="13">
        <f>BY_Demands_Drivers!$I$49*$AA$13</f>
        <v>0.14300999982502813</v>
      </c>
      <c r="AE133" s="18" t="str">
        <f t="shared" ref="AE133:AE196" si="36">IF(SUM(AI133:AL133)&gt;0,"Demand","\I:")</f>
        <v>Demand</v>
      </c>
      <c r="AF133">
        <f>$AN$13</f>
        <v>2019</v>
      </c>
      <c r="AG133" t="s">
        <v>27</v>
      </c>
      <c r="AH133" t="str">
        <f t="shared" si="31"/>
        <v>IXDLA</v>
      </c>
      <c r="AI133" s="13">
        <f>BY_Demands_Drivers!$F$35*$AO$13</f>
        <v>3.812430614851834E-2</v>
      </c>
      <c r="AJ133" s="13">
        <f>BY_Demands_Drivers!$G$35*$AO$13</f>
        <v>0.15249722459407383</v>
      </c>
      <c r="AK133" s="13">
        <f>BY_Demands_Drivers!$H$35*$AO$13</f>
        <v>0.4956159799307388</v>
      </c>
      <c r="AL133" s="13">
        <f>BY_Demands_Drivers!$I$35*$AO$13</f>
        <v>0.32024417164755459</v>
      </c>
      <c r="AS133" s="18" t="str">
        <f t="shared" ref="AS133:AS196" si="37">IF(SUM(AW133:AZ133)&gt;0,"Demand","\I:")</f>
        <v>Demand</v>
      </c>
      <c r="AT133">
        <f>$BB$13</f>
        <v>2019</v>
      </c>
      <c r="AU133" t="s">
        <v>27</v>
      </c>
      <c r="AV133" t="str">
        <f t="shared" si="32"/>
        <v>IGDLA</v>
      </c>
      <c r="AW133" s="13">
        <f>BY_Demands_Drivers!$F$28*$BC$13</f>
        <v>6.9052982398793303E-2</v>
      </c>
      <c r="AX133" s="13">
        <f>BY_Demands_Drivers!$G$28*$BC$13</f>
        <v>2.9594135313768567E-2</v>
      </c>
      <c r="AY133" s="13">
        <f>BY_Demands_Drivers!$H$28*$BC$13</f>
        <v>7.8917694170049443E-2</v>
      </c>
      <c r="AZ133" s="13">
        <f>BY_Demands_Drivers!$I$28*$BC$13</f>
        <v>8.8782405941305612E-2</v>
      </c>
      <c r="BG133" s="18" t="str">
        <f t="shared" ref="BG133:BG196" si="38">IF(SUM(BK133:BN133)&gt;0,"Demand","\I:")</f>
        <v>Demand</v>
      </c>
      <c r="BH133">
        <f>$BP$13</f>
        <v>2019</v>
      </c>
      <c r="BI133" t="s">
        <v>27</v>
      </c>
      <c r="BJ133" t="str">
        <f t="shared" si="33"/>
        <v>IIDLA</v>
      </c>
      <c r="BK133" s="13">
        <f>BY_Demands_Drivers!$F$91*$BQ$13</f>
        <v>1.9554303499794399</v>
      </c>
      <c r="BL133" s="13">
        <f>BY_Demands_Drivers!$G$91*$BQ$13</f>
        <v>1.9613142928579072E-3</v>
      </c>
      <c r="BM133" s="13">
        <f>BY_Demands_Drivers!$H$91*$BQ$13</f>
        <v>1.9613142928580161E-3</v>
      </c>
      <c r="BN133" s="13">
        <f>BY_Demands_Drivers!$I$91*$BQ$13</f>
        <v>1.9613142928580161E-3</v>
      </c>
    </row>
    <row r="134" spans="3:66" x14ac:dyDescent="0.3">
      <c r="C134" s="18" t="str">
        <f t="shared" ref="C134:C197" si="39">IF(SUM(G134:J134)&gt;0,"Demand","\I:")</f>
        <v>Demand</v>
      </c>
      <c r="D134">
        <f>$L$14</f>
        <v>2020</v>
      </c>
      <c r="E134" t="s">
        <v>27</v>
      </c>
      <c r="F134" t="str">
        <f t="shared" si="34"/>
        <v>ISDLA</v>
      </c>
      <c r="G134" s="13">
        <f>BY_Demands_Drivers!$F$56*$M$14</f>
        <v>6.0891637089309343E-2</v>
      </c>
      <c r="H134" s="13">
        <f>BY_Demands_Drivers!$G$56*$M$14</f>
        <v>0.24356654835723737</v>
      </c>
      <c r="I134" s="13">
        <f>BY_Demands_Drivers!$H$56*$M$14</f>
        <v>0.79159128216102037</v>
      </c>
      <c r="J134" s="13">
        <f>BY_Demands_Drivers!$I$56*$M$14</f>
        <v>0.5114897515501976</v>
      </c>
      <c r="Q134" s="18" t="str">
        <f t="shared" si="35"/>
        <v>Demand</v>
      </c>
      <c r="R134">
        <f>$Z$14</f>
        <v>2020</v>
      </c>
      <c r="S134" t="s">
        <v>27</v>
      </c>
      <c r="T134" t="str">
        <f t="shared" si="30"/>
        <v>IRDLA</v>
      </c>
      <c r="U134" s="13">
        <f>BY_Demands_Drivers!$F$49*$AA$14</f>
        <v>5.6855355796124704E-2</v>
      </c>
      <c r="V134" s="13">
        <f>BY_Demands_Drivers!$G$49*$AA$14</f>
        <v>0.28427677898062398</v>
      </c>
      <c r="W134" s="13">
        <f>BY_Demands_Drivers!$H$49*$AA$14</f>
        <v>0.25584910108256131</v>
      </c>
      <c r="X134" s="13">
        <f>BY_Demands_Drivers!$I$49*$AA$14</f>
        <v>0.14213838949031152</v>
      </c>
      <c r="AE134" s="18" t="str">
        <f t="shared" si="36"/>
        <v>Demand</v>
      </c>
      <c r="AF134">
        <f>$AN$14</f>
        <v>2020</v>
      </c>
      <c r="AG134" t="s">
        <v>27</v>
      </c>
      <c r="AH134" t="str">
        <f t="shared" si="31"/>
        <v>IXDLA</v>
      </c>
      <c r="AI134" s="13">
        <f>BY_Demands_Drivers!$F$35*$AO$14</f>
        <v>3.8499214592046478E-2</v>
      </c>
      <c r="AJ134" s="13">
        <f>BY_Demands_Drivers!$G$35*$AO$14</f>
        <v>0.15399685836818638</v>
      </c>
      <c r="AK134" s="13">
        <f>BY_Demands_Drivers!$H$35*$AO$14</f>
        <v>0.50048978969660451</v>
      </c>
      <c r="AL134" s="13">
        <f>BY_Demands_Drivers!$I$35*$AO$14</f>
        <v>0.32339340257319094</v>
      </c>
      <c r="AS134" s="18" t="str">
        <f t="shared" si="37"/>
        <v>Demand</v>
      </c>
      <c r="AT134">
        <f>$BB$14</f>
        <v>2020</v>
      </c>
      <c r="AU134" t="s">
        <v>27</v>
      </c>
      <c r="AV134" t="str">
        <f t="shared" si="32"/>
        <v>IGDLA</v>
      </c>
      <c r="AW134" s="13">
        <f>BY_Demands_Drivers!$F$28*$BC$14</f>
        <v>6.8480447070615749E-2</v>
      </c>
      <c r="AX134" s="13">
        <f>BY_Demands_Drivers!$G$28*$BC$14</f>
        <v>2.9348763030263906E-2</v>
      </c>
      <c r="AY134" s="13">
        <f>BY_Demands_Drivers!$H$28*$BC$14</f>
        <v>7.826336808070368E-2</v>
      </c>
      <c r="AZ134" s="13">
        <f>BY_Demands_Drivers!$I$28*$BC$14</f>
        <v>8.8046289090791624E-2</v>
      </c>
      <c r="BG134" s="18" t="str">
        <f t="shared" si="38"/>
        <v>Demand</v>
      </c>
      <c r="BH134">
        <f>$BP$14</f>
        <v>2020</v>
      </c>
      <c r="BI134" t="s">
        <v>27</v>
      </c>
      <c r="BJ134" t="str">
        <f t="shared" si="33"/>
        <v>IIDLA</v>
      </c>
      <c r="BK134" s="13">
        <f>BY_Demands_Drivers!$F$91*$BQ$14</f>
        <v>1.9134781019117324</v>
      </c>
      <c r="BL134" s="13">
        <f>BY_Demands_Drivers!$G$91*$BQ$14</f>
        <v>1.9192358093396472E-3</v>
      </c>
      <c r="BM134" s="13">
        <f>BY_Demands_Drivers!$H$91*$BQ$14</f>
        <v>1.9192358093397537E-3</v>
      </c>
      <c r="BN134" s="13">
        <f>BY_Demands_Drivers!$I$91*$BQ$14</f>
        <v>1.9192358093397537E-3</v>
      </c>
    </row>
    <row r="135" spans="3:66" x14ac:dyDescent="0.3">
      <c r="C135" s="18" t="str">
        <f t="shared" si="39"/>
        <v>Demand</v>
      </c>
      <c r="D135">
        <f>$L$15</f>
        <v>2021</v>
      </c>
      <c r="E135" t="s">
        <v>27</v>
      </c>
      <c r="F135" t="str">
        <f t="shared" si="34"/>
        <v>ISDLA</v>
      </c>
      <c r="G135" s="13">
        <f>BY_Demands_Drivers!$F$56*$M$15</f>
        <v>6.0945050806054342E-2</v>
      </c>
      <c r="H135" s="13">
        <f>BY_Demands_Drivers!$G$56*$M$15</f>
        <v>0.24378020322421737</v>
      </c>
      <c r="I135" s="13">
        <f>BY_Demands_Drivers!$H$56*$M$15</f>
        <v>0.79228566047870541</v>
      </c>
      <c r="J135" s="13">
        <f>BY_Demands_Drivers!$I$56*$M$15</f>
        <v>0.51193842677085566</v>
      </c>
      <c r="Q135" s="18" t="str">
        <f t="shared" si="35"/>
        <v>Demand</v>
      </c>
      <c r="R135">
        <f>$Z$15</f>
        <v>2021</v>
      </c>
      <c r="S135" t="s">
        <v>27</v>
      </c>
      <c r="T135" t="str">
        <f t="shared" si="30"/>
        <v>IRDLA</v>
      </c>
      <c r="U135" s="13">
        <f>BY_Demands_Drivers!$F$49*$AA$15</f>
        <v>5.7009018919898027E-2</v>
      </c>
      <c r="V135" s="13">
        <f>BY_Demands_Drivers!$G$49*$AA$15</f>
        <v>0.28504509459949057</v>
      </c>
      <c r="W135" s="13">
        <f>BY_Demands_Drivers!$H$49*$AA$15</f>
        <v>0.25654058513954126</v>
      </c>
      <c r="X135" s="13">
        <f>BY_Demands_Drivers!$I$49*$AA$15</f>
        <v>0.14252254729974484</v>
      </c>
      <c r="AE135" s="18" t="str">
        <f t="shared" si="36"/>
        <v>Demand</v>
      </c>
      <c r="AF135">
        <f>$AN$15</f>
        <v>2021</v>
      </c>
      <c r="AG135" t="s">
        <v>27</v>
      </c>
      <c r="AH135" t="str">
        <f t="shared" si="31"/>
        <v>IXDLA</v>
      </c>
      <c r="AI135" s="13">
        <f>BY_Demands_Drivers!$F$35*$AO$15</f>
        <v>3.8532985832916693E-2</v>
      </c>
      <c r="AJ135" s="13">
        <f>BY_Demands_Drivers!$G$35*$AO$15</f>
        <v>0.15413194333166721</v>
      </c>
      <c r="AK135" s="13">
        <f>BY_Demands_Drivers!$H$35*$AO$15</f>
        <v>0.50092881582791737</v>
      </c>
      <c r="AL135" s="13">
        <f>BY_Demands_Drivers!$I$35*$AO$15</f>
        <v>0.32367708099650072</v>
      </c>
      <c r="AS135" s="18" t="str">
        <f t="shared" si="37"/>
        <v>Demand</v>
      </c>
      <c r="AT135">
        <f>$BB$15</f>
        <v>2021</v>
      </c>
      <c r="AU135" t="s">
        <v>27</v>
      </c>
      <c r="AV135" t="str">
        <f t="shared" si="32"/>
        <v>IGDLA</v>
      </c>
      <c r="AW135" s="13">
        <f>BY_Demands_Drivers!$F$28*$BC$15</f>
        <v>6.8211896297789829E-2</v>
      </c>
      <c r="AX135" s="13">
        <f>BY_Demands_Drivers!$G$28*$BC$15</f>
        <v>2.9233669841909934E-2</v>
      </c>
      <c r="AY135" s="13">
        <f>BY_Demands_Drivers!$H$28*$BC$15</f>
        <v>7.795645291175976E-2</v>
      </c>
      <c r="AZ135" s="13">
        <f>BY_Demands_Drivers!$I$28*$BC$15</f>
        <v>8.770100952572972E-2</v>
      </c>
      <c r="BG135" s="18" t="str">
        <f t="shared" si="38"/>
        <v>Demand</v>
      </c>
      <c r="BH135">
        <f>$BP$15</f>
        <v>2021</v>
      </c>
      <c r="BI135" t="s">
        <v>27</v>
      </c>
      <c r="BJ135" t="str">
        <f t="shared" si="33"/>
        <v>IIDLA</v>
      </c>
      <c r="BK135" s="13">
        <f>BY_Demands_Drivers!$F$91*$BQ$15</f>
        <v>1.9271458026396733</v>
      </c>
      <c r="BL135" s="13">
        <f>BY_Demands_Drivers!$G$91*$BQ$15</f>
        <v>1.9329446365492164E-3</v>
      </c>
      <c r="BM135" s="13">
        <f>BY_Demands_Drivers!$H$91*$BQ$15</f>
        <v>1.9329446365493235E-3</v>
      </c>
      <c r="BN135" s="13">
        <f>BY_Demands_Drivers!$I$91*$BQ$15</f>
        <v>1.9329446365493235E-3</v>
      </c>
    </row>
    <row r="136" spans="3:66" x14ac:dyDescent="0.3">
      <c r="C136" s="18" t="str">
        <f t="shared" si="39"/>
        <v>Demand</v>
      </c>
      <c r="D136">
        <f>$L$16</f>
        <v>2022</v>
      </c>
      <c r="E136" t="s">
        <v>27</v>
      </c>
      <c r="F136" t="str">
        <f t="shared" si="34"/>
        <v>ISDLA</v>
      </c>
      <c r="G136" s="13">
        <f>BY_Demands_Drivers!$F$56*$M$16</f>
        <v>6.0998464522799369E-2</v>
      </c>
      <c r="H136" s="13">
        <f>BY_Demands_Drivers!$G$56*$M$16</f>
        <v>0.24399385809119747</v>
      </c>
      <c r="I136" s="13">
        <f>BY_Demands_Drivers!$H$56*$M$16</f>
        <v>0.79298003879639078</v>
      </c>
      <c r="J136" s="13">
        <f>BY_Demands_Drivers!$I$56*$M$16</f>
        <v>0.51238710199151383</v>
      </c>
      <c r="Q136" s="18" t="str">
        <f t="shared" si="35"/>
        <v>Demand</v>
      </c>
      <c r="R136">
        <f>$Z$16</f>
        <v>2022</v>
      </c>
      <c r="S136" t="s">
        <v>27</v>
      </c>
      <c r="T136" t="str">
        <f t="shared" si="30"/>
        <v>IRDLA</v>
      </c>
      <c r="U136" s="13">
        <f>BY_Demands_Drivers!$F$49*$AA$16</f>
        <v>5.716268204367133E-2</v>
      </c>
      <c r="V136" s="13">
        <f>BY_Demands_Drivers!$G$49*$AA$16</f>
        <v>0.2858134102183571</v>
      </c>
      <c r="W136" s="13">
        <f>BY_Demands_Drivers!$H$49*$AA$16</f>
        <v>0.25723206919652114</v>
      </c>
      <c r="X136" s="13">
        <f>BY_Demands_Drivers!$I$49*$AA$16</f>
        <v>0.14290670510917811</v>
      </c>
      <c r="AE136" s="18" t="str">
        <f t="shared" si="36"/>
        <v>Demand</v>
      </c>
      <c r="AF136">
        <f>$AN$16</f>
        <v>2022</v>
      </c>
      <c r="AG136" t="s">
        <v>27</v>
      </c>
      <c r="AH136" t="str">
        <f t="shared" si="31"/>
        <v>IXDLA</v>
      </c>
      <c r="AI136" s="13">
        <f>BY_Demands_Drivers!$F$35*$AO$16</f>
        <v>3.8566757073786921E-2</v>
      </c>
      <c r="AJ136" s="13">
        <f>BY_Demands_Drivers!$G$35*$AO$16</f>
        <v>0.15426702829514813</v>
      </c>
      <c r="AK136" s="13">
        <f>BY_Demands_Drivers!$H$35*$AO$16</f>
        <v>0.50136784195923034</v>
      </c>
      <c r="AL136" s="13">
        <f>BY_Demands_Drivers!$I$35*$AO$16</f>
        <v>0.32396075941981062</v>
      </c>
      <c r="AS136" s="18" t="str">
        <f t="shared" si="37"/>
        <v>Demand</v>
      </c>
      <c r="AT136">
        <f>$BB$16</f>
        <v>2022</v>
      </c>
      <c r="AU136" t="s">
        <v>27</v>
      </c>
      <c r="AV136" t="str">
        <f t="shared" si="32"/>
        <v>IGDLA</v>
      </c>
      <c r="AW136" s="13">
        <f>BY_Demands_Drivers!$F$28*$BC$16</f>
        <v>6.794334552496388E-2</v>
      </c>
      <c r="AX136" s="13">
        <f>BY_Demands_Drivers!$G$28*$BC$16</f>
        <v>2.911857665355596E-2</v>
      </c>
      <c r="AY136" s="13">
        <f>BY_Demands_Drivers!$H$28*$BC$16</f>
        <v>7.7649537742815827E-2</v>
      </c>
      <c r="AZ136" s="13">
        <f>BY_Demands_Drivers!$I$28*$BC$16</f>
        <v>8.7355729960667788E-2</v>
      </c>
      <c r="BG136" s="18" t="str">
        <f t="shared" si="38"/>
        <v>Demand</v>
      </c>
      <c r="BH136">
        <f>$BP$16</f>
        <v>2022</v>
      </c>
      <c r="BI136" t="s">
        <v>27</v>
      </c>
      <c r="BJ136" t="str">
        <f t="shared" si="33"/>
        <v>IIDLA</v>
      </c>
      <c r="BK136" s="13">
        <f>BY_Demands_Drivers!$F$91*$BQ$16</f>
        <v>1.9408135033676144</v>
      </c>
      <c r="BL136" s="13">
        <f>BY_Demands_Drivers!$G$91*$BQ$16</f>
        <v>1.9466534637587853E-3</v>
      </c>
      <c r="BM136" s="13">
        <f>BY_Demands_Drivers!$H$91*$BQ$16</f>
        <v>1.9466534637588933E-3</v>
      </c>
      <c r="BN136" s="13">
        <f>BY_Demands_Drivers!$I$91*$BQ$16</f>
        <v>1.9466534637588933E-3</v>
      </c>
    </row>
    <row r="137" spans="3:66" x14ac:dyDescent="0.3">
      <c r="C137" s="18" t="str">
        <f t="shared" si="39"/>
        <v>Demand</v>
      </c>
      <c r="D137">
        <f>$L$17</f>
        <v>2023</v>
      </c>
      <c r="E137" t="s">
        <v>27</v>
      </c>
      <c r="F137" t="str">
        <f t="shared" si="34"/>
        <v>ISDLA</v>
      </c>
      <c r="G137" s="13">
        <f>BY_Demands_Drivers!$F$56*$M$17</f>
        <v>6.1051878239544374E-2</v>
      </c>
      <c r="H137" s="13">
        <f>BY_Demands_Drivers!$G$56*$M$17</f>
        <v>0.2442075129581775</v>
      </c>
      <c r="I137" s="13">
        <f>BY_Demands_Drivers!$H$56*$M$17</f>
        <v>0.79367441711407583</v>
      </c>
      <c r="J137" s="13">
        <f>BY_Demands_Drivers!$I$56*$M$17</f>
        <v>0.51283577721217188</v>
      </c>
      <c r="Q137" s="18" t="str">
        <f t="shared" si="35"/>
        <v>Demand</v>
      </c>
      <c r="R137">
        <f>$Z$17</f>
        <v>2023</v>
      </c>
      <c r="S137" t="s">
        <v>27</v>
      </c>
      <c r="T137" t="str">
        <f t="shared" si="30"/>
        <v>IRDLA</v>
      </c>
      <c r="U137" s="13">
        <f>BY_Demands_Drivers!$F$49*$AA$17</f>
        <v>5.7316345167444632E-2</v>
      </c>
      <c r="V137" s="13">
        <f>BY_Demands_Drivers!$G$49*$AA$17</f>
        <v>0.28658172583722358</v>
      </c>
      <c r="W137" s="13">
        <f>BY_Demands_Drivers!$H$49*$AA$17</f>
        <v>0.25792355325350097</v>
      </c>
      <c r="X137" s="13">
        <f>BY_Demands_Drivers!$I$49*$AA$17</f>
        <v>0.14329086291861134</v>
      </c>
      <c r="AE137" s="18" t="str">
        <f t="shared" si="36"/>
        <v>Demand</v>
      </c>
      <c r="AF137">
        <f>$AN$17</f>
        <v>2023</v>
      </c>
      <c r="AG137" t="s">
        <v>27</v>
      </c>
      <c r="AH137" t="str">
        <f t="shared" si="31"/>
        <v>IXDLA</v>
      </c>
      <c r="AI137" s="13">
        <f>BY_Demands_Drivers!$F$35*$AO$17</f>
        <v>3.8600528314657136E-2</v>
      </c>
      <c r="AJ137" s="13">
        <f>BY_Demands_Drivers!$G$35*$AO$17</f>
        <v>0.15440211325862899</v>
      </c>
      <c r="AK137" s="13">
        <f>BY_Demands_Drivers!$H$35*$AO$17</f>
        <v>0.50180686809054309</v>
      </c>
      <c r="AL137" s="13">
        <f>BY_Demands_Drivers!$I$35*$AO$17</f>
        <v>0.3242444378431204</v>
      </c>
      <c r="AS137" s="18" t="str">
        <f t="shared" si="37"/>
        <v>Demand</v>
      </c>
      <c r="AT137">
        <f>$BB$17</f>
        <v>2023</v>
      </c>
      <c r="AU137" t="s">
        <v>27</v>
      </c>
      <c r="AV137" t="str">
        <f t="shared" si="32"/>
        <v>IGDLA</v>
      </c>
      <c r="AW137" s="13">
        <f>BY_Demands_Drivers!$F$28*$BC$17</f>
        <v>6.7674794752137932E-2</v>
      </c>
      <c r="AX137" s="13">
        <f>BY_Demands_Drivers!$G$28*$BC$17</f>
        <v>2.9003483465201985E-2</v>
      </c>
      <c r="AY137" s="13">
        <f>BY_Demands_Drivers!$H$28*$BC$17</f>
        <v>7.7342622573871894E-2</v>
      </c>
      <c r="AZ137" s="13">
        <f>BY_Demands_Drivers!$I$28*$BC$17</f>
        <v>8.7010450395605857E-2</v>
      </c>
      <c r="BG137" s="18" t="str">
        <f t="shared" si="38"/>
        <v>Demand</v>
      </c>
      <c r="BH137">
        <f>$BP$17</f>
        <v>2023</v>
      </c>
      <c r="BI137" t="s">
        <v>27</v>
      </c>
      <c r="BJ137" t="str">
        <f t="shared" si="33"/>
        <v>IIDLA</v>
      </c>
      <c r="BK137" s="13">
        <f>BY_Demands_Drivers!$F$91*$BQ$17</f>
        <v>1.9544812040955553</v>
      </c>
      <c r="BL137" s="13">
        <f>BY_Demands_Drivers!$G$91*$BQ$17</f>
        <v>1.9603622909683542E-3</v>
      </c>
      <c r="BM137" s="13">
        <f>BY_Demands_Drivers!$H$91*$BQ$17</f>
        <v>1.9603622909684631E-3</v>
      </c>
      <c r="BN137" s="13">
        <f>BY_Demands_Drivers!$I$91*$BQ$17</f>
        <v>1.9603622909684631E-3</v>
      </c>
    </row>
    <row r="138" spans="3:66" x14ac:dyDescent="0.3">
      <c r="C138" s="18" t="str">
        <f t="shared" si="39"/>
        <v>Demand</v>
      </c>
      <c r="D138">
        <f>$L$18</f>
        <v>2024</v>
      </c>
      <c r="E138" t="s">
        <v>27</v>
      </c>
      <c r="F138" t="str">
        <f t="shared" si="34"/>
        <v>ISDLA</v>
      </c>
      <c r="G138" s="13">
        <f>BY_Demands_Drivers!$F$56*$M$18</f>
        <v>6.1105291956289373E-2</v>
      </c>
      <c r="H138" s="13">
        <f>BY_Demands_Drivers!$G$56*$M$18</f>
        <v>0.24442116782515749</v>
      </c>
      <c r="I138" s="13">
        <f>BY_Demands_Drivers!$H$56*$M$18</f>
        <v>0.79436879543176075</v>
      </c>
      <c r="J138" s="13">
        <f>BY_Demands_Drivers!$I$56*$M$18</f>
        <v>0.51328445243282994</v>
      </c>
      <c r="Q138" s="18" t="str">
        <f t="shared" si="35"/>
        <v>Demand</v>
      </c>
      <c r="R138">
        <f>$Z$18</f>
        <v>2024</v>
      </c>
      <c r="S138" t="s">
        <v>27</v>
      </c>
      <c r="T138" t="str">
        <f t="shared" si="30"/>
        <v>IRDLA</v>
      </c>
      <c r="U138" s="13">
        <f>BY_Demands_Drivers!$F$49*$AA$18</f>
        <v>5.7470008291217949E-2</v>
      </c>
      <c r="V138" s="13">
        <f>BY_Demands_Drivers!$G$49*$AA$18</f>
        <v>0.28735004145609022</v>
      </c>
      <c r="W138" s="13">
        <f>BY_Demands_Drivers!$H$49*$AA$18</f>
        <v>0.25861503731048091</v>
      </c>
      <c r="X138" s="13">
        <f>BY_Demands_Drivers!$I$49*$AA$18</f>
        <v>0.14367502072804464</v>
      </c>
      <c r="AE138" s="18" t="str">
        <f t="shared" si="36"/>
        <v>Demand</v>
      </c>
      <c r="AF138">
        <f>$AN$18</f>
        <v>2024</v>
      </c>
      <c r="AG138" t="s">
        <v>27</v>
      </c>
      <c r="AH138" t="str">
        <f t="shared" si="31"/>
        <v>IXDLA</v>
      </c>
      <c r="AI138" s="13">
        <f>BY_Demands_Drivers!$F$35*$AO$18</f>
        <v>3.8634299555527343E-2</v>
      </c>
      <c r="AJ138" s="13">
        <f>BY_Demands_Drivers!$G$35*$AO$18</f>
        <v>0.15453719822210982</v>
      </c>
      <c r="AK138" s="13">
        <f>BY_Demands_Drivers!$H$35*$AO$18</f>
        <v>0.50224589422185573</v>
      </c>
      <c r="AL138" s="13">
        <f>BY_Demands_Drivers!$I$35*$AO$18</f>
        <v>0.32452811626643013</v>
      </c>
      <c r="AS138" s="18" t="str">
        <f t="shared" si="37"/>
        <v>Demand</v>
      </c>
      <c r="AT138">
        <f>$BB$18</f>
        <v>2024</v>
      </c>
      <c r="AU138" t="s">
        <v>27</v>
      </c>
      <c r="AV138" t="str">
        <f t="shared" si="32"/>
        <v>IGDLA</v>
      </c>
      <c r="AW138" s="13">
        <f>BY_Demands_Drivers!$F$28*$BC$18</f>
        <v>6.7406243979311983E-2</v>
      </c>
      <c r="AX138" s="13">
        <f>BY_Demands_Drivers!$G$28*$BC$18</f>
        <v>2.8888390276848006E-2</v>
      </c>
      <c r="AY138" s="13">
        <f>BY_Demands_Drivers!$H$28*$BC$18</f>
        <v>7.7035707404927947E-2</v>
      </c>
      <c r="AZ138" s="13">
        <f>BY_Demands_Drivers!$I$28*$BC$18</f>
        <v>8.6665170830543925E-2</v>
      </c>
      <c r="BG138" s="18" t="str">
        <f t="shared" si="38"/>
        <v>Demand</v>
      </c>
      <c r="BH138">
        <f>$BP$18</f>
        <v>2024</v>
      </c>
      <c r="BI138" t="s">
        <v>27</v>
      </c>
      <c r="BJ138" t="str">
        <f t="shared" si="33"/>
        <v>IIDLA</v>
      </c>
      <c r="BK138" s="13">
        <f>BY_Demands_Drivers!$F$91*$BQ$18</f>
        <v>1.9681489048234964</v>
      </c>
      <c r="BL138" s="13">
        <f>BY_Demands_Drivers!$G$91*$BQ$18</f>
        <v>1.9740711181779232E-3</v>
      </c>
      <c r="BM138" s="13">
        <f>BY_Demands_Drivers!$H$91*$BQ$18</f>
        <v>1.9740711181780324E-3</v>
      </c>
      <c r="BN138" s="13">
        <f>BY_Demands_Drivers!$I$91*$BQ$18</f>
        <v>1.9740711181780324E-3</v>
      </c>
    </row>
    <row r="139" spans="3:66" x14ac:dyDescent="0.3">
      <c r="C139" s="18" t="str">
        <f t="shared" si="39"/>
        <v>Demand</v>
      </c>
      <c r="D139">
        <f>$L$19</f>
        <v>2025</v>
      </c>
      <c r="E139" t="s">
        <v>27</v>
      </c>
      <c r="F139" t="str">
        <f t="shared" si="34"/>
        <v>ISDLA</v>
      </c>
      <c r="G139" s="13">
        <f>BY_Demands_Drivers!$F$56*$M$19</f>
        <v>6.1158705673034372E-2</v>
      </c>
      <c r="H139" s="13">
        <f>BY_Demands_Drivers!$G$56*$M$19</f>
        <v>0.24463482269213749</v>
      </c>
      <c r="I139" s="13">
        <f>BY_Demands_Drivers!$H$56*$M$19</f>
        <v>0.7950631737494458</v>
      </c>
      <c r="J139" s="13">
        <f>BY_Demands_Drivers!$I$56*$M$19</f>
        <v>0.51373312765348789</v>
      </c>
      <c r="Q139" s="18" t="str">
        <f t="shared" si="35"/>
        <v>Demand</v>
      </c>
      <c r="R139">
        <f>$Z$19</f>
        <v>2025</v>
      </c>
      <c r="S139" t="s">
        <v>27</v>
      </c>
      <c r="T139" t="str">
        <f t="shared" si="30"/>
        <v>IRDLA</v>
      </c>
      <c r="U139" s="13">
        <f>BY_Demands_Drivers!$F$49*$AA$19</f>
        <v>5.7623671414991265E-2</v>
      </c>
      <c r="V139" s="13">
        <f>BY_Demands_Drivers!$G$49*$AA$19</f>
        <v>0.28811835707495675</v>
      </c>
      <c r="W139" s="13">
        <f>BY_Demands_Drivers!$H$49*$AA$19</f>
        <v>0.25930652136746085</v>
      </c>
      <c r="X139" s="13">
        <f>BY_Demands_Drivers!$I$49*$AA$19</f>
        <v>0.14405917853747793</v>
      </c>
      <c r="AE139" s="18" t="str">
        <f t="shared" si="36"/>
        <v>Demand</v>
      </c>
      <c r="AF139">
        <f>$AN$19</f>
        <v>2025</v>
      </c>
      <c r="AG139" t="s">
        <v>27</v>
      </c>
      <c r="AH139" t="str">
        <f t="shared" si="31"/>
        <v>IXDLA</v>
      </c>
      <c r="AI139" s="13">
        <f>BY_Demands_Drivers!$F$35*$AO$19</f>
        <v>3.8668070796397551E-2</v>
      </c>
      <c r="AJ139" s="13">
        <f>BY_Demands_Drivers!$G$35*$AO$19</f>
        <v>0.15467228318559068</v>
      </c>
      <c r="AK139" s="13">
        <f>BY_Demands_Drivers!$H$35*$AO$19</f>
        <v>0.50268492035316859</v>
      </c>
      <c r="AL139" s="13">
        <f>BY_Demands_Drivers!$I$35*$AO$19</f>
        <v>0.32481179468973997</v>
      </c>
      <c r="AS139" s="18" t="str">
        <f t="shared" si="37"/>
        <v>Demand</v>
      </c>
      <c r="AT139">
        <f>$BB$19</f>
        <v>2025</v>
      </c>
      <c r="AU139" t="s">
        <v>27</v>
      </c>
      <c r="AV139" t="str">
        <f t="shared" si="32"/>
        <v>IGDLA</v>
      </c>
      <c r="AW139" s="13">
        <f>BY_Demands_Drivers!$F$28*$BC$19</f>
        <v>6.7137693206486049E-2</v>
      </c>
      <c r="AX139" s="13">
        <f>BY_Demands_Drivers!$G$28*$BC$19</f>
        <v>2.8773297088494031E-2</v>
      </c>
      <c r="AY139" s="13">
        <f>BY_Demands_Drivers!$H$28*$BC$19</f>
        <v>7.6728792235984014E-2</v>
      </c>
      <c r="AZ139" s="13">
        <f>BY_Demands_Drivers!$I$28*$BC$19</f>
        <v>8.6319891265482007E-2</v>
      </c>
      <c r="BG139" s="18" t="str">
        <f t="shared" si="38"/>
        <v>Demand</v>
      </c>
      <c r="BH139">
        <f>$BP$19</f>
        <v>2025</v>
      </c>
      <c r="BI139" t="s">
        <v>27</v>
      </c>
      <c r="BJ139" t="str">
        <f t="shared" si="33"/>
        <v>IIDLA</v>
      </c>
      <c r="BK139" s="13">
        <f>BY_Demands_Drivers!$F$91*$BQ$19</f>
        <v>1.9818166055514372</v>
      </c>
      <c r="BL139" s="13">
        <f>BY_Demands_Drivers!$G$91*$BQ$19</f>
        <v>1.9877799453874921E-3</v>
      </c>
      <c r="BM139" s="13">
        <f>BY_Demands_Drivers!$H$91*$BQ$19</f>
        <v>1.9877799453876023E-3</v>
      </c>
      <c r="BN139" s="13">
        <f>BY_Demands_Drivers!$I$91*$BQ$19</f>
        <v>1.9877799453876023E-3</v>
      </c>
    </row>
    <row r="140" spans="3:66" x14ac:dyDescent="0.3">
      <c r="C140" s="18" t="str">
        <f t="shared" si="39"/>
        <v>Demand</v>
      </c>
      <c r="D140">
        <f>$L$20</f>
        <v>2026</v>
      </c>
      <c r="E140" t="s">
        <v>27</v>
      </c>
      <c r="F140" t="str">
        <f t="shared" si="34"/>
        <v>ISDLA</v>
      </c>
      <c r="G140" s="13">
        <f>BY_Demands_Drivers!$F$56*$M$20</f>
        <v>6.1158705673034372E-2</v>
      </c>
      <c r="H140" s="13">
        <f>BY_Demands_Drivers!$G$56*$M$20</f>
        <v>0.24463482269213749</v>
      </c>
      <c r="I140" s="13">
        <f>BY_Demands_Drivers!$H$56*$M$20</f>
        <v>0.7950631737494458</v>
      </c>
      <c r="J140" s="13">
        <f>BY_Demands_Drivers!$I$56*$M$20</f>
        <v>0.51373312765348789</v>
      </c>
      <c r="Q140" s="18" t="str">
        <f t="shared" si="35"/>
        <v>Demand</v>
      </c>
      <c r="R140">
        <f>$Z$20</f>
        <v>2026</v>
      </c>
      <c r="S140" t="s">
        <v>27</v>
      </c>
      <c r="T140" t="str">
        <f t="shared" si="30"/>
        <v>IRDLA</v>
      </c>
      <c r="U140" s="13">
        <f>BY_Demands_Drivers!$F$49*$AA$20</f>
        <v>5.7930997662537877E-2</v>
      </c>
      <c r="V140" s="13">
        <f>BY_Demands_Drivers!$G$49*$AA$20</f>
        <v>0.28965498831268982</v>
      </c>
      <c r="W140" s="13">
        <f>BY_Demands_Drivers!$H$49*$AA$20</f>
        <v>0.26068948948142057</v>
      </c>
      <c r="X140" s="13">
        <f>BY_Demands_Drivers!$I$49*$AA$20</f>
        <v>0.14482749415634444</v>
      </c>
      <c r="AE140" s="18" t="str">
        <f t="shared" si="36"/>
        <v>Demand</v>
      </c>
      <c r="AF140">
        <f>$AN$20</f>
        <v>2026</v>
      </c>
      <c r="AG140" t="s">
        <v>27</v>
      </c>
      <c r="AH140" t="str">
        <f t="shared" si="31"/>
        <v>IXDLA</v>
      </c>
      <c r="AI140" s="13">
        <f>BY_Demands_Drivers!$F$35*$AO$20</f>
        <v>3.8668070796397551E-2</v>
      </c>
      <c r="AJ140" s="13">
        <f>BY_Demands_Drivers!$G$35*$AO$20</f>
        <v>0.15467228318559068</v>
      </c>
      <c r="AK140" s="13">
        <f>BY_Demands_Drivers!$H$35*$AO$20</f>
        <v>0.50268492035316859</v>
      </c>
      <c r="AL140" s="13">
        <f>BY_Demands_Drivers!$I$35*$AO$20</f>
        <v>0.32481179468973997</v>
      </c>
      <c r="AS140" s="18" t="str">
        <f t="shared" si="37"/>
        <v>Demand</v>
      </c>
      <c r="AT140">
        <f>$BB$20</f>
        <v>2026</v>
      </c>
      <c r="AU140" t="s">
        <v>27</v>
      </c>
      <c r="AV140" t="str">
        <f t="shared" si="32"/>
        <v>IGDLA</v>
      </c>
      <c r="AW140" s="13">
        <f>BY_Demands_Drivers!$F$28*$BC$20</f>
        <v>6.6869142433660114E-2</v>
      </c>
      <c r="AX140" s="13">
        <f>BY_Demands_Drivers!$G$28*$BC$20</f>
        <v>2.8658203900140056E-2</v>
      </c>
      <c r="AY140" s="13">
        <f>BY_Demands_Drivers!$H$28*$BC$20</f>
        <v>7.6421877067040095E-2</v>
      </c>
      <c r="AZ140" s="13">
        <f>BY_Demands_Drivers!$I$28*$BC$20</f>
        <v>8.5974611700420089E-2</v>
      </c>
      <c r="BG140" s="18" t="str">
        <f t="shared" si="38"/>
        <v>Demand</v>
      </c>
      <c r="BH140">
        <f>$BP$20</f>
        <v>2026</v>
      </c>
      <c r="BI140" t="s">
        <v>27</v>
      </c>
      <c r="BJ140" t="str">
        <f t="shared" si="33"/>
        <v>IIDLA</v>
      </c>
      <c r="BK140" s="13">
        <f>BY_Demands_Drivers!$F$91*$BQ$20</f>
        <v>1.9886504559154079</v>
      </c>
      <c r="BL140" s="13">
        <f>BY_Demands_Drivers!$G$91*$BQ$20</f>
        <v>1.9946343589922768E-3</v>
      </c>
      <c r="BM140" s="13">
        <f>BY_Demands_Drivers!$H$91*$BQ$20</f>
        <v>1.9946343589923874E-3</v>
      </c>
      <c r="BN140" s="13">
        <f>BY_Demands_Drivers!$I$91*$BQ$20</f>
        <v>1.9946343589923874E-3</v>
      </c>
    </row>
    <row r="141" spans="3:66" x14ac:dyDescent="0.3">
      <c r="C141" s="18" t="str">
        <f t="shared" si="39"/>
        <v>Demand</v>
      </c>
      <c r="D141">
        <f>$L$21</f>
        <v>2027</v>
      </c>
      <c r="E141" t="s">
        <v>27</v>
      </c>
      <c r="F141" t="str">
        <f t="shared" si="34"/>
        <v>ISDLA</v>
      </c>
      <c r="G141" s="13">
        <f>BY_Demands_Drivers!$F$56*$M$21</f>
        <v>6.1158705673034372E-2</v>
      </c>
      <c r="H141" s="13">
        <f>BY_Demands_Drivers!$G$56*$M$21</f>
        <v>0.24463482269213749</v>
      </c>
      <c r="I141" s="13">
        <f>BY_Demands_Drivers!$H$56*$M$21</f>
        <v>0.7950631737494458</v>
      </c>
      <c r="J141" s="13">
        <f>BY_Demands_Drivers!$I$56*$M$21</f>
        <v>0.51373312765348789</v>
      </c>
      <c r="Q141" s="18" t="str">
        <f t="shared" si="35"/>
        <v>Demand</v>
      </c>
      <c r="R141">
        <f>$Z$21</f>
        <v>2027</v>
      </c>
      <c r="S141" t="s">
        <v>27</v>
      </c>
      <c r="T141" t="str">
        <f t="shared" si="30"/>
        <v>IRDLA</v>
      </c>
      <c r="U141" s="13">
        <f>BY_Demands_Drivers!$F$49*$AA$21</f>
        <v>5.8238323910084495E-2</v>
      </c>
      <c r="V141" s="13">
        <f>BY_Demands_Drivers!$G$49*$AA$21</f>
        <v>0.29119161955042294</v>
      </c>
      <c r="W141" s="13">
        <f>BY_Demands_Drivers!$H$49*$AA$21</f>
        <v>0.26207245759538039</v>
      </c>
      <c r="X141" s="13">
        <f>BY_Demands_Drivers!$I$49*$AA$21</f>
        <v>0.145595809775211</v>
      </c>
      <c r="AE141" s="18" t="str">
        <f t="shared" si="36"/>
        <v>Demand</v>
      </c>
      <c r="AF141">
        <f>$AN$21</f>
        <v>2027</v>
      </c>
      <c r="AG141" t="s">
        <v>27</v>
      </c>
      <c r="AH141" t="str">
        <f t="shared" si="31"/>
        <v>IXDLA</v>
      </c>
      <c r="AI141" s="13">
        <f>BY_Demands_Drivers!$F$35*$AO$21</f>
        <v>3.8668070796397551E-2</v>
      </c>
      <c r="AJ141" s="13">
        <f>BY_Demands_Drivers!$G$35*$AO$21</f>
        <v>0.15467228318559068</v>
      </c>
      <c r="AK141" s="13">
        <f>BY_Demands_Drivers!$H$35*$AO$21</f>
        <v>0.50268492035316859</v>
      </c>
      <c r="AL141" s="13">
        <f>BY_Demands_Drivers!$I$35*$AO$21</f>
        <v>0.32481179468973997</v>
      </c>
      <c r="AS141" s="18" t="str">
        <f t="shared" si="37"/>
        <v>Demand</v>
      </c>
      <c r="AT141">
        <f>$BB$21</f>
        <v>2027</v>
      </c>
      <c r="AU141" t="s">
        <v>27</v>
      </c>
      <c r="AV141" t="str">
        <f t="shared" si="32"/>
        <v>IGDLA</v>
      </c>
      <c r="AW141" s="13">
        <f>BY_Demands_Drivers!$F$28*$BC$21</f>
        <v>6.6600591660834166E-2</v>
      </c>
      <c r="AX141" s="13">
        <f>BY_Demands_Drivers!$G$28*$BC$21</f>
        <v>2.8543110711786081E-2</v>
      </c>
      <c r="AY141" s="13">
        <f>BY_Demands_Drivers!$H$28*$BC$21</f>
        <v>7.6114961898096148E-2</v>
      </c>
      <c r="AZ141" s="13">
        <f>BY_Demands_Drivers!$I$28*$BC$21</f>
        <v>8.5629332135358158E-2</v>
      </c>
      <c r="BG141" s="18" t="str">
        <f t="shared" si="38"/>
        <v>Demand</v>
      </c>
      <c r="BH141">
        <f>$BP$21</f>
        <v>2027</v>
      </c>
      <c r="BI141" t="s">
        <v>27</v>
      </c>
      <c r="BJ141" t="str">
        <f t="shared" si="33"/>
        <v>IIDLA</v>
      </c>
      <c r="BK141" s="13">
        <f>BY_Demands_Drivers!$F$91*$BQ$21</f>
        <v>1.9954843062793783</v>
      </c>
      <c r="BL141" s="13">
        <f>BY_Demands_Drivers!$G$91*$BQ$21</f>
        <v>2.001488772597061E-3</v>
      </c>
      <c r="BM141" s="13">
        <f>BY_Demands_Drivers!$H$91*$BQ$21</f>
        <v>2.0014887725971721E-3</v>
      </c>
      <c r="BN141" s="13">
        <f>BY_Demands_Drivers!$I$91*$BQ$21</f>
        <v>2.0014887725971721E-3</v>
      </c>
    </row>
    <row r="142" spans="3:66" x14ac:dyDescent="0.3">
      <c r="C142" s="18" t="str">
        <f t="shared" si="39"/>
        <v>Demand</v>
      </c>
      <c r="D142">
        <f>$L$22</f>
        <v>2028</v>
      </c>
      <c r="E142" t="s">
        <v>27</v>
      </c>
      <c r="F142" t="str">
        <f t="shared" si="34"/>
        <v>ISDLA</v>
      </c>
      <c r="G142" s="13">
        <f>BY_Demands_Drivers!$F$56*$M$22</f>
        <v>6.1158705673034372E-2</v>
      </c>
      <c r="H142" s="13">
        <f>BY_Demands_Drivers!$G$56*$M$22</f>
        <v>0.24463482269213749</v>
      </c>
      <c r="I142" s="13">
        <f>BY_Demands_Drivers!$H$56*$M$22</f>
        <v>0.7950631737494458</v>
      </c>
      <c r="J142" s="13">
        <f>BY_Demands_Drivers!$I$56*$M$22</f>
        <v>0.51373312765348789</v>
      </c>
      <c r="Q142" s="18" t="str">
        <f t="shared" si="35"/>
        <v>Demand</v>
      </c>
      <c r="R142">
        <f>$Z$22</f>
        <v>2028</v>
      </c>
      <c r="S142" t="s">
        <v>27</v>
      </c>
      <c r="T142" t="str">
        <f t="shared" si="30"/>
        <v>IRDLA</v>
      </c>
      <c r="U142" s="13">
        <f>BY_Demands_Drivers!$F$49*$AA$22</f>
        <v>5.8545650157631121E-2</v>
      </c>
      <c r="V142" s="13">
        <f>BY_Demands_Drivers!$G$49*$AA$22</f>
        <v>0.29272825078815606</v>
      </c>
      <c r="W142" s="13">
        <f>BY_Demands_Drivers!$H$49*$AA$22</f>
        <v>0.26345542570934022</v>
      </c>
      <c r="X142" s="13">
        <f>BY_Demands_Drivers!$I$49*$AA$22</f>
        <v>0.14636412539407756</v>
      </c>
      <c r="AE142" s="18" t="str">
        <f t="shared" si="36"/>
        <v>Demand</v>
      </c>
      <c r="AF142">
        <f>$AN$22</f>
        <v>2028</v>
      </c>
      <c r="AG142" t="s">
        <v>27</v>
      </c>
      <c r="AH142" t="str">
        <f t="shared" si="31"/>
        <v>IXDLA</v>
      </c>
      <c r="AI142" s="13">
        <f>BY_Demands_Drivers!$F$35*$AO$22</f>
        <v>3.8668070796397551E-2</v>
      </c>
      <c r="AJ142" s="13">
        <f>BY_Demands_Drivers!$G$35*$AO$22</f>
        <v>0.15467228318559068</v>
      </c>
      <c r="AK142" s="13">
        <f>BY_Demands_Drivers!$H$35*$AO$22</f>
        <v>0.50268492035316859</v>
      </c>
      <c r="AL142" s="13">
        <f>BY_Demands_Drivers!$I$35*$AO$22</f>
        <v>0.32481179468973997</v>
      </c>
      <c r="AS142" s="18" t="str">
        <f t="shared" si="37"/>
        <v>Demand</v>
      </c>
      <c r="AT142">
        <f>$BB$22</f>
        <v>2028</v>
      </c>
      <c r="AU142" t="s">
        <v>27</v>
      </c>
      <c r="AV142" t="str">
        <f t="shared" si="32"/>
        <v>IGDLA</v>
      </c>
      <c r="AW142" s="13">
        <f>BY_Demands_Drivers!$F$28*$BC$22</f>
        <v>6.6332040888008217E-2</v>
      </c>
      <c r="AX142" s="13">
        <f>BY_Demands_Drivers!$G$28*$BC$22</f>
        <v>2.8428017523432107E-2</v>
      </c>
      <c r="AY142" s="13">
        <f>BY_Demands_Drivers!$H$28*$BC$22</f>
        <v>7.5808046729152215E-2</v>
      </c>
      <c r="AZ142" s="13">
        <f>BY_Demands_Drivers!$I$28*$BC$22</f>
        <v>8.5284052570296226E-2</v>
      </c>
      <c r="BG142" s="18" t="str">
        <f t="shared" si="38"/>
        <v>Demand</v>
      </c>
      <c r="BH142">
        <f>$BP$22</f>
        <v>2028</v>
      </c>
      <c r="BI142" t="s">
        <v>27</v>
      </c>
      <c r="BJ142" t="str">
        <f t="shared" si="33"/>
        <v>IIDLA</v>
      </c>
      <c r="BK142" s="13">
        <f>BY_Demands_Drivers!$F$91*$BQ$22</f>
        <v>2.0023181566433492</v>
      </c>
      <c r="BL142" s="13">
        <f>BY_Demands_Drivers!$G$91*$BQ$22</f>
        <v>2.0083431862018457E-3</v>
      </c>
      <c r="BM142" s="13">
        <f>BY_Demands_Drivers!$H$91*$BQ$22</f>
        <v>2.0083431862019572E-3</v>
      </c>
      <c r="BN142" s="13">
        <f>BY_Demands_Drivers!$I$91*$BQ$22</f>
        <v>2.0083431862019572E-3</v>
      </c>
    </row>
    <row r="143" spans="3:66" x14ac:dyDescent="0.3">
      <c r="C143" s="18" t="str">
        <f t="shared" si="39"/>
        <v>Demand</v>
      </c>
      <c r="D143">
        <f>$L$23</f>
        <v>2029</v>
      </c>
      <c r="E143" t="s">
        <v>27</v>
      </c>
      <c r="F143" t="str">
        <f t="shared" si="34"/>
        <v>ISDLA</v>
      </c>
      <c r="G143" s="13">
        <f>BY_Demands_Drivers!$F$56*$M$23</f>
        <v>6.1158705673034372E-2</v>
      </c>
      <c r="H143" s="13">
        <f>BY_Demands_Drivers!$G$56*$M$23</f>
        <v>0.24463482269213749</v>
      </c>
      <c r="I143" s="13">
        <f>BY_Demands_Drivers!$H$56*$M$23</f>
        <v>0.7950631737494458</v>
      </c>
      <c r="J143" s="13">
        <f>BY_Demands_Drivers!$I$56*$M$23</f>
        <v>0.51373312765348789</v>
      </c>
      <c r="Q143" s="18" t="str">
        <f t="shared" si="35"/>
        <v>Demand</v>
      </c>
      <c r="R143">
        <f>$Z$23</f>
        <v>2029</v>
      </c>
      <c r="S143" t="s">
        <v>27</v>
      </c>
      <c r="T143" t="str">
        <f t="shared" si="30"/>
        <v>IRDLA</v>
      </c>
      <c r="U143" s="13">
        <f>BY_Demands_Drivers!$F$49*$AA$23</f>
        <v>5.885297640517774E-2</v>
      </c>
      <c r="V143" s="13">
        <f>BY_Demands_Drivers!$G$49*$AA$23</f>
        <v>0.29426488202588919</v>
      </c>
      <c r="W143" s="13">
        <f>BY_Demands_Drivers!$H$49*$AA$23</f>
        <v>0.26483839382329999</v>
      </c>
      <c r="X143" s="13">
        <f>BY_Demands_Drivers!$I$49*$AA$23</f>
        <v>0.14713244101294412</v>
      </c>
      <c r="AE143" s="18" t="str">
        <f t="shared" si="36"/>
        <v>Demand</v>
      </c>
      <c r="AF143">
        <f>$AN$23</f>
        <v>2029</v>
      </c>
      <c r="AG143" t="s">
        <v>27</v>
      </c>
      <c r="AH143" t="str">
        <f t="shared" si="31"/>
        <v>IXDLA</v>
      </c>
      <c r="AI143" s="13">
        <f>BY_Demands_Drivers!$F$35*$AO$23</f>
        <v>3.8668070796397551E-2</v>
      </c>
      <c r="AJ143" s="13">
        <f>BY_Demands_Drivers!$G$35*$AO$23</f>
        <v>0.15467228318559068</v>
      </c>
      <c r="AK143" s="13">
        <f>BY_Demands_Drivers!$H$35*$AO$23</f>
        <v>0.50268492035316859</v>
      </c>
      <c r="AL143" s="13">
        <f>BY_Demands_Drivers!$I$35*$AO$23</f>
        <v>0.32481179468973997</v>
      </c>
      <c r="AS143" s="18" t="str">
        <f t="shared" si="37"/>
        <v>Demand</v>
      </c>
      <c r="AT143">
        <f>$BB$23</f>
        <v>2029</v>
      </c>
      <c r="AU143" t="s">
        <v>27</v>
      </c>
      <c r="AV143" t="str">
        <f t="shared" si="32"/>
        <v>IGDLA</v>
      </c>
      <c r="AW143" s="13">
        <f>BY_Demands_Drivers!$F$28*$BC$23</f>
        <v>6.6063490115182283E-2</v>
      </c>
      <c r="AX143" s="13">
        <f>BY_Demands_Drivers!$G$28*$BC$23</f>
        <v>2.8312924335078132E-2</v>
      </c>
      <c r="AY143" s="13">
        <f>BY_Demands_Drivers!$H$28*$BC$23</f>
        <v>7.5501131560208296E-2</v>
      </c>
      <c r="AZ143" s="13">
        <f>BY_Demands_Drivers!$I$28*$BC$23</f>
        <v>8.4938773005234308E-2</v>
      </c>
      <c r="BG143" s="18" t="str">
        <f t="shared" si="38"/>
        <v>Demand</v>
      </c>
      <c r="BH143">
        <f>$BP$23</f>
        <v>2029</v>
      </c>
      <c r="BI143" t="s">
        <v>27</v>
      </c>
      <c r="BJ143" t="str">
        <f t="shared" si="33"/>
        <v>IIDLA</v>
      </c>
      <c r="BK143" s="13">
        <f>BY_Demands_Drivers!$F$91*$BQ$23</f>
        <v>2.0091520070073194</v>
      </c>
      <c r="BL143" s="13">
        <f>BY_Demands_Drivers!$G$91*$BQ$23</f>
        <v>2.01519759980663E-3</v>
      </c>
      <c r="BM143" s="13">
        <f>BY_Demands_Drivers!$H$91*$BQ$23</f>
        <v>2.0151975998067419E-3</v>
      </c>
      <c r="BN143" s="13">
        <f>BY_Demands_Drivers!$I$91*$BQ$23</f>
        <v>2.0151975998067419E-3</v>
      </c>
    </row>
    <row r="144" spans="3:66" x14ac:dyDescent="0.3">
      <c r="C144" s="18" t="str">
        <f t="shared" si="39"/>
        <v>Demand</v>
      </c>
      <c r="D144">
        <f>$L$24</f>
        <v>2030</v>
      </c>
      <c r="E144" t="s">
        <v>27</v>
      </c>
      <c r="F144" t="str">
        <f t="shared" si="34"/>
        <v>ISDLA</v>
      </c>
      <c r="G144" s="13">
        <f>BY_Demands_Drivers!$F$56*$M$24</f>
        <v>6.1158705673034372E-2</v>
      </c>
      <c r="H144" s="13">
        <f>BY_Demands_Drivers!$G$56*$M$24</f>
        <v>0.24463482269213749</v>
      </c>
      <c r="I144" s="13">
        <f>BY_Demands_Drivers!$H$56*$M$24</f>
        <v>0.7950631737494458</v>
      </c>
      <c r="J144" s="13">
        <f>BY_Demands_Drivers!$I$56*$M$24</f>
        <v>0.51373312765348789</v>
      </c>
      <c r="Q144" s="18" t="str">
        <f t="shared" si="35"/>
        <v>Demand</v>
      </c>
      <c r="R144">
        <f>$Z$24</f>
        <v>2030</v>
      </c>
      <c r="S144" t="s">
        <v>27</v>
      </c>
      <c r="T144" t="str">
        <f t="shared" si="30"/>
        <v>IRDLA</v>
      </c>
      <c r="U144" s="13">
        <f>BY_Demands_Drivers!$F$49*$AA$24</f>
        <v>5.9160302652724359E-2</v>
      </c>
      <c r="V144" s="13">
        <f>BY_Demands_Drivers!$G$49*$AA$24</f>
        <v>0.29580151326362225</v>
      </c>
      <c r="W144" s="13">
        <f>BY_Demands_Drivers!$H$49*$AA$24</f>
        <v>0.26622136193725976</v>
      </c>
      <c r="X144" s="13">
        <f>BY_Demands_Drivers!$I$49*$AA$24</f>
        <v>0.14790075663181065</v>
      </c>
      <c r="AE144" s="18" t="str">
        <f t="shared" si="36"/>
        <v>Demand</v>
      </c>
      <c r="AF144">
        <f>$AN$24</f>
        <v>2030</v>
      </c>
      <c r="AG144" t="s">
        <v>27</v>
      </c>
      <c r="AH144" t="str">
        <f t="shared" si="31"/>
        <v>IXDLA</v>
      </c>
      <c r="AI144" s="13">
        <f>BY_Demands_Drivers!$F$35*$AO$24</f>
        <v>3.8668070796397551E-2</v>
      </c>
      <c r="AJ144" s="13">
        <f>BY_Demands_Drivers!$G$35*$AO$24</f>
        <v>0.15467228318559068</v>
      </c>
      <c r="AK144" s="13">
        <f>BY_Demands_Drivers!$H$35*$AO$24</f>
        <v>0.50268492035316859</v>
      </c>
      <c r="AL144" s="13">
        <f>BY_Demands_Drivers!$I$35*$AO$24</f>
        <v>0.32481179468973997</v>
      </c>
      <c r="AS144" s="18" t="str">
        <f t="shared" si="37"/>
        <v>Demand</v>
      </c>
      <c r="AT144">
        <f>$BB$24</f>
        <v>2030</v>
      </c>
      <c r="AU144" t="s">
        <v>27</v>
      </c>
      <c r="AV144" t="str">
        <f t="shared" si="32"/>
        <v>IGDLA</v>
      </c>
      <c r="AW144" s="13">
        <f>BY_Demands_Drivers!$F$28*$BC$24</f>
        <v>6.5794939342356334E-2</v>
      </c>
      <c r="AX144" s="13">
        <f>BY_Demands_Drivers!$G$28*$BC$24</f>
        <v>2.8197831146724153E-2</v>
      </c>
      <c r="AY144" s="13">
        <f>BY_Demands_Drivers!$H$28*$BC$24</f>
        <v>7.5194216391264349E-2</v>
      </c>
      <c r="AZ144" s="13">
        <f>BY_Demands_Drivers!$I$28*$BC$24</f>
        <v>8.4593493440172376E-2</v>
      </c>
      <c r="BG144" s="18" t="str">
        <f t="shared" si="38"/>
        <v>Demand</v>
      </c>
      <c r="BH144">
        <f>$BP$24</f>
        <v>2030</v>
      </c>
      <c r="BI144" t="s">
        <v>27</v>
      </c>
      <c r="BJ144" t="str">
        <f t="shared" si="33"/>
        <v>IIDLA</v>
      </c>
      <c r="BK144" s="13">
        <f>BY_Demands_Drivers!$F$91*$BQ$24</f>
        <v>2.0159858573712901</v>
      </c>
      <c r="BL144" s="13">
        <f>BY_Demands_Drivers!$G$91*$BQ$24</f>
        <v>2.0220520134114147E-3</v>
      </c>
      <c r="BM144" s="13">
        <f>BY_Demands_Drivers!$H$91*$BQ$24</f>
        <v>2.022052013411527E-3</v>
      </c>
      <c r="BN144" s="13">
        <f>BY_Demands_Drivers!$I$91*$BQ$24</f>
        <v>2.022052013411527E-3</v>
      </c>
    </row>
    <row r="145" spans="3:66" x14ac:dyDescent="0.3">
      <c r="C145" s="18" t="str">
        <f t="shared" si="39"/>
        <v>Demand</v>
      </c>
      <c r="D145">
        <f>$L$25</f>
        <v>2031</v>
      </c>
      <c r="E145" t="s">
        <v>27</v>
      </c>
      <c r="F145" t="str">
        <f t="shared" si="34"/>
        <v>ISDLA</v>
      </c>
      <c r="G145" s="13">
        <f>BY_Demands_Drivers!$F$56*$M$25</f>
        <v>6.0852912144669202E-2</v>
      </c>
      <c r="H145" s="13">
        <f>BY_Demands_Drivers!$G$56*$M$25</f>
        <v>0.24341164857867681</v>
      </c>
      <c r="I145" s="13">
        <f>BY_Demands_Drivers!$H$56*$M$25</f>
        <v>0.79108785788069858</v>
      </c>
      <c r="J145" s="13">
        <f>BY_Demands_Drivers!$I$56*$M$25</f>
        <v>0.51116446201522048</v>
      </c>
      <c r="Q145" s="18" t="str">
        <f t="shared" si="35"/>
        <v>Demand</v>
      </c>
      <c r="R145">
        <f>$Z$25</f>
        <v>2031</v>
      </c>
      <c r="S145" t="s">
        <v>27</v>
      </c>
      <c r="T145" t="str">
        <f t="shared" si="30"/>
        <v>IRDLA</v>
      </c>
      <c r="U145" s="13">
        <f>BY_Demands_Drivers!$F$49*$AA$25</f>
        <v>5.9170290755769628E-2</v>
      </c>
      <c r="V145" s="13">
        <f>BY_Demands_Drivers!$G$49*$AA$25</f>
        <v>0.29585145377884858</v>
      </c>
      <c r="W145" s="13">
        <f>BY_Demands_Drivers!$H$49*$AA$25</f>
        <v>0.26626630840096349</v>
      </c>
      <c r="X145" s="13">
        <f>BY_Demands_Drivers!$I$49*$AA$25</f>
        <v>0.14792572688942382</v>
      </c>
      <c r="AE145" s="18" t="str">
        <f t="shared" si="36"/>
        <v>Demand</v>
      </c>
      <c r="AF145">
        <f>$AN$25</f>
        <v>2031</v>
      </c>
      <c r="AG145" t="s">
        <v>27</v>
      </c>
      <c r="AH145" t="str">
        <f t="shared" si="31"/>
        <v>IXDLA</v>
      </c>
      <c r="AI145" s="13">
        <f>BY_Demands_Drivers!$F$35*$AO$25</f>
        <v>3.8474730442415568E-2</v>
      </c>
      <c r="AJ145" s="13">
        <f>BY_Demands_Drivers!$G$35*$AO$25</f>
        <v>0.15389892176966274</v>
      </c>
      <c r="AK145" s="13">
        <f>BY_Demands_Drivers!$H$35*$AO$25</f>
        <v>0.50017149575140274</v>
      </c>
      <c r="AL145" s="13">
        <f>BY_Demands_Drivers!$I$35*$AO$25</f>
        <v>0.32318773571629128</v>
      </c>
      <c r="AS145" s="18" t="str">
        <f t="shared" si="37"/>
        <v>Demand</v>
      </c>
      <c r="AT145">
        <f>$BB$25</f>
        <v>2031</v>
      </c>
      <c r="AU145" t="s">
        <v>27</v>
      </c>
      <c r="AV145" t="str">
        <f t="shared" si="32"/>
        <v>IGDLA</v>
      </c>
      <c r="AW145" s="13">
        <f>BY_Demands_Drivers!$F$28*$BC$25</f>
        <v>6.5465964645644553E-2</v>
      </c>
      <c r="AX145" s="13">
        <f>BY_Demands_Drivers!$G$28*$BC$25</f>
        <v>2.8056841990990535E-2</v>
      </c>
      <c r="AY145" s="13">
        <f>BY_Demands_Drivers!$H$28*$BC$25</f>
        <v>7.4818245309308029E-2</v>
      </c>
      <c r="AZ145" s="13">
        <f>BY_Demands_Drivers!$I$28*$BC$25</f>
        <v>8.4170525972971519E-2</v>
      </c>
      <c r="BG145" s="18" t="str">
        <f t="shared" si="38"/>
        <v>Demand</v>
      </c>
      <c r="BH145">
        <f>$BP$25</f>
        <v>2031</v>
      </c>
      <c r="BI145" t="s">
        <v>27</v>
      </c>
      <c r="BJ145" t="str">
        <f t="shared" si="33"/>
        <v>IIDLA</v>
      </c>
      <c r="BK145" s="13">
        <f>BY_Demands_Drivers!$F$91*$BQ$25</f>
        <v>2.0127056091965838</v>
      </c>
      <c r="BL145" s="13">
        <f>BY_Demands_Drivers!$G$91*$BQ$25</f>
        <v>2.018761894881118E-3</v>
      </c>
      <c r="BM145" s="13">
        <f>BY_Demands_Drivers!$H$91*$BQ$25</f>
        <v>2.0187618948812299E-3</v>
      </c>
      <c r="BN145" s="13">
        <f>BY_Demands_Drivers!$I$91*$BQ$25</f>
        <v>2.0187618948812299E-3</v>
      </c>
    </row>
    <row r="146" spans="3:66" x14ac:dyDescent="0.3">
      <c r="C146" s="18" t="str">
        <f t="shared" si="39"/>
        <v>Demand</v>
      </c>
      <c r="D146">
        <f>$L$26</f>
        <v>2032</v>
      </c>
      <c r="E146" t="s">
        <v>27</v>
      </c>
      <c r="F146" t="str">
        <f t="shared" si="34"/>
        <v>ISDLA</v>
      </c>
      <c r="G146" s="13">
        <f>BY_Demands_Drivers!$F$56*$M$26</f>
        <v>6.0547118616304026E-2</v>
      </c>
      <c r="H146" s="13">
        <f>BY_Demands_Drivers!$G$56*$M$26</f>
        <v>0.2421884744652161</v>
      </c>
      <c r="I146" s="13">
        <f>BY_Demands_Drivers!$H$56*$M$26</f>
        <v>0.78711254201195135</v>
      </c>
      <c r="J146" s="13">
        <f>BY_Demands_Drivers!$I$56*$M$26</f>
        <v>0.50859579637695296</v>
      </c>
      <c r="Q146" s="18" t="str">
        <f t="shared" si="35"/>
        <v>Demand</v>
      </c>
      <c r="R146">
        <f>$Z$26</f>
        <v>2032</v>
      </c>
      <c r="S146" t="s">
        <v>27</v>
      </c>
      <c r="T146" t="str">
        <f t="shared" si="30"/>
        <v>IRDLA</v>
      </c>
      <c r="U146" s="13">
        <f>BY_Demands_Drivers!$F$49*$AA$26</f>
        <v>5.9177205596339426E-2</v>
      </c>
      <c r="V146" s="13">
        <f>BY_Demands_Drivers!$G$49*$AA$26</f>
        <v>0.29588602798169761</v>
      </c>
      <c r="W146" s="13">
        <f>BY_Demands_Drivers!$H$49*$AA$26</f>
        <v>0.26629742518352756</v>
      </c>
      <c r="X146" s="13">
        <f>BY_Demands_Drivers!$I$49*$AA$26</f>
        <v>0.14794301399084833</v>
      </c>
      <c r="AE146" s="18" t="str">
        <f t="shared" si="36"/>
        <v>Demand</v>
      </c>
      <c r="AF146">
        <f>$AN$26</f>
        <v>2032</v>
      </c>
      <c r="AG146" t="s">
        <v>27</v>
      </c>
      <c r="AH146" t="str">
        <f t="shared" si="31"/>
        <v>IXDLA</v>
      </c>
      <c r="AI146" s="13">
        <f>BY_Demands_Drivers!$F$35*$AO$26</f>
        <v>3.8281390088433578E-2</v>
      </c>
      <c r="AJ146" s="13">
        <f>BY_Demands_Drivers!$G$35*$AO$26</f>
        <v>0.15312556035373476</v>
      </c>
      <c r="AK146" s="13">
        <f>BY_Demands_Drivers!$H$35*$AO$26</f>
        <v>0.49765807114963684</v>
      </c>
      <c r="AL146" s="13">
        <f>BY_Demands_Drivers!$I$35*$AO$26</f>
        <v>0.32156367674284253</v>
      </c>
      <c r="AS146" s="18" t="str">
        <f t="shared" si="37"/>
        <v>Demand</v>
      </c>
      <c r="AT146">
        <f>$BB$26</f>
        <v>2032</v>
      </c>
      <c r="AU146" t="s">
        <v>27</v>
      </c>
      <c r="AV146" t="str">
        <f t="shared" si="32"/>
        <v>IGDLA</v>
      </c>
      <c r="AW146" s="13">
        <f>BY_Demands_Drivers!$F$28*$BC$26</f>
        <v>6.5136989948932772E-2</v>
      </c>
      <c r="AX146" s="13">
        <f>BY_Demands_Drivers!$G$28*$BC$26</f>
        <v>2.7915852835256914E-2</v>
      </c>
      <c r="AY146" s="13">
        <f>BY_Demands_Drivers!$H$28*$BC$26</f>
        <v>7.444227422735171E-2</v>
      </c>
      <c r="AZ146" s="13">
        <f>BY_Demands_Drivers!$I$28*$BC$26</f>
        <v>8.3747558505770647E-2</v>
      </c>
      <c r="BG146" s="18" t="str">
        <f t="shared" si="38"/>
        <v>Demand</v>
      </c>
      <c r="BH146">
        <f>$BP$26</f>
        <v>2032</v>
      </c>
      <c r="BI146" t="s">
        <v>27</v>
      </c>
      <c r="BJ146" t="str">
        <f t="shared" si="33"/>
        <v>IIDLA</v>
      </c>
      <c r="BK146" s="13">
        <f>BY_Demands_Drivers!$F$91*$BQ$26</f>
        <v>2.0093570225182384</v>
      </c>
      <c r="BL146" s="13">
        <f>BY_Demands_Drivers!$G$91*$BQ$26</f>
        <v>2.0154032322147733E-3</v>
      </c>
      <c r="BM146" s="13">
        <f>BY_Demands_Drivers!$H$91*$BQ$26</f>
        <v>2.0154032322148852E-3</v>
      </c>
      <c r="BN146" s="13">
        <f>BY_Demands_Drivers!$I$91*$BQ$26</f>
        <v>2.0154032322148852E-3</v>
      </c>
    </row>
    <row r="147" spans="3:66" x14ac:dyDescent="0.3">
      <c r="C147" s="18" t="str">
        <f t="shared" si="39"/>
        <v>Demand</v>
      </c>
      <c r="D147">
        <f>$L$27</f>
        <v>2033</v>
      </c>
      <c r="E147" t="s">
        <v>27</v>
      </c>
      <c r="F147" t="str">
        <f t="shared" si="34"/>
        <v>ISDLA</v>
      </c>
      <c r="G147" s="13">
        <f>BY_Demands_Drivers!$F$56*$M$27</f>
        <v>6.0241325087938856E-2</v>
      </c>
      <c r="H147" s="13">
        <f>BY_Demands_Drivers!$G$56*$M$27</f>
        <v>0.24096530035175542</v>
      </c>
      <c r="I147" s="13">
        <f>BY_Demands_Drivers!$H$56*$M$27</f>
        <v>0.78313722614320402</v>
      </c>
      <c r="J147" s="13">
        <f>BY_Demands_Drivers!$I$56*$M$27</f>
        <v>0.50602713073868555</v>
      </c>
      <c r="Q147" s="18" t="str">
        <f t="shared" si="35"/>
        <v>Demand</v>
      </c>
      <c r="R147">
        <f>$Z$27</f>
        <v>2033</v>
      </c>
      <c r="S147" t="s">
        <v>27</v>
      </c>
      <c r="T147" t="str">
        <f t="shared" si="30"/>
        <v>IRDLA</v>
      </c>
      <c r="U147" s="13">
        <f>BY_Demands_Drivers!$F$49*$AA$27</f>
        <v>5.918104717443376E-2</v>
      </c>
      <c r="V147" s="13">
        <f>BY_Demands_Drivers!$G$49*$AA$27</f>
        <v>0.29590523587216927</v>
      </c>
      <c r="W147" s="13">
        <f>BY_Demands_Drivers!$H$49*$AA$27</f>
        <v>0.26631471228495207</v>
      </c>
      <c r="X147" s="13">
        <f>BY_Demands_Drivers!$I$49*$AA$27</f>
        <v>0.14795261793608416</v>
      </c>
      <c r="AE147" s="18" t="str">
        <f t="shared" si="36"/>
        <v>Demand</v>
      </c>
      <c r="AF147">
        <f>$AN$27</f>
        <v>2033</v>
      </c>
      <c r="AG147" t="s">
        <v>27</v>
      </c>
      <c r="AH147" t="str">
        <f t="shared" si="31"/>
        <v>IXDLA</v>
      </c>
      <c r="AI147" s="13">
        <f>BY_Demands_Drivers!$F$35*$AO$27</f>
        <v>3.8088049734451589E-2</v>
      </c>
      <c r="AJ147" s="13">
        <f>BY_Demands_Drivers!$G$35*$AO$27</f>
        <v>0.1523521989378068</v>
      </c>
      <c r="AK147" s="13">
        <f>BY_Demands_Drivers!$H$35*$AO$27</f>
        <v>0.49514464654787099</v>
      </c>
      <c r="AL147" s="13">
        <f>BY_Demands_Drivers!$I$35*$AO$27</f>
        <v>0.31993961776939384</v>
      </c>
      <c r="AS147" s="18" t="str">
        <f t="shared" si="37"/>
        <v>Demand</v>
      </c>
      <c r="AT147">
        <f>$BB$27</f>
        <v>2033</v>
      </c>
      <c r="AU147" t="s">
        <v>27</v>
      </c>
      <c r="AV147" t="str">
        <f t="shared" si="32"/>
        <v>IGDLA</v>
      </c>
      <c r="AW147" s="13">
        <f>BY_Demands_Drivers!$F$28*$BC$27</f>
        <v>6.4808015252220991E-2</v>
      </c>
      <c r="AX147" s="13">
        <f>BY_Demands_Drivers!$G$28*$BC$27</f>
        <v>2.7774863679523292E-2</v>
      </c>
      <c r="AY147" s="13">
        <f>BY_Demands_Drivers!$H$28*$BC$27</f>
        <v>7.406630314539539E-2</v>
      </c>
      <c r="AZ147" s="13">
        <f>BY_Demands_Drivers!$I$28*$BC$27</f>
        <v>8.332459103856979E-2</v>
      </c>
      <c r="BG147" s="18" t="str">
        <f t="shared" si="38"/>
        <v>Demand</v>
      </c>
      <c r="BH147">
        <f>$BP$27</f>
        <v>2033</v>
      </c>
      <c r="BI147" t="s">
        <v>27</v>
      </c>
      <c r="BJ147" t="str">
        <f t="shared" si="33"/>
        <v>IIDLA</v>
      </c>
      <c r="BK147" s="13">
        <f>BY_Demands_Drivers!$F$91*$BQ$27</f>
        <v>2.0059400973362536</v>
      </c>
      <c r="BL147" s="13">
        <f>BY_Demands_Drivers!$G$91*$BQ$27</f>
        <v>2.0119760254123814E-3</v>
      </c>
      <c r="BM147" s="13">
        <f>BY_Demands_Drivers!$H$91*$BQ$27</f>
        <v>2.0119760254124932E-3</v>
      </c>
      <c r="BN147" s="13">
        <f>BY_Demands_Drivers!$I$91*$BQ$27</f>
        <v>2.0119760254124932E-3</v>
      </c>
    </row>
    <row r="148" spans="3:66" x14ac:dyDescent="0.3">
      <c r="C148" s="18" t="str">
        <f t="shared" si="39"/>
        <v>Demand</v>
      </c>
      <c r="D148">
        <f>$L$28</f>
        <v>2034</v>
      </c>
      <c r="E148" t="s">
        <v>27</v>
      </c>
      <c r="F148" t="str">
        <f t="shared" si="34"/>
        <v>ISDLA</v>
      </c>
      <c r="G148" s="13">
        <f>BY_Demands_Drivers!$F$56*$M$28</f>
        <v>5.9935531559573679E-2</v>
      </c>
      <c r="H148" s="13">
        <f>BY_Demands_Drivers!$G$56*$M$28</f>
        <v>0.23974212623829472</v>
      </c>
      <c r="I148" s="13">
        <f>BY_Demands_Drivers!$H$56*$M$28</f>
        <v>0.7791619102744568</v>
      </c>
      <c r="J148" s="13">
        <f>BY_Demands_Drivers!$I$56*$M$28</f>
        <v>0.50345846510041814</v>
      </c>
      <c r="Q148" s="18" t="str">
        <f t="shared" si="35"/>
        <v>Demand</v>
      </c>
      <c r="R148">
        <f>$Z$28</f>
        <v>2034</v>
      </c>
      <c r="S148" t="s">
        <v>27</v>
      </c>
      <c r="T148" t="str">
        <f t="shared" si="30"/>
        <v>IRDLA</v>
      </c>
      <c r="U148" s="13">
        <f>BY_Demands_Drivers!$F$49*$AA$28</f>
        <v>5.9181815490052622E-2</v>
      </c>
      <c r="V148" s="13">
        <f>BY_Demands_Drivers!$G$49*$AA$28</f>
        <v>0.29590907745026357</v>
      </c>
      <c r="W148" s="13">
        <f>BY_Demands_Drivers!$H$49*$AA$28</f>
        <v>0.26631816970523692</v>
      </c>
      <c r="X148" s="13">
        <f>BY_Demands_Drivers!$I$49*$AA$28</f>
        <v>0.14795453872513131</v>
      </c>
      <c r="AE148" s="18" t="str">
        <f t="shared" si="36"/>
        <v>Demand</v>
      </c>
      <c r="AF148">
        <f>$AN$28</f>
        <v>2034</v>
      </c>
      <c r="AG148" t="s">
        <v>27</v>
      </c>
      <c r="AH148" t="str">
        <f t="shared" si="31"/>
        <v>IXDLA</v>
      </c>
      <c r="AI148" s="13">
        <f>BY_Demands_Drivers!$F$35*$AO$28</f>
        <v>3.7894709380469606E-2</v>
      </c>
      <c r="AJ148" s="13">
        <f>BY_Demands_Drivers!$G$35*$AO$28</f>
        <v>0.15157883752187887</v>
      </c>
      <c r="AK148" s="13">
        <f>BY_Demands_Drivers!$H$35*$AO$28</f>
        <v>0.4926312219461052</v>
      </c>
      <c r="AL148" s="13">
        <f>BY_Demands_Drivers!$I$35*$AO$28</f>
        <v>0.31831555879594514</v>
      </c>
      <c r="AS148" s="18" t="str">
        <f t="shared" si="37"/>
        <v>Demand</v>
      </c>
      <c r="AT148">
        <f>$BB$28</f>
        <v>2034</v>
      </c>
      <c r="AU148" t="s">
        <v>27</v>
      </c>
      <c r="AV148" t="str">
        <f t="shared" si="32"/>
        <v>IGDLA</v>
      </c>
      <c r="AW148" s="13">
        <f>BY_Demands_Drivers!$F$28*$BC$28</f>
        <v>6.4479040555509209E-2</v>
      </c>
      <c r="AX148" s="13">
        <f>BY_Demands_Drivers!$G$28*$BC$28</f>
        <v>2.7633874523789674E-2</v>
      </c>
      <c r="AY148" s="13">
        <f>BY_Demands_Drivers!$H$28*$BC$28</f>
        <v>7.3690332063439071E-2</v>
      </c>
      <c r="AZ148" s="13">
        <f>BY_Demands_Drivers!$I$28*$BC$28</f>
        <v>8.2901623571368932E-2</v>
      </c>
      <c r="BG148" s="18" t="str">
        <f t="shared" si="38"/>
        <v>Demand</v>
      </c>
      <c r="BH148">
        <f>$BP$28</f>
        <v>2034</v>
      </c>
      <c r="BI148" t="s">
        <v>27</v>
      </c>
      <c r="BJ148" t="str">
        <f t="shared" si="33"/>
        <v>IIDLA</v>
      </c>
      <c r="BK148" s="13">
        <f>BY_Demands_Drivers!$F$91*$BQ$28</f>
        <v>2.0024548336506278</v>
      </c>
      <c r="BL148" s="13">
        <f>BY_Demands_Drivers!$G$91*$BQ$28</f>
        <v>2.008480274473941E-3</v>
      </c>
      <c r="BM148" s="13">
        <f>BY_Demands_Drivers!$H$91*$BQ$28</f>
        <v>2.0084802744740524E-3</v>
      </c>
      <c r="BN148" s="13">
        <f>BY_Demands_Drivers!$I$91*$BQ$28</f>
        <v>2.0084802744740524E-3</v>
      </c>
    </row>
    <row r="149" spans="3:66" x14ac:dyDescent="0.3">
      <c r="C149" s="18" t="str">
        <f t="shared" si="39"/>
        <v>Demand</v>
      </c>
      <c r="D149">
        <f>$L$29</f>
        <v>2035</v>
      </c>
      <c r="E149" t="s">
        <v>27</v>
      </c>
      <c r="F149" t="str">
        <f t="shared" si="34"/>
        <v>ISDLA</v>
      </c>
      <c r="G149" s="13">
        <f>BY_Demands_Drivers!$F$56*$M$29</f>
        <v>5.9629738031208517E-2</v>
      </c>
      <c r="H149" s="13">
        <f>BY_Demands_Drivers!$G$56*$M$29</f>
        <v>0.23851895212483407</v>
      </c>
      <c r="I149" s="13">
        <f>BY_Demands_Drivers!$H$56*$M$29</f>
        <v>0.77518659440570969</v>
      </c>
      <c r="J149" s="13">
        <f>BY_Demands_Drivers!$I$56*$M$29</f>
        <v>0.50088979946215073</v>
      </c>
      <c r="Q149" s="18" t="str">
        <f t="shared" si="35"/>
        <v>Demand</v>
      </c>
      <c r="R149">
        <f>$Z$29</f>
        <v>2035</v>
      </c>
      <c r="S149" t="s">
        <v>27</v>
      </c>
      <c r="T149" t="str">
        <f t="shared" si="30"/>
        <v>IRDLA</v>
      </c>
      <c r="U149" s="13">
        <f>BY_Demands_Drivers!$F$49*$AA$29</f>
        <v>5.9179510543196021E-2</v>
      </c>
      <c r="V149" s="13">
        <f>BY_Demands_Drivers!$G$49*$AA$29</f>
        <v>0.29589755271598056</v>
      </c>
      <c r="W149" s="13">
        <f>BY_Demands_Drivers!$H$49*$AA$29</f>
        <v>0.26630779744438221</v>
      </c>
      <c r="X149" s="13">
        <f>BY_Demands_Drivers!$I$49*$AA$29</f>
        <v>0.14794877635798981</v>
      </c>
      <c r="AE149" s="18" t="str">
        <f t="shared" si="36"/>
        <v>Demand</v>
      </c>
      <c r="AF149">
        <f>$AN$29</f>
        <v>2035</v>
      </c>
      <c r="AG149" t="s">
        <v>27</v>
      </c>
      <c r="AH149" t="str">
        <f t="shared" si="31"/>
        <v>IXDLA</v>
      </c>
      <c r="AI149" s="13">
        <f>BY_Demands_Drivers!$F$35*$AO$29</f>
        <v>3.7701369026487616E-2</v>
      </c>
      <c r="AJ149" s="13">
        <f>BY_Demands_Drivers!$G$35*$AO$29</f>
        <v>0.15080547610595091</v>
      </c>
      <c r="AK149" s="13">
        <f>BY_Demands_Drivers!$H$35*$AO$29</f>
        <v>0.49011779734433936</v>
      </c>
      <c r="AL149" s="13">
        <f>BY_Demands_Drivers!$I$35*$AO$29</f>
        <v>0.31669149982249645</v>
      </c>
      <c r="AS149" s="18" t="str">
        <f t="shared" si="37"/>
        <v>Demand</v>
      </c>
      <c r="AT149">
        <f>$BB$29</f>
        <v>2035</v>
      </c>
      <c r="AU149" t="s">
        <v>27</v>
      </c>
      <c r="AV149" t="str">
        <f t="shared" si="32"/>
        <v>IGDLA</v>
      </c>
      <c r="AW149" s="13">
        <f>BY_Demands_Drivers!$F$28*$BC$29</f>
        <v>6.4150065858797414E-2</v>
      </c>
      <c r="AX149" s="13">
        <f>BY_Demands_Drivers!$G$28*$BC$29</f>
        <v>2.7492885368056049E-2</v>
      </c>
      <c r="AY149" s="13">
        <f>BY_Demands_Drivers!$H$28*$BC$29</f>
        <v>7.3314360981482737E-2</v>
      </c>
      <c r="AZ149" s="13">
        <f>BY_Demands_Drivers!$I$28*$BC$29</f>
        <v>8.247865610416806E-2</v>
      </c>
      <c r="BG149" s="18" t="str">
        <f t="shared" si="38"/>
        <v>Demand</v>
      </c>
      <c r="BH149">
        <f>$BP$29</f>
        <v>2035</v>
      </c>
      <c r="BI149" t="s">
        <v>27</v>
      </c>
      <c r="BJ149" t="str">
        <f t="shared" si="33"/>
        <v>IIDLA</v>
      </c>
      <c r="BK149" s="13">
        <f>BY_Demands_Drivers!$F$91*$BQ$29</f>
        <v>1.9989012314613632</v>
      </c>
      <c r="BL149" s="13">
        <f>BY_Demands_Drivers!$G$91*$BQ$29</f>
        <v>2.0049159793994529E-3</v>
      </c>
      <c r="BM149" s="13">
        <f>BY_Demands_Drivers!$H$91*$BQ$29</f>
        <v>2.0049159793995644E-3</v>
      </c>
      <c r="BN149" s="13">
        <f>BY_Demands_Drivers!$I$91*$BQ$29</f>
        <v>2.0049159793995644E-3</v>
      </c>
    </row>
    <row r="150" spans="3:66" x14ac:dyDescent="0.3">
      <c r="C150" s="18" t="str">
        <f t="shared" si="39"/>
        <v>Demand</v>
      </c>
      <c r="D150">
        <f>$L$30</f>
        <v>2036</v>
      </c>
      <c r="E150" t="s">
        <v>27</v>
      </c>
      <c r="F150" t="str">
        <f t="shared" si="34"/>
        <v>ISDLA</v>
      </c>
      <c r="G150" s="13">
        <f>BY_Demands_Drivers!$F$56*$M$30</f>
        <v>5.9842057555269917E-2</v>
      </c>
      <c r="H150" s="13">
        <f>BY_Demands_Drivers!$G$56*$M$30</f>
        <v>0.23936823022107967</v>
      </c>
      <c r="I150" s="13">
        <f>BY_Demands_Drivers!$H$56*$M$30</f>
        <v>0.77794674821850784</v>
      </c>
      <c r="J150" s="13">
        <f>BY_Demands_Drivers!$I$56*$M$30</f>
        <v>0.50267328346426643</v>
      </c>
      <c r="Q150" s="18" t="str">
        <f t="shared" si="35"/>
        <v>Demand</v>
      </c>
      <c r="R150">
        <f>$Z$30</f>
        <v>2036</v>
      </c>
      <c r="S150" t="s">
        <v>27</v>
      </c>
      <c r="T150" t="str">
        <f t="shared" si="30"/>
        <v>IRDLA</v>
      </c>
      <c r="U150" s="13">
        <f>BY_Demands_Drivers!$F$49*$AA$30</f>
        <v>5.9039984426809848E-2</v>
      </c>
      <c r="V150" s="13">
        <f>BY_Demands_Drivers!$G$49*$AA$30</f>
        <v>0.29519992213404972</v>
      </c>
      <c r="W150" s="13">
        <f>BY_Demands_Drivers!$H$49*$AA$30</f>
        <v>0.26567992992064449</v>
      </c>
      <c r="X150" s="13">
        <f>BY_Demands_Drivers!$I$49*$AA$30</f>
        <v>0.14759996106702439</v>
      </c>
      <c r="AE150" s="18" t="str">
        <f t="shared" si="36"/>
        <v>Demand</v>
      </c>
      <c r="AF150">
        <f>$AN$30</f>
        <v>2036</v>
      </c>
      <c r="AG150" t="s">
        <v>27</v>
      </c>
      <c r="AH150" t="str">
        <f t="shared" si="31"/>
        <v>IXDLA</v>
      </c>
      <c r="AI150" s="13">
        <f>BY_Demands_Drivers!$F$35*$AO$30</f>
        <v>3.7835609708946727E-2</v>
      </c>
      <c r="AJ150" s="13">
        <f>BY_Demands_Drivers!$G$35*$AO$30</f>
        <v>0.15134243883578735</v>
      </c>
      <c r="AK150" s="13">
        <f>BY_Demands_Drivers!$H$35*$AO$30</f>
        <v>0.49186292621630773</v>
      </c>
      <c r="AL150" s="13">
        <f>BY_Demands_Drivers!$I$35*$AO$30</f>
        <v>0.31781912155515296</v>
      </c>
      <c r="AS150" s="18" t="str">
        <f t="shared" si="37"/>
        <v>Demand</v>
      </c>
      <c r="AT150">
        <f>$BB$30</f>
        <v>2036</v>
      </c>
      <c r="AU150" t="s">
        <v>27</v>
      </c>
      <c r="AV150" t="str">
        <f t="shared" si="32"/>
        <v>IGDLA</v>
      </c>
      <c r="AW150" s="13">
        <f>BY_Demands_Drivers!$F$28*$BC$30</f>
        <v>6.3821091162085633E-2</v>
      </c>
      <c r="AX150" s="13">
        <f>BY_Demands_Drivers!$G$28*$BC$30</f>
        <v>2.7351896212322428E-2</v>
      </c>
      <c r="AY150" s="13">
        <f>BY_Demands_Drivers!$H$28*$BC$30</f>
        <v>7.2938389899526418E-2</v>
      </c>
      <c r="AZ150" s="13">
        <f>BY_Demands_Drivers!$I$28*$BC$30</f>
        <v>8.2055688636967203E-2</v>
      </c>
      <c r="BG150" s="18" t="str">
        <f t="shared" si="38"/>
        <v>Demand</v>
      </c>
      <c r="BH150">
        <f>$BP$30</f>
        <v>2036</v>
      </c>
      <c r="BI150" t="s">
        <v>27</v>
      </c>
      <c r="BJ150" t="str">
        <f t="shared" si="33"/>
        <v>IIDLA</v>
      </c>
      <c r="BK150" s="13">
        <f>BY_Demands_Drivers!$F$91*$BQ$30</f>
        <v>2.0019081256215103</v>
      </c>
      <c r="BL150" s="13">
        <f>BY_Demands_Drivers!$G$91*$BQ$30</f>
        <v>2.0079319213855583E-3</v>
      </c>
      <c r="BM150" s="13">
        <f>BY_Demands_Drivers!$H$91*$BQ$30</f>
        <v>2.0079319213856693E-3</v>
      </c>
      <c r="BN150" s="13">
        <f>BY_Demands_Drivers!$I$91*$BQ$30</f>
        <v>2.0079319213856693E-3</v>
      </c>
    </row>
    <row r="151" spans="3:66" x14ac:dyDescent="0.3">
      <c r="C151" s="18" t="str">
        <f t="shared" si="39"/>
        <v>Demand</v>
      </c>
      <c r="D151">
        <f>$L$31</f>
        <v>2037</v>
      </c>
      <c r="E151" t="s">
        <v>27</v>
      </c>
      <c r="F151" t="str">
        <f t="shared" si="34"/>
        <v>ISDLA</v>
      </c>
      <c r="G151" s="13">
        <f>BY_Demands_Drivers!$F$56*$M$31</f>
        <v>6.0049035707656837E-2</v>
      </c>
      <c r="H151" s="13">
        <f>BY_Demands_Drivers!$G$56*$M$31</f>
        <v>0.24019614283062735</v>
      </c>
      <c r="I151" s="13">
        <f>BY_Demands_Drivers!$H$56*$M$31</f>
        <v>0.78063746419953783</v>
      </c>
      <c r="J151" s="13">
        <f>BY_Demands_Drivers!$I$56*$M$31</f>
        <v>0.50441189994431657</v>
      </c>
      <c r="Q151" s="18" t="str">
        <f t="shared" si="35"/>
        <v>Demand</v>
      </c>
      <c r="R151">
        <f>$Z$31</f>
        <v>2037</v>
      </c>
      <c r="S151" t="s">
        <v>27</v>
      </c>
      <c r="T151" t="str">
        <f t="shared" si="30"/>
        <v>IRDLA</v>
      </c>
      <c r="U151" s="13">
        <f>BY_Demands_Drivers!$F$49*$AA$31</f>
        <v>5.8898768016062177E-2</v>
      </c>
      <c r="V151" s="13">
        <f>BY_Demands_Drivers!$G$49*$AA$31</f>
        <v>0.29449384008031138</v>
      </c>
      <c r="W151" s="13">
        <f>BY_Demands_Drivers!$H$49*$AA$31</f>
        <v>0.26504445607227994</v>
      </c>
      <c r="X151" s="13">
        <f>BY_Demands_Drivers!$I$49*$AA$31</f>
        <v>0.14724692004015522</v>
      </c>
      <c r="AE151" s="18" t="str">
        <f t="shared" si="36"/>
        <v>Demand</v>
      </c>
      <c r="AF151">
        <f>$AN$31</f>
        <v>2037</v>
      </c>
      <c r="AG151" t="s">
        <v>27</v>
      </c>
      <c r="AH151" t="str">
        <f t="shared" si="31"/>
        <v>IXDLA</v>
      </c>
      <c r="AI151" s="13">
        <f>BY_Demands_Drivers!$F$35*$AO$31</f>
        <v>3.7966473267318814E-2</v>
      </c>
      <c r="AJ151" s="13">
        <f>BY_Demands_Drivers!$G$35*$AO$31</f>
        <v>0.15186589306927573</v>
      </c>
      <c r="AK151" s="13">
        <f>BY_Demands_Drivers!$H$35*$AO$31</f>
        <v>0.49356415247514496</v>
      </c>
      <c r="AL151" s="13">
        <f>BY_Demands_Drivers!$I$35*$AO$31</f>
        <v>0.31891837544547852</v>
      </c>
      <c r="AS151" s="18" t="str">
        <f t="shared" si="37"/>
        <v>Demand</v>
      </c>
      <c r="AT151">
        <f>$BB$31</f>
        <v>2037</v>
      </c>
      <c r="AU151" t="s">
        <v>27</v>
      </c>
      <c r="AV151" t="str">
        <f t="shared" si="32"/>
        <v>IGDLA</v>
      </c>
      <c r="AW151" s="13">
        <f>BY_Demands_Drivers!$F$28*$BC$31</f>
        <v>6.3492116465373866E-2</v>
      </c>
      <c r="AX151" s="13">
        <f>BY_Demands_Drivers!$G$28*$BC$31</f>
        <v>2.7210907056588806E-2</v>
      </c>
      <c r="AY151" s="13">
        <f>BY_Demands_Drivers!$H$28*$BC$31</f>
        <v>7.2562418817570098E-2</v>
      </c>
      <c r="AZ151" s="13">
        <f>BY_Demands_Drivers!$I$28*$BC$31</f>
        <v>8.1632721169766331E-2</v>
      </c>
      <c r="BG151" s="18" t="str">
        <f t="shared" si="38"/>
        <v>Demand</v>
      </c>
      <c r="BH151">
        <f>$BP$31</f>
        <v>2037</v>
      </c>
      <c r="BI151" t="s">
        <v>27</v>
      </c>
      <c r="BJ151" t="str">
        <f t="shared" si="33"/>
        <v>IIDLA</v>
      </c>
      <c r="BK151" s="13">
        <f>BY_Demands_Drivers!$F$91*$BQ$31</f>
        <v>2.0047783427743777</v>
      </c>
      <c r="BL151" s="13">
        <f>BY_Demands_Drivers!$G$91*$BQ$31</f>
        <v>2.0108107750995675E-3</v>
      </c>
      <c r="BM151" s="13">
        <f>BY_Demands_Drivers!$H$91*$BQ$31</f>
        <v>2.0108107750996789E-3</v>
      </c>
      <c r="BN151" s="13">
        <f>BY_Demands_Drivers!$I$91*$BQ$31</f>
        <v>2.0108107750996789E-3</v>
      </c>
    </row>
    <row r="152" spans="3:66" x14ac:dyDescent="0.3">
      <c r="C152" s="18" t="str">
        <f t="shared" si="39"/>
        <v>Demand</v>
      </c>
      <c r="D152">
        <f>$L$32</f>
        <v>2038</v>
      </c>
      <c r="E152" t="s">
        <v>27</v>
      </c>
      <c r="F152" t="str">
        <f t="shared" si="34"/>
        <v>ISDLA</v>
      </c>
      <c r="G152" s="13">
        <f>BY_Demands_Drivers!$F$56*$M$32</f>
        <v>6.0250672488369225E-2</v>
      </c>
      <c r="H152" s="13">
        <f>BY_Demands_Drivers!$G$56*$M$32</f>
        <v>0.2410026899534769</v>
      </c>
      <c r="I152" s="13">
        <f>BY_Demands_Drivers!$H$56*$M$32</f>
        <v>0.78325874234879889</v>
      </c>
      <c r="J152" s="13">
        <f>BY_Demands_Drivers!$I$56*$M$32</f>
        <v>0.5061056489023007</v>
      </c>
      <c r="Q152" s="18" t="str">
        <f t="shared" si="35"/>
        <v>Demand</v>
      </c>
      <c r="R152">
        <f>$Z$32</f>
        <v>2038</v>
      </c>
      <c r="S152" t="s">
        <v>27</v>
      </c>
      <c r="T152" t="str">
        <f t="shared" si="30"/>
        <v>IRDLA</v>
      </c>
      <c r="U152" s="13">
        <f>BY_Demands_Drivers!$F$49*$AA$32</f>
        <v>5.8755861310953013E-2</v>
      </c>
      <c r="V152" s="13">
        <f>BY_Demands_Drivers!$G$49*$AA$32</f>
        <v>0.29377930655476553</v>
      </c>
      <c r="W152" s="13">
        <f>BY_Demands_Drivers!$H$49*$AA$32</f>
        <v>0.26440137589928869</v>
      </c>
      <c r="X152" s="13">
        <f>BY_Demands_Drivers!$I$49*$AA$32</f>
        <v>0.14688965327738229</v>
      </c>
      <c r="AE152" s="18" t="str">
        <f t="shared" si="36"/>
        <v>Demand</v>
      </c>
      <c r="AF152">
        <f>$AN$32</f>
        <v>2038</v>
      </c>
      <c r="AG152" t="s">
        <v>27</v>
      </c>
      <c r="AH152" t="str">
        <f t="shared" si="31"/>
        <v>IXDLA</v>
      </c>
      <c r="AI152" s="13">
        <f>BY_Demands_Drivers!$F$35*$AO$32</f>
        <v>3.8093959701603876E-2</v>
      </c>
      <c r="AJ152" s="13">
        <f>BY_Demands_Drivers!$G$35*$AO$32</f>
        <v>0.15237583880641598</v>
      </c>
      <c r="AK152" s="13">
        <f>BY_Demands_Drivers!$H$35*$AO$32</f>
        <v>0.49522147612085077</v>
      </c>
      <c r="AL152" s="13">
        <f>BY_Demands_Drivers!$I$35*$AO$32</f>
        <v>0.31998926149347307</v>
      </c>
      <c r="AS152" s="18" t="str">
        <f t="shared" si="37"/>
        <v>Demand</v>
      </c>
      <c r="AT152">
        <f>$BB$32</f>
        <v>2038</v>
      </c>
      <c r="AU152" t="s">
        <v>27</v>
      </c>
      <c r="AV152" t="str">
        <f t="shared" si="32"/>
        <v>IGDLA</v>
      </c>
      <c r="AW152" s="13">
        <f>BY_Demands_Drivers!$F$28*$BC$32</f>
        <v>6.3163141768662084E-2</v>
      </c>
      <c r="AX152" s="13">
        <f>BY_Demands_Drivers!$G$28*$BC$32</f>
        <v>2.7069917900855188E-2</v>
      </c>
      <c r="AY152" s="13">
        <f>BY_Demands_Drivers!$H$28*$BC$32</f>
        <v>7.2186447735613765E-2</v>
      </c>
      <c r="AZ152" s="13">
        <f>BY_Demands_Drivers!$I$28*$BC$32</f>
        <v>8.1209753702565474E-2</v>
      </c>
      <c r="BG152" s="18" t="str">
        <f t="shared" si="38"/>
        <v>Demand</v>
      </c>
      <c r="BH152">
        <f>$BP$32</f>
        <v>2038</v>
      </c>
      <c r="BI152" t="s">
        <v>27</v>
      </c>
      <c r="BJ152" t="str">
        <f t="shared" si="33"/>
        <v>IIDLA</v>
      </c>
      <c r="BK152" s="13">
        <f>BY_Demands_Drivers!$F$91*$BQ$32</f>
        <v>2.0075118829199661</v>
      </c>
      <c r="BL152" s="13">
        <f>BY_Demands_Drivers!$G$91*$BQ$32</f>
        <v>2.0135525405414814E-3</v>
      </c>
      <c r="BM152" s="13">
        <f>BY_Demands_Drivers!$H$91*$BQ$32</f>
        <v>2.0135525405415933E-3</v>
      </c>
      <c r="BN152" s="13">
        <f>BY_Demands_Drivers!$I$91*$BQ$32</f>
        <v>2.0135525405415933E-3</v>
      </c>
    </row>
    <row r="153" spans="3:66" x14ac:dyDescent="0.3">
      <c r="C153" s="18" t="str">
        <f t="shared" si="39"/>
        <v>Demand</v>
      </c>
      <c r="D153">
        <f>$L$33</f>
        <v>2039</v>
      </c>
      <c r="E153" t="s">
        <v>27</v>
      </c>
      <c r="F153" t="str">
        <f t="shared" si="34"/>
        <v>ISDLA</v>
      </c>
      <c r="G153" s="13">
        <f>BY_Demands_Drivers!$F$56*$M$33</f>
        <v>6.0446967897407132E-2</v>
      </c>
      <c r="H153" s="13">
        <f>BY_Demands_Drivers!$G$56*$M$33</f>
        <v>0.24178787158962853</v>
      </c>
      <c r="I153" s="13">
        <f>BY_Demands_Drivers!$H$56*$M$33</f>
        <v>0.78581058266629167</v>
      </c>
      <c r="J153" s="13">
        <f>BY_Demands_Drivers!$I$56*$M$33</f>
        <v>0.50775453033821916</v>
      </c>
      <c r="Q153" s="18" t="str">
        <f t="shared" si="35"/>
        <v>Demand</v>
      </c>
      <c r="R153">
        <f>$Z$33</f>
        <v>2039</v>
      </c>
      <c r="S153" t="s">
        <v>27</v>
      </c>
      <c r="T153" t="str">
        <f t="shared" si="30"/>
        <v>IRDLA</v>
      </c>
      <c r="U153" s="13">
        <f>BY_Demands_Drivers!$F$49*$AA$33</f>
        <v>5.8611264311482322E-2</v>
      </c>
      <c r="V153" s="13">
        <f>BY_Demands_Drivers!$G$49*$AA$33</f>
        <v>0.29305632155741207</v>
      </c>
      <c r="W153" s="13">
        <f>BY_Demands_Drivers!$H$49*$AA$33</f>
        <v>0.26375068940167062</v>
      </c>
      <c r="X153" s="13">
        <f>BY_Demands_Drivers!$I$49*$AA$33</f>
        <v>0.14652816077870556</v>
      </c>
      <c r="AE153" s="18" t="str">
        <f t="shared" si="36"/>
        <v>Demand</v>
      </c>
      <c r="AF153">
        <f>$AN$33</f>
        <v>2039</v>
      </c>
      <c r="AG153" t="s">
        <v>27</v>
      </c>
      <c r="AH153" t="str">
        <f t="shared" si="31"/>
        <v>IXDLA</v>
      </c>
      <c r="AI153" s="13">
        <f>BY_Demands_Drivers!$F$35*$AO$33</f>
        <v>3.8218069011801928E-2</v>
      </c>
      <c r="AJ153" s="13">
        <f>BY_Demands_Drivers!$G$35*$AO$33</f>
        <v>0.15287227604720816</v>
      </c>
      <c r="AK153" s="13">
        <f>BY_Demands_Drivers!$H$35*$AO$33</f>
        <v>0.49683489715342538</v>
      </c>
      <c r="AL153" s="13">
        <f>BY_Demands_Drivers!$I$35*$AO$33</f>
        <v>0.32103177969913665</v>
      </c>
      <c r="AS153" s="18" t="str">
        <f t="shared" si="37"/>
        <v>Demand</v>
      </c>
      <c r="AT153">
        <f>$BB$33</f>
        <v>2039</v>
      </c>
      <c r="AU153" t="s">
        <v>27</v>
      </c>
      <c r="AV153" t="str">
        <f t="shared" si="32"/>
        <v>IGDLA</v>
      </c>
      <c r="AW153" s="13">
        <f>BY_Demands_Drivers!$F$28*$BC$33</f>
        <v>6.2834167071950303E-2</v>
      </c>
      <c r="AX153" s="13">
        <f>BY_Demands_Drivers!$G$28*$BC$33</f>
        <v>2.6928928745121566E-2</v>
      </c>
      <c r="AY153" s="13">
        <f>BY_Demands_Drivers!$H$28*$BC$33</f>
        <v>7.1810476653657446E-2</v>
      </c>
      <c r="AZ153" s="13">
        <f>BY_Demands_Drivers!$I$28*$BC$33</f>
        <v>8.0786786235364616E-2</v>
      </c>
      <c r="BG153" s="18" t="str">
        <f t="shared" si="38"/>
        <v>Demand</v>
      </c>
      <c r="BH153">
        <f>$BP$33</f>
        <v>2039</v>
      </c>
      <c r="BI153" t="s">
        <v>27</v>
      </c>
      <c r="BJ153" t="str">
        <f t="shared" si="33"/>
        <v>IIDLA</v>
      </c>
      <c r="BK153" s="13">
        <f>BY_Demands_Drivers!$F$91*$BQ$33</f>
        <v>2.0101087460582749</v>
      </c>
      <c r="BL153" s="13">
        <f>BY_Demands_Drivers!$G$91*$BQ$33</f>
        <v>2.0161572177112997E-3</v>
      </c>
      <c r="BM153" s="13">
        <f>BY_Demands_Drivers!$H$91*$BQ$33</f>
        <v>2.0161572177114116E-3</v>
      </c>
      <c r="BN153" s="13">
        <f>BY_Demands_Drivers!$I$91*$BQ$33</f>
        <v>2.0161572177114116E-3</v>
      </c>
    </row>
    <row r="154" spans="3:66" x14ac:dyDescent="0.3">
      <c r="C154" s="18" t="str">
        <f t="shared" si="39"/>
        <v>Demand</v>
      </c>
      <c r="D154">
        <f>$L$34</f>
        <v>2040</v>
      </c>
      <c r="E154" t="s">
        <v>27</v>
      </c>
      <c r="F154" t="str">
        <f t="shared" si="34"/>
        <v>ISDLA</v>
      </c>
      <c r="G154" s="13">
        <f>BY_Demands_Drivers!$F$56*$M$34</f>
        <v>6.0637921934770536E-2</v>
      </c>
      <c r="H154" s="13">
        <f>BY_Demands_Drivers!$G$56*$M$34</f>
        <v>0.24255168773908214</v>
      </c>
      <c r="I154" s="13">
        <f>BY_Demands_Drivers!$H$56*$M$34</f>
        <v>0.78829298515201596</v>
      </c>
      <c r="J154" s="13">
        <f>BY_Demands_Drivers!$I$56*$M$34</f>
        <v>0.50935854425207172</v>
      </c>
      <c r="Q154" s="18" t="str">
        <f t="shared" si="35"/>
        <v>Demand</v>
      </c>
      <c r="R154">
        <f>$Z$34</f>
        <v>2040</v>
      </c>
      <c r="S154" t="s">
        <v>27</v>
      </c>
      <c r="T154" t="str">
        <f t="shared" si="30"/>
        <v>IRDLA</v>
      </c>
      <c r="U154" s="13">
        <f>BY_Demands_Drivers!$F$49*$AA$34</f>
        <v>5.8464977017650133E-2</v>
      </c>
      <c r="V154" s="13">
        <f>BY_Demands_Drivers!$G$49*$AA$34</f>
        <v>0.29232488508825111</v>
      </c>
      <c r="W154" s="13">
        <f>BY_Demands_Drivers!$H$49*$AA$34</f>
        <v>0.26309239657942574</v>
      </c>
      <c r="X154" s="13">
        <f>BY_Demands_Drivers!$I$49*$AA$34</f>
        <v>0.14616244254412508</v>
      </c>
      <c r="AE154" s="18" t="str">
        <f t="shared" si="36"/>
        <v>Demand</v>
      </c>
      <c r="AF154">
        <f>$AN$34</f>
        <v>2040</v>
      </c>
      <c r="AG154" t="s">
        <v>27</v>
      </c>
      <c r="AH154" t="str">
        <f t="shared" si="31"/>
        <v>IXDLA</v>
      </c>
      <c r="AI154" s="13">
        <f>BY_Demands_Drivers!$F$35*$AO$34</f>
        <v>3.8338801197912942E-2</v>
      </c>
      <c r="AJ154" s="13">
        <f>BY_Demands_Drivers!$G$35*$AO$34</f>
        <v>0.15335520479165224</v>
      </c>
      <c r="AK154" s="13">
        <f>BY_Demands_Drivers!$H$35*$AO$34</f>
        <v>0.49840441557286863</v>
      </c>
      <c r="AL154" s="13">
        <f>BY_Demands_Drivers!$I$35*$AO$34</f>
        <v>0.32204593006246923</v>
      </c>
      <c r="AS154" s="18" t="str">
        <f t="shared" si="37"/>
        <v>Demand</v>
      </c>
      <c r="AT154">
        <f>$BB$34</f>
        <v>2040</v>
      </c>
      <c r="AU154" t="s">
        <v>27</v>
      </c>
      <c r="AV154" t="str">
        <f t="shared" si="32"/>
        <v>IGDLA</v>
      </c>
      <c r="AW154" s="13">
        <f>BY_Demands_Drivers!$F$28*$BC$34</f>
        <v>6.2505192375238522E-2</v>
      </c>
      <c r="AX154" s="13">
        <f>BY_Demands_Drivers!$G$28*$BC$34</f>
        <v>2.6787939589387945E-2</v>
      </c>
      <c r="AY154" s="13">
        <f>BY_Demands_Drivers!$H$28*$BC$34</f>
        <v>7.1434505571701126E-2</v>
      </c>
      <c r="AZ154" s="13">
        <f>BY_Demands_Drivers!$I$28*$BC$34</f>
        <v>8.0363818768163758E-2</v>
      </c>
      <c r="BG154" s="18" t="str">
        <f t="shared" si="38"/>
        <v>Demand</v>
      </c>
      <c r="BH154">
        <f>$BP$34</f>
        <v>2040</v>
      </c>
      <c r="BI154" t="s">
        <v>27</v>
      </c>
      <c r="BJ154" t="str">
        <f t="shared" si="33"/>
        <v>IIDLA</v>
      </c>
      <c r="BK154" s="13">
        <f>BY_Demands_Drivers!$F$91*$BQ$34</f>
        <v>2.0125689321893043</v>
      </c>
      <c r="BL154" s="13">
        <f>BY_Demands_Drivers!$G$91*$BQ$34</f>
        <v>2.0186248066090219E-3</v>
      </c>
      <c r="BM154" s="13">
        <f>BY_Demands_Drivers!$H$91*$BQ$34</f>
        <v>2.0186248066091338E-3</v>
      </c>
      <c r="BN154" s="13">
        <f>BY_Demands_Drivers!$I$91*$BQ$34</f>
        <v>2.0186248066091338E-3</v>
      </c>
    </row>
    <row r="155" spans="3:66" x14ac:dyDescent="0.3">
      <c r="C155" s="18" t="str">
        <f t="shared" si="39"/>
        <v>Demand</v>
      </c>
      <c r="D155">
        <f>$L$35</f>
        <v>2041</v>
      </c>
      <c r="E155" t="s">
        <v>27</v>
      </c>
      <c r="F155" t="str">
        <f t="shared" si="34"/>
        <v>ISDLA</v>
      </c>
      <c r="G155" s="13">
        <f>BY_Demands_Drivers!$F$56*$M$35</f>
        <v>6.0369250939543151E-2</v>
      </c>
      <c r="H155" s="13">
        <f>BY_Demands_Drivers!$G$56*$M$35</f>
        <v>0.2414770037581726</v>
      </c>
      <c r="I155" s="13">
        <f>BY_Demands_Drivers!$H$56*$M$35</f>
        <v>0.78480026221405996</v>
      </c>
      <c r="J155" s="13">
        <f>BY_Demands_Drivers!$I$56*$M$35</f>
        <v>0.50710170789216169</v>
      </c>
      <c r="Q155" s="18" t="str">
        <f t="shared" si="35"/>
        <v>Demand</v>
      </c>
      <c r="R155">
        <f>$Z$35</f>
        <v>2041</v>
      </c>
      <c r="S155" t="s">
        <v>27</v>
      </c>
      <c r="T155" t="str">
        <f t="shared" si="30"/>
        <v>IRDLA</v>
      </c>
      <c r="U155" s="13">
        <f>BY_Demands_Drivers!$F$49*$AA$35</f>
        <v>5.8171787777490651E-2</v>
      </c>
      <c r="V155" s="13">
        <f>BY_Demands_Drivers!$G$49*$AA$35</f>
        <v>0.29085893888745373</v>
      </c>
      <c r="W155" s="13">
        <f>BY_Demands_Drivers!$H$49*$AA$35</f>
        <v>0.26177304499870807</v>
      </c>
      <c r="X155" s="13">
        <f>BY_Demands_Drivers!$I$49*$AA$35</f>
        <v>0.14542946944372639</v>
      </c>
      <c r="AE155" s="18" t="str">
        <f t="shared" si="36"/>
        <v>Demand</v>
      </c>
      <c r="AF155">
        <f>$AN$35</f>
        <v>2041</v>
      </c>
      <c r="AG155" t="s">
        <v>27</v>
      </c>
      <c r="AH155" t="str">
        <f t="shared" si="31"/>
        <v>IXDLA</v>
      </c>
      <c r="AI155" s="13">
        <f>BY_Demands_Drivers!$F$35*$AO$35</f>
        <v>3.8168931856335762E-2</v>
      </c>
      <c r="AJ155" s="13">
        <f>BY_Demands_Drivers!$G$35*$AO$35</f>
        <v>0.15267572742534349</v>
      </c>
      <c r="AK155" s="13">
        <f>BY_Demands_Drivers!$H$35*$AO$35</f>
        <v>0.4961961141323652</v>
      </c>
      <c r="AL155" s="13">
        <f>BY_Demands_Drivers!$I$35*$AO$35</f>
        <v>0.32061902759322086</v>
      </c>
      <c r="AS155" s="18" t="str">
        <f t="shared" si="37"/>
        <v>Demand</v>
      </c>
      <c r="AT155">
        <f>$BB$35</f>
        <v>2041</v>
      </c>
      <c r="AU155" t="s">
        <v>27</v>
      </c>
      <c r="AV155" t="str">
        <f t="shared" si="32"/>
        <v>IGDLA</v>
      </c>
      <c r="AW155" s="13">
        <f>BY_Demands_Drivers!$F$28*$BC$35</f>
        <v>6.1922437198206205E-2</v>
      </c>
      <c r="AX155" s="13">
        <f>BY_Demands_Drivers!$G$28*$BC$35</f>
        <v>2.6538187370659813E-2</v>
      </c>
      <c r="AY155" s="13">
        <f>BY_Demands_Drivers!$H$28*$BC$35</f>
        <v>7.076849965509277E-2</v>
      </c>
      <c r="AZ155" s="13">
        <f>BY_Demands_Drivers!$I$28*$BC$35</f>
        <v>7.9614562111979356E-2</v>
      </c>
      <c r="BG155" s="18" t="str">
        <f t="shared" si="38"/>
        <v>Demand</v>
      </c>
      <c r="BH155">
        <f>$BP$35</f>
        <v>2041</v>
      </c>
      <c r="BI155" t="s">
        <v>27</v>
      </c>
      <c r="BJ155" t="str">
        <f t="shared" si="33"/>
        <v>IIDLA</v>
      </c>
      <c r="BK155" s="13">
        <f>BY_Demands_Drivers!$F$91*$BQ$35</f>
        <v>2.0148924413130547</v>
      </c>
      <c r="BL155" s="13">
        <f>BY_Demands_Drivers!$G$91*$BQ$35</f>
        <v>2.0209553072346488E-3</v>
      </c>
      <c r="BM155" s="13">
        <f>BY_Demands_Drivers!$H$91*$BQ$35</f>
        <v>2.0209553072347611E-3</v>
      </c>
      <c r="BN155" s="13">
        <f>BY_Demands_Drivers!$I$91*$BQ$35</f>
        <v>2.0209553072347611E-3</v>
      </c>
    </row>
    <row r="156" spans="3:66" x14ac:dyDescent="0.3">
      <c r="C156" s="18" t="str">
        <f t="shared" si="39"/>
        <v>Demand</v>
      </c>
      <c r="D156">
        <f>$L$36</f>
        <v>2042</v>
      </c>
      <c r="E156" t="s">
        <v>27</v>
      </c>
      <c r="F156" t="str">
        <f t="shared" si="34"/>
        <v>ISDLA</v>
      </c>
      <c r="G156" s="13">
        <f>BY_Demands_Drivers!$F$56*$M$36</f>
        <v>6.0100045807148311E-2</v>
      </c>
      <c r="H156" s="13">
        <f>BY_Demands_Drivers!$G$56*$M$36</f>
        <v>0.24040018322859324</v>
      </c>
      <c r="I156" s="13">
        <f>BY_Demands_Drivers!$H$56*$M$36</f>
        <v>0.78130059549292696</v>
      </c>
      <c r="J156" s="13">
        <f>BY_Demands_Drivers!$I$56*$M$36</f>
        <v>0.504840384780045</v>
      </c>
      <c r="Q156" s="18" t="str">
        <f t="shared" si="35"/>
        <v>Demand</v>
      </c>
      <c r="R156">
        <f>$Z$36</f>
        <v>2042</v>
      </c>
      <c r="S156" t="s">
        <v>27</v>
      </c>
      <c r="T156" t="str">
        <f t="shared" si="30"/>
        <v>IRDLA</v>
      </c>
      <c r="U156" s="13">
        <f>BY_Demands_Drivers!$F$49*$AA$36</f>
        <v>5.7878444874207409E-2</v>
      </c>
      <c r="V156" s="13">
        <f>BY_Demands_Drivers!$G$49*$AA$36</f>
        <v>0.28939222437103751</v>
      </c>
      <c r="W156" s="13">
        <f>BY_Demands_Drivers!$H$49*$AA$36</f>
        <v>0.2604530019339335</v>
      </c>
      <c r="X156" s="13">
        <f>BY_Demands_Drivers!$I$49*$AA$36</f>
        <v>0.14469611218551828</v>
      </c>
      <c r="AE156" s="18" t="str">
        <f t="shared" si="36"/>
        <v>Demand</v>
      </c>
      <c r="AF156">
        <f>$AN$36</f>
        <v>2042</v>
      </c>
      <c r="AG156" t="s">
        <v>27</v>
      </c>
      <c r="AH156" t="str">
        <f t="shared" si="31"/>
        <v>IXDLA</v>
      </c>
      <c r="AI156" s="13">
        <f>BY_Demands_Drivers!$F$35*$AO$36</f>
        <v>3.7998724802349872E-2</v>
      </c>
      <c r="AJ156" s="13">
        <f>BY_Demands_Drivers!$G$35*$AO$36</f>
        <v>0.15199489920939993</v>
      </c>
      <c r="AK156" s="13">
        <f>BY_Demands_Drivers!$H$35*$AO$36</f>
        <v>0.49398342243054866</v>
      </c>
      <c r="AL156" s="13">
        <f>BY_Demands_Drivers!$I$35*$AO$36</f>
        <v>0.31918928833973942</v>
      </c>
      <c r="AS156" s="18" t="str">
        <f t="shared" si="37"/>
        <v>Demand</v>
      </c>
      <c r="AT156">
        <f>$BB$36</f>
        <v>2042</v>
      </c>
      <c r="AU156" t="s">
        <v>27</v>
      </c>
      <c r="AV156" t="str">
        <f t="shared" si="32"/>
        <v>IGDLA</v>
      </c>
      <c r="AW156" s="13">
        <f>BY_Demands_Drivers!$F$28*$BC$36</f>
        <v>6.1342367528902167E-2</v>
      </c>
      <c r="AX156" s="13">
        <f>BY_Demands_Drivers!$G$28*$BC$36</f>
        <v>2.6289586083815226E-2</v>
      </c>
      <c r="AY156" s="13">
        <f>BY_Demands_Drivers!$H$28*$BC$36</f>
        <v>7.0105562890173875E-2</v>
      </c>
      <c r="AZ156" s="13">
        <f>BY_Demands_Drivers!$I$28*$BC$36</f>
        <v>7.8868758251445598E-2</v>
      </c>
      <c r="BG156" s="18" t="str">
        <f t="shared" si="38"/>
        <v>Demand</v>
      </c>
      <c r="BH156">
        <f>$BP$36</f>
        <v>2042</v>
      </c>
      <c r="BI156" t="s">
        <v>27</v>
      </c>
      <c r="BJ156" t="str">
        <f t="shared" si="33"/>
        <v>IIDLA</v>
      </c>
      <c r="BK156" s="13">
        <f>BY_Demands_Drivers!$F$91*$BQ$36</f>
        <v>2.0170792734295251</v>
      </c>
      <c r="BL156" s="13">
        <f>BY_Demands_Drivers!$G$91*$BQ$36</f>
        <v>2.0231487195881801E-3</v>
      </c>
      <c r="BM156" s="13">
        <f>BY_Demands_Drivers!$H$91*$BQ$36</f>
        <v>2.0231487195882924E-3</v>
      </c>
      <c r="BN156" s="13">
        <f>BY_Demands_Drivers!$I$91*$BQ$36</f>
        <v>2.0231487195882924E-3</v>
      </c>
    </row>
    <row r="157" spans="3:66" x14ac:dyDescent="0.3">
      <c r="C157" s="18" t="str">
        <f t="shared" si="39"/>
        <v>Demand</v>
      </c>
      <c r="D157">
        <f>$L$37</f>
        <v>2043</v>
      </c>
      <c r="E157" t="s">
        <v>27</v>
      </c>
      <c r="F157" t="str">
        <f t="shared" si="34"/>
        <v>ISDLA</v>
      </c>
      <c r="G157" s="13">
        <f>BY_Demands_Drivers!$F$56*$M$37</f>
        <v>5.9830306537586024E-2</v>
      </c>
      <c r="H157" s="13">
        <f>BY_Demands_Drivers!$G$56*$M$37</f>
        <v>0.2393212261503441</v>
      </c>
      <c r="I157" s="13">
        <f>BY_Demands_Drivers!$H$56*$M$37</f>
        <v>0.77779398498861729</v>
      </c>
      <c r="J157" s="13">
        <f>BY_Demands_Drivers!$I$56*$M$37</f>
        <v>0.50257457491572177</v>
      </c>
      <c r="Q157" s="18" t="str">
        <f t="shared" si="35"/>
        <v>Demand</v>
      </c>
      <c r="R157">
        <f>$Z$37</f>
        <v>2043</v>
      </c>
      <c r="S157" t="s">
        <v>27</v>
      </c>
      <c r="T157" t="str">
        <f t="shared" si="30"/>
        <v>IRDLA</v>
      </c>
      <c r="U157" s="13">
        <f>BY_Demands_Drivers!$F$49*$AA$37</f>
        <v>5.7584948307800386E-2</v>
      </c>
      <c r="V157" s="13">
        <f>BY_Demands_Drivers!$G$49*$AA$37</f>
        <v>0.28792474153900238</v>
      </c>
      <c r="W157" s="13">
        <f>BY_Demands_Drivers!$H$49*$AA$37</f>
        <v>0.25913226738510187</v>
      </c>
      <c r="X157" s="13">
        <f>BY_Demands_Drivers!$I$49*$AA$37</f>
        <v>0.14396237076950072</v>
      </c>
      <c r="AE157" s="18" t="str">
        <f t="shared" si="36"/>
        <v>Demand</v>
      </c>
      <c r="AF157">
        <f>$AN$37</f>
        <v>2043</v>
      </c>
      <c r="AG157" t="s">
        <v>27</v>
      </c>
      <c r="AH157" t="str">
        <f t="shared" si="31"/>
        <v>IXDLA</v>
      </c>
      <c r="AI157" s="13">
        <f>BY_Demands_Drivers!$F$35*$AO$37</f>
        <v>3.7828180035955276E-2</v>
      </c>
      <c r="AJ157" s="13">
        <f>BY_Demands_Drivers!$G$35*$AO$37</f>
        <v>0.15131272014382155</v>
      </c>
      <c r="AK157" s="13">
        <f>BY_Demands_Drivers!$H$35*$AO$37</f>
        <v>0.49176634046741896</v>
      </c>
      <c r="AL157" s="13">
        <f>BY_Demands_Drivers!$I$35*$AO$37</f>
        <v>0.31775671230202479</v>
      </c>
      <c r="AS157" s="18" t="str">
        <f t="shared" si="37"/>
        <v>Demand</v>
      </c>
      <c r="AT157">
        <f>$BB$37</f>
        <v>2043</v>
      </c>
      <c r="AU157" t="s">
        <v>27</v>
      </c>
      <c r="AV157" t="str">
        <f t="shared" si="32"/>
        <v>IGDLA</v>
      </c>
      <c r="AW157" s="13">
        <f>BY_Demands_Drivers!$F$28*$BC$37</f>
        <v>6.07649833673264E-2</v>
      </c>
      <c r="AX157" s="13">
        <f>BY_Demands_Drivers!$G$28*$BC$37</f>
        <v>2.6042135728854183E-2</v>
      </c>
      <c r="AY157" s="13">
        <f>BY_Demands_Drivers!$H$28*$BC$37</f>
        <v>6.9445695276944427E-2</v>
      </c>
      <c r="AZ157" s="13">
        <f>BY_Demands_Drivers!$I$28*$BC$37</f>
        <v>7.8126407186562469E-2</v>
      </c>
      <c r="BG157" s="18" t="str">
        <f t="shared" si="38"/>
        <v>Demand</v>
      </c>
      <c r="BH157">
        <f>$BP$37</f>
        <v>2043</v>
      </c>
      <c r="BI157" t="s">
        <v>27</v>
      </c>
      <c r="BJ157" t="str">
        <f t="shared" si="33"/>
        <v>IIDLA</v>
      </c>
      <c r="BK157" s="13">
        <f>BY_Demands_Drivers!$F$91*$BQ$37</f>
        <v>2.019129428538716</v>
      </c>
      <c r="BL157" s="13">
        <f>BY_Demands_Drivers!$G$91*$BQ$37</f>
        <v>2.0252050436696152E-3</v>
      </c>
      <c r="BM157" s="13">
        <f>BY_Demands_Drivers!$H$91*$BQ$37</f>
        <v>2.0252050436697275E-3</v>
      </c>
      <c r="BN157" s="13">
        <f>BY_Demands_Drivers!$I$91*$BQ$37</f>
        <v>2.0252050436697275E-3</v>
      </c>
    </row>
    <row r="158" spans="3:66" x14ac:dyDescent="0.3">
      <c r="C158" s="18" t="str">
        <f t="shared" si="39"/>
        <v>Demand</v>
      </c>
      <c r="D158">
        <f>$L$38</f>
        <v>2044</v>
      </c>
      <c r="E158" t="s">
        <v>27</v>
      </c>
      <c r="F158" t="str">
        <f t="shared" si="34"/>
        <v>ISDLA</v>
      </c>
      <c r="G158" s="13">
        <f>BY_Demands_Drivers!$F$56*$M$38</f>
        <v>5.9560033130856282E-2</v>
      </c>
      <c r="H158" s="13">
        <f>BY_Demands_Drivers!$G$56*$M$38</f>
        <v>0.23824013252342513</v>
      </c>
      <c r="I158" s="13">
        <f>BY_Demands_Drivers!$H$56*$M$38</f>
        <v>0.77428043070113062</v>
      </c>
      <c r="J158" s="13">
        <f>BY_Demands_Drivers!$I$56*$M$38</f>
        <v>0.500304278299192</v>
      </c>
      <c r="Q158" s="18" t="str">
        <f t="shared" si="35"/>
        <v>Demand</v>
      </c>
      <c r="R158">
        <f>$Z$38</f>
        <v>2044</v>
      </c>
      <c r="S158" t="s">
        <v>27</v>
      </c>
      <c r="T158" t="str">
        <f t="shared" si="30"/>
        <v>IRDLA</v>
      </c>
      <c r="U158" s="13">
        <f>BY_Demands_Drivers!$F$49*$AA$38</f>
        <v>5.7291298078269597E-2</v>
      </c>
      <c r="V158" s="13">
        <f>BY_Demands_Drivers!$G$49*$AA$38</f>
        <v>0.28645649039134846</v>
      </c>
      <c r="W158" s="13">
        <f>BY_Demands_Drivers!$H$49*$AA$38</f>
        <v>0.25781084135221333</v>
      </c>
      <c r="X158" s="13">
        <f>BY_Demands_Drivers!$I$49*$AA$38</f>
        <v>0.14322824519567376</v>
      </c>
      <c r="AE158" s="18" t="str">
        <f t="shared" si="36"/>
        <v>Demand</v>
      </c>
      <c r="AF158">
        <f>$AN$38</f>
        <v>2044</v>
      </c>
      <c r="AG158" t="s">
        <v>27</v>
      </c>
      <c r="AH158" t="str">
        <f t="shared" si="31"/>
        <v>IXDLA</v>
      </c>
      <c r="AI158" s="13">
        <f>BY_Demands_Drivers!$F$35*$AO$38</f>
        <v>3.7657297557151984E-2</v>
      </c>
      <c r="AJ158" s="13">
        <f>BY_Demands_Drivers!$G$35*$AO$38</f>
        <v>0.15062919022860838</v>
      </c>
      <c r="AK158" s="13">
        <f>BY_Demands_Drivers!$H$35*$AO$38</f>
        <v>0.48954486824297616</v>
      </c>
      <c r="AL158" s="13">
        <f>BY_Demands_Drivers!$I$35*$AO$38</f>
        <v>0.31632129948007714</v>
      </c>
      <c r="AS158" s="18" t="str">
        <f t="shared" si="37"/>
        <v>Demand</v>
      </c>
      <c r="AT158">
        <f>$BB$38</f>
        <v>2044</v>
      </c>
      <c r="AU158" t="s">
        <v>27</v>
      </c>
      <c r="AV158" t="str">
        <f t="shared" si="32"/>
        <v>IGDLA</v>
      </c>
      <c r="AW158" s="13">
        <f>BY_Demands_Drivers!$F$28*$BC$38</f>
        <v>6.019028471347887E-2</v>
      </c>
      <c r="AX158" s="13">
        <f>BY_Demands_Drivers!$G$28*$BC$38</f>
        <v>2.579583630577667E-2</v>
      </c>
      <c r="AY158" s="13">
        <f>BY_Demands_Drivers!$H$28*$BC$38</f>
        <v>6.8788896815404399E-2</v>
      </c>
      <c r="AZ158" s="13">
        <f>BY_Demands_Drivers!$I$28*$BC$38</f>
        <v>7.7387508917329928E-2</v>
      </c>
      <c r="BG158" s="18" t="str">
        <f t="shared" si="38"/>
        <v>Demand</v>
      </c>
      <c r="BH158">
        <f>$BP$38</f>
        <v>2044</v>
      </c>
      <c r="BI158" t="s">
        <v>27</v>
      </c>
      <c r="BJ158" t="str">
        <f t="shared" si="33"/>
        <v>IIDLA</v>
      </c>
      <c r="BK158" s="13">
        <f>BY_Demands_Drivers!$F$91*$BQ$38</f>
        <v>2.0210429066406279</v>
      </c>
      <c r="BL158" s="13">
        <f>BY_Demands_Drivers!$G$91*$BQ$38</f>
        <v>2.0271242794789547E-3</v>
      </c>
      <c r="BM158" s="13">
        <f>BY_Demands_Drivers!$H$91*$BQ$38</f>
        <v>2.0271242794790674E-3</v>
      </c>
      <c r="BN158" s="13">
        <f>BY_Demands_Drivers!$I$91*$BQ$38</f>
        <v>2.0271242794790674E-3</v>
      </c>
    </row>
    <row r="159" spans="3:66" x14ac:dyDescent="0.3">
      <c r="C159" s="18" t="str">
        <f t="shared" si="39"/>
        <v>Demand</v>
      </c>
      <c r="D159">
        <f>$L$39</f>
        <v>2045</v>
      </c>
      <c r="E159" t="s">
        <v>27</v>
      </c>
      <c r="F159" t="str">
        <f t="shared" si="34"/>
        <v>ISDLA</v>
      </c>
      <c r="G159" s="13">
        <f>BY_Demands_Drivers!$F$56*$M$39</f>
        <v>5.92892255869591E-2</v>
      </c>
      <c r="H159" s="13">
        <f>BY_Demands_Drivers!$G$56*$M$39</f>
        <v>0.2371569023478364</v>
      </c>
      <c r="I159" s="13">
        <f>BY_Demands_Drivers!$H$56*$M$39</f>
        <v>0.77075993263046727</v>
      </c>
      <c r="J159" s="13">
        <f>BY_Demands_Drivers!$I$56*$M$39</f>
        <v>0.49802949493045562</v>
      </c>
      <c r="Q159" s="18" t="str">
        <f t="shared" si="35"/>
        <v>Demand</v>
      </c>
      <c r="R159">
        <f>$Z$39</f>
        <v>2045</v>
      </c>
      <c r="S159" t="s">
        <v>27</v>
      </c>
      <c r="T159" t="str">
        <f t="shared" si="30"/>
        <v>IRDLA</v>
      </c>
      <c r="U159" s="13">
        <f>BY_Demands_Drivers!$F$49*$AA$39</f>
        <v>5.6997494185615026E-2</v>
      </c>
      <c r="V159" s="13">
        <f>BY_Demands_Drivers!$G$49*$AA$39</f>
        <v>0.28498747092807558</v>
      </c>
      <c r="W159" s="13">
        <f>BY_Demands_Drivers!$H$49*$AA$39</f>
        <v>0.25648872383526777</v>
      </c>
      <c r="X159" s="13">
        <f>BY_Demands_Drivers!$I$49*$AA$39</f>
        <v>0.14249373546403732</v>
      </c>
      <c r="AE159" s="18" t="str">
        <f t="shared" si="36"/>
        <v>Demand</v>
      </c>
      <c r="AF159">
        <f>$AN$39</f>
        <v>2045</v>
      </c>
      <c r="AG159" t="s">
        <v>27</v>
      </c>
      <c r="AH159" t="str">
        <f t="shared" si="31"/>
        <v>IXDLA</v>
      </c>
      <c r="AI159" s="13">
        <f>BY_Demands_Drivers!$F$35*$AO$39</f>
        <v>3.7486077365939993E-2</v>
      </c>
      <c r="AJ159" s="13">
        <f>BY_Demands_Drivers!$G$35*$AO$39</f>
        <v>0.14994430946376042</v>
      </c>
      <c r="AK159" s="13">
        <f>BY_Demands_Drivers!$H$35*$AO$39</f>
        <v>0.48731900575722026</v>
      </c>
      <c r="AL159" s="13">
        <f>BY_Demands_Drivers!$I$35*$AO$39</f>
        <v>0.31488304987389643</v>
      </c>
      <c r="AS159" s="18" t="str">
        <f t="shared" si="37"/>
        <v>Demand</v>
      </c>
      <c r="AT159">
        <f>$BB$39</f>
        <v>2045</v>
      </c>
      <c r="AU159" t="s">
        <v>27</v>
      </c>
      <c r="AV159" t="str">
        <f t="shared" si="32"/>
        <v>IGDLA</v>
      </c>
      <c r="AW159" s="13">
        <f>BY_Demands_Drivers!$F$28*$BC$39</f>
        <v>5.9618271567359604E-2</v>
      </c>
      <c r="AX159" s="13">
        <f>BY_Demands_Drivers!$G$28*$BC$39</f>
        <v>2.5550687814582699E-2</v>
      </c>
      <c r="AY159" s="13">
        <f>BY_Demands_Drivers!$H$28*$BC$39</f>
        <v>6.8135167505553804E-2</v>
      </c>
      <c r="AZ159" s="13">
        <f>BY_Demands_Drivers!$I$28*$BC$39</f>
        <v>7.6652063443748017E-2</v>
      </c>
      <c r="BG159" s="18" t="str">
        <f t="shared" si="38"/>
        <v>Demand</v>
      </c>
      <c r="BH159">
        <f>$BP$39</f>
        <v>2045</v>
      </c>
      <c r="BI159" t="s">
        <v>27</v>
      </c>
      <c r="BJ159" t="str">
        <f t="shared" si="33"/>
        <v>IIDLA</v>
      </c>
      <c r="BK159" s="13">
        <f>BY_Demands_Drivers!$F$91*$BQ$39</f>
        <v>2.0228197077352603</v>
      </c>
      <c r="BL159" s="13">
        <f>BY_Demands_Drivers!$G$91*$BQ$39</f>
        <v>2.0289064270161989E-3</v>
      </c>
      <c r="BM159" s="13">
        <f>BY_Demands_Drivers!$H$91*$BQ$39</f>
        <v>2.0289064270163117E-3</v>
      </c>
      <c r="BN159" s="13">
        <f>BY_Demands_Drivers!$I$91*$BQ$39</f>
        <v>2.0289064270163117E-3</v>
      </c>
    </row>
    <row r="160" spans="3:66" x14ac:dyDescent="0.3">
      <c r="C160" s="18" t="str">
        <f t="shared" si="39"/>
        <v>Demand</v>
      </c>
      <c r="D160">
        <f>$L$40</f>
        <v>2046</v>
      </c>
      <c r="E160" t="s">
        <v>27</v>
      </c>
      <c r="F160" t="str">
        <f t="shared" si="34"/>
        <v>ISDLA</v>
      </c>
      <c r="G160" s="13">
        <f>BY_Demands_Drivers!$F$56*$M$40</f>
        <v>5.8968743286489052E-2</v>
      </c>
      <c r="H160" s="13">
        <f>BY_Demands_Drivers!$G$56*$M$40</f>
        <v>0.23587497314595621</v>
      </c>
      <c r="I160" s="13">
        <f>BY_Demands_Drivers!$H$56*$M$40</f>
        <v>0.76659366272435658</v>
      </c>
      <c r="J160" s="13">
        <f>BY_Demands_Drivers!$I$56*$M$40</f>
        <v>0.49533744360650722</v>
      </c>
      <c r="Q160" s="18" t="str">
        <f t="shared" si="35"/>
        <v>Demand</v>
      </c>
      <c r="R160">
        <f>$Z$40</f>
        <v>2046</v>
      </c>
      <c r="S160" t="s">
        <v>27</v>
      </c>
      <c r="T160" t="str">
        <f t="shared" si="30"/>
        <v>IRDLA</v>
      </c>
      <c r="U160" s="13">
        <f>BY_Demands_Drivers!$F$49*$AA$40</f>
        <v>5.6703536629836689E-2</v>
      </c>
      <c r="V160" s="13">
        <f>BY_Demands_Drivers!$G$49*$AA$40</f>
        <v>0.28351768314918391</v>
      </c>
      <c r="W160" s="13">
        <f>BY_Demands_Drivers!$H$49*$AA$40</f>
        <v>0.25516591483426526</v>
      </c>
      <c r="X160" s="13">
        <f>BY_Demands_Drivers!$I$49*$AA$40</f>
        <v>0.14175884157459148</v>
      </c>
      <c r="AE160" s="18" t="str">
        <f t="shared" si="36"/>
        <v>Demand</v>
      </c>
      <c r="AF160">
        <f>$AN$40</f>
        <v>2046</v>
      </c>
      <c r="AG160" t="s">
        <v>27</v>
      </c>
      <c r="AH160" t="str">
        <f t="shared" si="31"/>
        <v>IXDLA</v>
      </c>
      <c r="AI160" s="13">
        <f>BY_Demands_Drivers!$F$35*$AO$40</f>
        <v>3.7283449920718699E-2</v>
      </c>
      <c r="AJ160" s="13">
        <f>BY_Demands_Drivers!$G$35*$AO$40</f>
        <v>0.14913379968287524</v>
      </c>
      <c r="AK160" s="13">
        <f>BY_Demands_Drivers!$H$35*$AO$40</f>
        <v>0.48468484896934344</v>
      </c>
      <c r="AL160" s="13">
        <f>BY_Demands_Drivers!$I$35*$AO$40</f>
        <v>0.31318097933403755</v>
      </c>
      <c r="AS160" s="18" t="str">
        <f t="shared" si="37"/>
        <v>Demand</v>
      </c>
      <c r="AT160">
        <f>$BB$40</f>
        <v>2046</v>
      </c>
      <c r="AU160" t="s">
        <v>27</v>
      </c>
      <c r="AV160" t="str">
        <f t="shared" si="32"/>
        <v>IGDLA</v>
      </c>
      <c r="AW160" s="13">
        <f>BY_Demands_Drivers!$F$28*$BC$40</f>
        <v>5.9296010639968477E-2</v>
      </c>
      <c r="AX160" s="13">
        <f>BY_Demands_Drivers!$G$28*$BC$40</f>
        <v>2.541257598855793E-2</v>
      </c>
      <c r="AY160" s="13">
        <f>BY_Demands_Drivers!$H$28*$BC$40</f>
        <v>6.7766869302821081E-2</v>
      </c>
      <c r="AZ160" s="13">
        <f>BY_Demands_Drivers!$I$28*$BC$40</f>
        <v>7.6237727965673713E-2</v>
      </c>
      <c r="BG160" s="18" t="str">
        <f t="shared" si="38"/>
        <v>Demand</v>
      </c>
      <c r="BH160">
        <f>$BP$40</f>
        <v>2046</v>
      </c>
      <c r="BI160" t="s">
        <v>27</v>
      </c>
      <c r="BJ160" t="str">
        <f t="shared" si="33"/>
        <v>IIDLA</v>
      </c>
      <c r="BK160" s="13">
        <f>BY_Demands_Drivers!$F$91*$BQ$40</f>
        <v>2.0244598318226132</v>
      </c>
      <c r="BL160" s="13">
        <f>BY_Demands_Drivers!$G$91*$BQ$40</f>
        <v>2.030551486281347E-3</v>
      </c>
      <c r="BM160" s="13">
        <f>BY_Demands_Drivers!$H$91*$BQ$40</f>
        <v>2.0305514862814598E-3</v>
      </c>
      <c r="BN160" s="13">
        <f>BY_Demands_Drivers!$I$91*$BQ$40</f>
        <v>2.0305514862814598E-3</v>
      </c>
    </row>
    <row r="161" spans="3:66" x14ac:dyDescent="0.3">
      <c r="C161" s="18" t="str">
        <f t="shared" si="39"/>
        <v>Demand</v>
      </c>
      <c r="D161">
        <f>$L$41</f>
        <v>2047</v>
      </c>
      <c r="E161" t="s">
        <v>27</v>
      </c>
      <c r="F161" t="str">
        <f t="shared" si="34"/>
        <v>ISDLA</v>
      </c>
      <c r="G161" s="13">
        <f>BY_Demands_Drivers!$F$56*$M$41</f>
        <v>5.8648260986019003E-2</v>
      </c>
      <c r="H161" s="13">
        <f>BY_Demands_Drivers!$G$56*$M$41</f>
        <v>0.23459304394407601</v>
      </c>
      <c r="I161" s="13">
        <f>BY_Demands_Drivers!$H$56*$M$41</f>
        <v>0.76242739281824601</v>
      </c>
      <c r="J161" s="13">
        <f>BY_Demands_Drivers!$I$56*$M$41</f>
        <v>0.49264539228255882</v>
      </c>
      <c r="Q161" s="18" t="str">
        <f t="shared" si="35"/>
        <v>Demand</v>
      </c>
      <c r="R161">
        <f>$Z$41</f>
        <v>2047</v>
      </c>
      <c r="S161" t="s">
        <v>27</v>
      </c>
      <c r="T161" t="str">
        <f t="shared" si="30"/>
        <v>IRDLA</v>
      </c>
      <c r="U161" s="13">
        <f>BY_Demands_Drivers!$F$49*$AA$41</f>
        <v>5.6409425410934563E-2</v>
      </c>
      <c r="V161" s="13">
        <f>BY_Demands_Drivers!$G$49*$AA$41</f>
        <v>0.28204712705467322</v>
      </c>
      <c r="W161" s="13">
        <f>BY_Demands_Drivers!$H$49*$AA$41</f>
        <v>0.25384241434920568</v>
      </c>
      <c r="X161" s="13">
        <f>BY_Demands_Drivers!$I$49*$AA$41</f>
        <v>0.14102356352733617</v>
      </c>
      <c r="AE161" s="18" t="str">
        <f t="shared" si="36"/>
        <v>Demand</v>
      </c>
      <c r="AF161">
        <f>$AN$41</f>
        <v>2047</v>
      </c>
      <c r="AG161" t="s">
        <v>27</v>
      </c>
      <c r="AH161" t="str">
        <f t="shared" si="31"/>
        <v>IXDLA</v>
      </c>
      <c r="AI161" s="13">
        <f>BY_Demands_Drivers!$F$35*$AO$41</f>
        <v>3.7080822475497405E-2</v>
      </c>
      <c r="AJ161" s="13">
        <f>BY_Demands_Drivers!$G$35*$AO$41</f>
        <v>0.14832328990199004</v>
      </c>
      <c r="AK161" s="13">
        <f>BY_Demands_Drivers!$H$35*$AO$41</f>
        <v>0.48205069218146657</v>
      </c>
      <c r="AL161" s="13">
        <f>BY_Demands_Drivers!$I$35*$AO$41</f>
        <v>0.31147890879417867</v>
      </c>
      <c r="AS161" s="18" t="str">
        <f t="shared" si="37"/>
        <v>Demand</v>
      </c>
      <c r="AT161">
        <f>$BB$41</f>
        <v>2047</v>
      </c>
      <c r="AU161" t="s">
        <v>27</v>
      </c>
      <c r="AV161" t="str">
        <f t="shared" si="32"/>
        <v>IGDLA</v>
      </c>
      <c r="AW161" s="13">
        <f>BY_Demands_Drivers!$F$28*$BC$41</f>
        <v>5.8973749712577343E-2</v>
      </c>
      <c r="AX161" s="13">
        <f>BY_Demands_Drivers!$G$28*$BC$41</f>
        <v>2.5274464162533157E-2</v>
      </c>
      <c r="AY161" s="13">
        <f>BY_Demands_Drivers!$H$28*$BC$41</f>
        <v>6.7398571100088359E-2</v>
      </c>
      <c r="AZ161" s="13">
        <f>BY_Demands_Drivers!$I$28*$BC$41</f>
        <v>7.5823392487599395E-2</v>
      </c>
      <c r="BG161" s="18" t="str">
        <f t="shared" si="38"/>
        <v>Demand</v>
      </c>
      <c r="BH161">
        <f>$BP$41</f>
        <v>2047</v>
      </c>
      <c r="BI161" t="s">
        <v>27</v>
      </c>
      <c r="BJ161" t="str">
        <f t="shared" si="33"/>
        <v>IIDLA</v>
      </c>
      <c r="BK161" s="13">
        <f>BY_Demands_Drivers!$F$91*$BQ$41</f>
        <v>2.0259632789026867</v>
      </c>
      <c r="BL161" s="13">
        <f>BY_Demands_Drivers!$G$91*$BQ$41</f>
        <v>2.0320594572743999E-3</v>
      </c>
      <c r="BM161" s="13">
        <f>BY_Demands_Drivers!$H$91*$BQ$41</f>
        <v>2.0320594572745122E-3</v>
      </c>
      <c r="BN161" s="13">
        <f>BY_Demands_Drivers!$I$91*$BQ$41</f>
        <v>2.0320594572745122E-3</v>
      </c>
    </row>
    <row r="162" spans="3:66" x14ac:dyDescent="0.3">
      <c r="C162" s="18" t="str">
        <f t="shared" si="39"/>
        <v>Demand</v>
      </c>
      <c r="D162">
        <f>$L$42</f>
        <v>2048</v>
      </c>
      <c r="E162" t="s">
        <v>27</v>
      </c>
      <c r="F162" t="str">
        <f t="shared" si="34"/>
        <v>ISDLA</v>
      </c>
      <c r="G162" s="13">
        <f>BY_Demands_Drivers!$F$56*$M$42</f>
        <v>5.8327778685548948E-2</v>
      </c>
      <c r="H162" s="13">
        <f>BY_Demands_Drivers!$G$56*$M$42</f>
        <v>0.23331111474219579</v>
      </c>
      <c r="I162" s="13">
        <f>BY_Demands_Drivers!$H$56*$M$42</f>
        <v>0.75826112291213532</v>
      </c>
      <c r="J162" s="13">
        <f>BY_Demands_Drivers!$I$56*$M$42</f>
        <v>0.48995334095861037</v>
      </c>
      <c r="Q162" s="18" t="str">
        <f t="shared" si="35"/>
        <v>Demand</v>
      </c>
      <c r="R162">
        <f>$Z$42</f>
        <v>2048</v>
      </c>
      <c r="S162" t="s">
        <v>27</v>
      </c>
      <c r="T162" t="str">
        <f t="shared" si="30"/>
        <v>IRDLA</v>
      </c>
      <c r="U162" s="13">
        <f>BY_Demands_Drivers!$F$49*$AA$42</f>
        <v>5.6115160528908678E-2</v>
      </c>
      <c r="V162" s="13">
        <f>BY_Demands_Drivers!$G$49*$AA$42</f>
        <v>0.28057580264454385</v>
      </c>
      <c r="W162" s="13">
        <f>BY_Demands_Drivers!$H$49*$AA$42</f>
        <v>0.2525182223800892</v>
      </c>
      <c r="X162" s="13">
        <f>BY_Demands_Drivers!$I$49*$AA$42</f>
        <v>0.14028790132227148</v>
      </c>
      <c r="AE162" s="18" t="str">
        <f t="shared" si="36"/>
        <v>Demand</v>
      </c>
      <c r="AF162">
        <f>$AN$42</f>
        <v>2048</v>
      </c>
      <c r="AG162" t="s">
        <v>27</v>
      </c>
      <c r="AH162" t="str">
        <f t="shared" si="31"/>
        <v>IXDLA</v>
      </c>
      <c r="AI162" s="13">
        <f>BY_Demands_Drivers!$F$35*$AO$42</f>
        <v>3.6878195030276104E-2</v>
      </c>
      <c r="AJ162" s="13">
        <f>BY_Demands_Drivers!$G$35*$AO$42</f>
        <v>0.14751278012110486</v>
      </c>
      <c r="AK162" s="13">
        <f>BY_Demands_Drivers!$H$35*$AO$42</f>
        <v>0.47941653539358969</v>
      </c>
      <c r="AL162" s="13">
        <f>BY_Demands_Drivers!$I$35*$AO$42</f>
        <v>0.30977683825431973</v>
      </c>
      <c r="AS162" s="18" t="str">
        <f t="shared" si="37"/>
        <v>Demand</v>
      </c>
      <c r="AT162">
        <f>$BB$42</f>
        <v>2048</v>
      </c>
      <c r="AU162" t="s">
        <v>27</v>
      </c>
      <c r="AV162" t="str">
        <f t="shared" si="32"/>
        <v>IGDLA</v>
      </c>
      <c r="AW162" s="13">
        <f>BY_Demands_Drivers!$F$28*$BC$42</f>
        <v>5.8651488785186209E-2</v>
      </c>
      <c r="AX162" s="13">
        <f>BY_Demands_Drivers!$G$28*$BC$42</f>
        <v>2.5136352336508388E-2</v>
      </c>
      <c r="AY162" s="13">
        <f>BY_Demands_Drivers!$H$28*$BC$42</f>
        <v>6.7030272897355636E-2</v>
      </c>
      <c r="AZ162" s="13">
        <f>BY_Demands_Drivers!$I$28*$BC$42</f>
        <v>7.5409057009525077E-2</v>
      </c>
      <c r="BG162" s="18" t="str">
        <f t="shared" si="38"/>
        <v>Demand</v>
      </c>
      <c r="BH162">
        <f>$BP$42</f>
        <v>2048</v>
      </c>
      <c r="BI162" t="s">
        <v>27</v>
      </c>
      <c r="BJ162" t="str">
        <f t="shared" si="33"/>
        <v>IIDLA</v>
      </c>
      <c r="BK162" s="13">
        <f>BY_Demands_Drivers!$F$91*$BQ$42</f>
        <v>2.0273300489754802</v>
      </c>
      <c r="BL162" s="13">
        <f>BY_Demands_Drivers!$G$91*$BQ$42</f>
        <v>2.0334303399953562E-3</v>
      </c>
      <c r="BM162" s="13">
        <f>BY_Demands_Drivers!$H$91*$BQ$42</f>
        <v>2.033430339995469E-3</v>
      </c>
      <c r="BN162" s="13">
        <f>BY_Demands_Drivers!$I$91*$BQ$42</f>
        <v>2.033430339995469E-3</v>
      </c>
    </row>
    <row r="163" spans="3:66" x14ac:dyDescent="0.3">
      <c r="C163" s="18" t="str">
        <f t="shared" si="39"/>
        <v>Demand</v>
      </c>
      <c r="D163">
        <f>$L$43</f>
        <v>2049</v>
      </c>
      <c r="E163" t="s">
        <v>27</v>
      </c>
      <c r="F163" t="str">
        <f t="shared" si="34"/>
        <v>ISDLA</v>
      </c>
      <c r="G163" s="13">
        <f>BY_Demands_Drivers!$F$56*$M$43</f>
        <v>5.8007296385078899E-2</v>
      </c>
      <c r="H163" s="13">
        <f>BY_Demands_Drivers!$G$56*$M$43</f>
        <v>0.2320291855403156</v>
      </c>
      <c r="I163" s="13">
        <f>BY_Demands_Drivers!$H$56*$M$43</f>
        <v>0.75409485300602475</v>
      </c>
      <c r="J163" s="13">
        <f>BY_Demands_Drivers!$I$56*$M$43</f>
        <v>0.48726128963466198</v>
      </c>
      <c r="Q163" s="18" t="str">
        <f t="shared" si="35"/>
        <v>Demand</v>
      </c>
      <c r="R163">
        <f>$Z$43</f>
        <v>2049</v>
      </c>
      <c r="S163" t="s">
        <v>27</v>
      </c>
      <c r="T163" t="str">
        <f t="shared" si="30"/>
        <v>IRDLA</v>
      </c>
      <c r="U163" s="13">
        <f>BY_Demands_Drivers!$F$49*$AA$43</f>
        <v>5.5820741983759019E-2</v>
      </c>
      <c r="V163" s="13">
        <f>BY_Demands_Drivers!$G$49*$AA$43</f>
        <v>0.27910370991879552</v>
      </c>
      <c r="W163" s="13">
        <f>BY_Demands_Drivers!$H$49*$AA$43</f>
        <v>0.2511933389269157</v>
      </c>
      <c r="X163" s="13">
        <f>BY_Demands_Drivers!$I$49*$AA$43</f>
        <v>0.13955185495939731</v>
      </c>
      <c r="AE163" s="18" t="str">
        <f t="shared" si="36"/>
        <v>Demand</v>
      </c>
      <c r="AF163">
        <f>$AN$43</f>
        <v>2049</v>
      </c>
      <c r="AG163" t="s">
        <v>27</v>
      </c>
      <c r="AH163" t="str">
        <f t="shared" si="31"/>
        <v>IXDLA</v>
      </c>
      <c r="AI163" s="13">
        <f>BY_Demands_Drivers!$F$35*$AO$43</f>
        <v>3.6675567585054809E-2</v>
      </c>
      <c r="AJ163" s="13">
        <f>BY_Demands_Drivers!$G$35*$AO$43</f>
        <v>0.14670227034021968</v>
      </c>
      <c r="AK163" s="13">
        <f>BY_Demands_Drivers!$H$35*$AO$43</f>
        <v>0.47678237860571282</v>
      </c>
      <c r="AL163" s="13">
        <f>BY_Demands_Drivers!$I$35*$AO$43</f>
        <v>0.30807476771446085</v>
      </c>
      <c r="AS163" s="18" t="str">
        <f t="shared" si="37"/>
        <v>Demand</v>
      </c>
      <c r="AT163">
        <f>$BB$43</f>
        <v>2049</v>
      </c>
      <c r="AU163" t="s">
        <v>27</v>
      </c>
      <c r="AV163" t="str">
        <f t="shared" si="32"/>
        <v>IGDLA</v>
      </c>
      <c r="AW163" s="13">
        <f>BY_Demands_Drivers!$F$28*$BC$43</f>
        <v>5.8329227857795075E-2</v>
      </c>
      <c r="AX163" s="13">
        <f>BY_Demands_Drivers!$G$28*$BC$43</f>
        <v>2.4998240510483612E-2</v>
      </c>
      <c r="AY163" s="13">
        <f>BY_Demands_Drivers!$H$28*$BC$43</f>
        <v>6.6661974694622914E-2</v>
      </c>
      <c r="AZ163" s="13">
        <f>BY_Demands_Drivers!$I$28*$BC$43</f>
        <v>7.4994721531450759E-2</v>
      </c>
      <c r="BG163" s="18" t="str">
        <f t="shared" si="38"/>
        <v>Demand</v>
      </c>
      <c r="BH163">
        <f>$BP$43</f>
        <v>2049</v>
      </c>
      <c r="BI163" t="s">
        <v>27</v>
      </c>
      <c r="BJ163" t="str">
        <f t="shared" si="33"/>
        <v>IIDLA</v>
      </c>
      <c r="BK163" s="13">
        <f>BY_Demands_Drivers!$F$91*$BQ$43</f>
        <v>2.0285601420409951</v>
      </c>
      <c r="BL163" s="13">
        <f>BY_Demands_Drivers!$G$91*$BQ$43</f>
        <v>2.0346641344442177E-3</v>
      </c>
      <c r="BM163" s="13">
        <f>BY_Demands_Drivers!$H$91*$BQ$43</f>
        <v>2.0346641344443305E-3</v>
      </c>
      <c r="BN163" s="13">
        <f>BY_Demands_Drivers!$I$91*$BQ$43</f>
        <v>2.0346641344443305E-3</v>
      </c>
    </row>
    <row r="164" spans="3:66" x14ac:dyDescent="0.3">
      <c r="C164" s="18" t="str">
        <f t="shared" si="39"/>
        <v>Demand</v>
      </c>
      <c r="D164" s="2">
        <f>$L$44</f>
        <v>2050</v>
      </c>
      <c r="E164" s="2" t="s">
        <v>27</v>
      </c>
      <c r="F164" s="2" t="str">
        <f t="shared" si="34"/>
        <v>ISDLA</v>
      </c>
      <c r="G164" s="19">
        <f>BY_Demands_Drivers!$F$56*$M$44</f>
        <v>5.7686814084608851E-2</v>
      </c>
      <c r="H164" s="19">
        <f>BY_Demands_Drivers!$G$56*$M$44</f>
        <v>0.2307472563384354</v>
      </c>
      <c r="I164" s="19">
        <f>BY_Demands_Drivers!$H$56*$M$44</f>
        <v>0.74992858309991417</v>
      </c>
      <c r="J164" s="19">
        <f>BY_Demands_Drivers!$I$56*$M$44</f>
        <v>0.48456923831071358</v>
      </c>
      <c r="Q164" s="18" t="str">
        <f t="shared" si="35"/>
        <v>Demand</v>
      </c>
      <c r="R164" s="2">
        <f>$Z$44</f>
        <v>2050</v>
      </c>
      <c r="S164" s="2" t="s">
        <v>27</v>
      </c>
      <c r="T164" s="2" t="str">
        <f t="shared" si="30"/>
        <v>IRDLA</v>
      </c>
      <c r="U164" s="19">
        <f>BY_Demands_Drivers!$F$49*$AA$44</f>
        <v>5.5526169775485565E-2</v>
      </c>
      <c r="V164" s="19">
        <f>BY_Demands_Drivers!$G$49*$AA$44</f>
        <v>0.27763084887742828</v>
      </c>
      <c r="W164" s="19">
        <f>BY_Demands_Drivers!$H$49*$AA$44</f>
        <v>0.24986776398968519</v>
      </c>
      <c r="X164" s="19">
        <f>BY_Demands_Drivers!$I$49*$AA$44</f>
        <v>0.1388154244387137</v>
      </c>
      <c r="AE164" s="18" t="str">
        <f t="shared" si="36"/>
        <v>Demand</v>
      </c>
      <c r="AF164" s="2">
        <f>$AN$44</f>
        <v>2050</v>
      </c>
      <c r="AG164" s="2" t="s">
        <v>27</v>
      </c>
      <c r="AH164" s="2" t="str">
        <f t="shared" si="31"/>
        <v>IXDLA</v>
      </c>
      <c r="AI164" s="19">
        <f>BY_Demands_Drivers!$F$35*$AO$44</f>
        <v>3.6472940139833515E-2</v>
      </c>
      <c r="AJ164" s="19">
        <f>BY_Demands_Drivers!$G$35*$AO$44</f>
        <v>0.14589176055933448</v>
      </c>
      <c r="AK164" s="19">
        <f>BY_Demands_Drivers!$H$35*$AO$44</f>
        <v>0.474148221817836</v>
      </c>
      <c r="AL164" s="19">
        <f>BY_Demands_Drivers!$I$35*$AO$44</f>
        <v>0.30637269717460197</v>
      </c>
      <c r="AS164" s="18" t="str">
        <f t="shared" si="37"/>
        <v>Demand</v>
      </c>
      <c r="AT164" s="2">
        <f>$BB$44</f>
        <v>2050</v>
      </c>
      <c r="AU164" s="2" t="s">
        <v>27</v>
      </c>
      <c r="AV164" t="str">
        <f t="shared" si="32"/>
        <v>IGDLA</v>
      </c>
      <c r="AW164" s="19">
        <f>BY_Demands_Drivers!$F$28*$BC$44</f>
        <v>5.8006966930403948E-2</v>
      </c>
      <c r="AX164" s="19">
        <f>BY_Demands_Drivers!$G$28*$BC$44</f>
        <v>2.4860128684458842E-2</v>
      </c>
      <c r="AY164" s="19">
        <f>BY_Demands_Drivers!$H$28*$BC$44</f>
        <v>6.6293676491890191E-2</v>
      </c>
      <c r="AZ164" s="19">
        <f>BY_Demands_Drivers!$I$28*$BC$44</f>
        <v>7.4580386053376455E-2</v>
      </c>
      <c r="BG164" s="18" t="str">
        <f t="shared" si="38"/>
        <v>Demand</v>
      </c>
      <c r="BH164" s="2">
        <f>$BP$44</f>
        <v>2050</v>
      </c>
      <c r="BI164" s="2" t="s">
        <v>27</v>
      </c>
      <c r="BJ164" s="2" t="str">
        <f t="shared" si="33"/>
        <v>IIDLA</v>
      </c>
      <c r="BK164" s="19">
        <f>BY_Demands_Drivers!$F$91*$BQ$44</f>
        <v>2.0296535580992305</v>
      </c>
      <c r="BL164" s="19">
        <f>BY_Demands_Drivers!$G$91*$BQ$44</f>
        <v>2.0357608406209832E-3</v>
      </c>
      <c r="BM164" s="19">
        <f>BY_Demands_Drivers!$H$91*$BQ$44</f>
        <v>2.0357608406210963E-3</v>
      </c>
      <c r="BN164" s="19">
        <f>BY_Demands_Drivers!$I$91*$BQ$44</f>
        <v>2.0357608406210963E-3</v>
      </c>
    </row>
    <row r="165" spans="3:66" x14ac:dyDescent="0.3">
      <c r="C165" s="18" t="str">
        <f t="shared" si="39"/>
        <v>Demand</v>
      </c>
      <c r="D165">
        <f>$L$5</f>
        <v>2011</v>
      </c>
      <c r="E165" t="s">
        <v>27</v>
      </c>
      <c r="F165" t="str">
        <f>BY_Demands_Drivers!$J$57</f>
        <v>ISDEM</v>
      </c>
      <c r="G165" s="13">
        <f>BY_Demands_Drivers!$F$57*$M$5</f>
        <v>0.34289583333333351</v>
      </c>
      <c r="H165" s="13">
        <f>BY_Demands_Drivers!$G$57*$M$5</f>
        <v>1.371583333333334</v>
      </c>
      <c r="I165" s="13">
        <f>BY_Demands_Drivers!$H$57*$M$5</f>
        <v>4.4576458333333298</v>
      </c>
      <c r="J165" s="13">
        <f>BY_Demands_Drivers!$I$57*$M$5</f>
        <v>2.8803249999999974</v>
      </c>
      <c r="Q165" s="18" t="str">
        <f t="shared" si="35"/>
        <v>Demand</v>
      </c>
      <c r="R165">
        <f>$Z$5</f>
        <v>2011</v>
      </c>
      <c r="S165" t="s">
        <v>27</v>
      </c>
      <c r="T165" t="str">
        <f>BY_Demands_Drivers!$J$50</f>
        <v>IRDEM</v>
      </c>
      <c r="U165" s="13">
        <f>BY_Demands_Drivers!$F$50*$AA$5</f>
        <v>6.0876762694026612</v>
      </c>
      <c r="V165" s="13">
        <f>BY_Demands_Drivers!$G$50*$AA$5</f>
        <v>30.438381347013355</v>
      </c>
      <c r="W165" s="13">
        <f>BY_Demands_Drivers!$H$50*$AA$5</f>
        <v>27.394543212312009</v>
      </c>
      <c r="X165" s="13">
        <f>BY_Demands_Drivers!$I$50*$AA$5</f>
        <v>15.219190673506629</v>
      </c>
      <c r="AE165" s="18" t="str">
        <f t="shared" si="36"/>
        <v>Demand</v>
      </c>
      <c r="AF165">
        <f>$AN$5</f>
        <v>2011</v>
      </c>
      <c r="AG165" t="s">
        <v>27</v>
      </c>
      <c r="AH165" t="str">
        <f>BY_Demands_Drivers!$J$36</f>
        <v>IXDEM</v>
      </c>
      <c r="AI165" s="13">
        <f>BY_Demands_Drivers!$F$36*$AO$5</f>
        <v>0.17962500000000051</v>
      </c>
      <c r="AJ165" s="13">
        <f>BY_Demands_Drivers!$G$36*$AO$5</f>
        <v>0.71849999999999981</v>
      </c>
      <c r="AK165" s="13">
        <f>BY_Demands_Drivers!$H$36*$AO$5</f>
        <v>2.3351250000000014</v>
      </c>
      <c r="AL165" s="13">
        <f>BY_Demands_Drivers!$I$36*$AO$5</f>
        <v>1.508850000000002</v>
      </c>
      <c r="AS165" s="18" t="str">
        <f t="shared" si="37"/>
        <v>Demand</v>
      </c>
      <c r="AT165">
        <f>$BB$5</f>
        <v>2011</v>
      </c>
      <c r="AU165" t="s">
        <v>27</v>
      </c>
      <c r="AV165" t="str">
        <f>BY_Demands_Drivers!$J$29</f>
        <v>IGDEM</v>
      </c>
      <c r="AW165" s="13">
        <f>BY_Demands_Drivers!$F$29*$BC$5</f>
        <v>0.8087081588263122</v>
      </c>
      <c r="AX165" s="13">
        <f>BY_Demands_Drivers!$G$29*$BC$5</f>
        <v>0.34658921092556305</v>
      </c>
      <c r="AY165" s="13">
        <f>BY_Demands_Drivers!$H$29*$BC$5</f>
        <v>0.92423789580150018</v>
      </c>
      <c r="AZ165" s="13">
        <f>BY_Demands_Drivers!$I$29*$BC$5</f>
        <v>1.0397676327766923</v>
      </c>
      <c r="BG165" s="18" t="str">
        <f t="shared" si="38"/>
        <v>Demand</v>
      </c>
      <c r="BH165">
        <f>$BP$5</f>
        <v>2011</v>
      </c>
      <c r="BI165" t="s">
        <v>27</v>
      </c>
      <c r="BJ165" t="str">
        <f>BY_Demands_Drivers!$J$92</f>
        <v>IIDEM</v>
      </c>
      <c r="BK165" s="13">
        <f>BY_Demands_Drivers!$F$92*$BQ$5</f>
        <v>8.0081251383604997</v>
      </c>
      <c r="BL165" s="13">
        <f>BY_Demands_Drivers!$G$92*$BQ$5</f>
        <v>8.0322218037713698E-3</v>
      </c>
      <c r="BM165" s="13">
        <f>BY_Demands_Drivers!$H$92*$BQ$5</f>
        <v>8.0322218037718104E-3</v>
      </c>
      <c r="BN165" s="13">
        <f>BY_Demands_Drivers!$I$92*$BQ$5</f>
        <v>8.0322218037718104E-3</v>
      </c>
    </row>
    <row r="166" spans="3:66" x14ac:dyDescent="0.3">
      <c r="C166" s="18" t="str">
        <f t="shared" si="39"/>
        <v>Demand</v>
      </c>
      <c r="D166">
        <f>$L$6</f>
        <v>2012</v>
      </c>
      <c r="E166" t="s">
        <v>27</v>
      </c>
      <c r="F166" t="str">
        <f>$F$165</f>
        <v>ISDEM</v>
      </c>
      <c r="G166" s="13">
        <f>BY_Demands_Drivers!$F$57*$M$6</f>
        <v>0.29532778191342618</v>
      </c>
      <c r="H166" s="13">
        <f>BY_Demands_Drivers!$G$57*$M$6</f>
        <v>1.1813111276537047</v>
      </c>
      <c r="I166" s="13">
        <f>BY_Demands_Drivers!$H$57*$M$6</f>
        <v>3.8392611648745354</v>
      </c>
      <c r="J166" s="13">
        <f>BY_Demands_Drivers!$I$57*$M$6</f>
        <v>2.4807533680727762</v>
      </c>
      <c r="Q166" s="18" t="str">
        <f t="shared" si="35"/>
        <v>Demand</v>
      </c>
      <c r="R166">
        <f>$Z$6</f>
        <v>2012</v>
      </c>
      <c r="S166" t="s">
        <v>27</v>
      </c>
      <c r="T166" t="str">
        <f t="shared" ref="T166:T204" si="40">$T$165</f>
        <v>IRDEM</v>
      </c>
      <c r="U166" s="13">
        <f>BY_Demands_Drivers!$F$50*$AA$6</f>
        <v>6.0160719695745524</v>
      </c>
      <c r="V166" s="13">
        <f>BY_Demands_Drivers!$G$50*$AA$6</f>
        <v>30.08035984787281</v>
      </c>
      <c r="W166" s="13">
        <f>BY_Demands_Drivers!$H$50*$AA$6</f>
        <v>27.072323863085519</v>
      </c>
      <c r="X166" s="13">
        <f>BY_Demands_Drivers!$I$50*$AA$6</f>
        <v>15.040179923936357</v>
      </c>
      <c r="AE166" s="18" t="str">
        <f t="shared" si="36"/>
        <v>Demand</v>
      </c>
      <c r="AF166">
        <f>$AN$6</f>
        <v>2012</v>
      </c>
      <c r="AG166" t="s">
        <v>27</v>
      </c>
      <c r="AH166" t="str">
        <f t="shared" ref="AH166:AH204" si="41">$AH$165</f>
        <v>IXDEM</v>
      </c>
      <c r="AI166" s="13">
        <f>BY_Demands_Drivers!$F$36*$AO$6</f>
        <v>0.20461192695050301</v>
      </c>
      <c r="AJ166" s="13">
        <f>BY_Demands_Drivers!$G$36*$AO$6</f>
        <v>0.81844770780200959</v>
      </c>
      <c r="AK166" s="13">
        <f>BY_Demands_Drivers!$H$36*$AO$6</f>
        <v>2.6599550503565332</v>
      </c>
      <c r="AL166" s="13">
        <f>BY_Demands_Drivers!$I$36*$AO$6</f>
        <v>1.7187401863842229</v>
      </c>
      <c r="AS166" s="18" t="str">
        <f t="shared" si="37"/>
        <v>Demand</v>
      </c>
      <c r="AT166">
        <f>$BB$6</f>
        <v>2012</v>
      </c>
      <c r="AU166" t="s">
        <v>27</v>
      </c>
      <c r="AV166" t="str">
        <f t="shared" ref="AV166:AV204" si="42">$AV$165</f>
        <v>IGDEM</v>
      </c>
      <c r="AW166" s="13">
        <f>BY_Demands_Drivers!$F$29*$BC$6</f>
        <v>0.79690889389772845</v>
      </c>
      <c r="AX166" s="13">
        <f>BY_Demands_Drivers!$G$29*$BC$6</f>
        <v>0.34153238309902711</v>
      </c>
      <c r="AY166" s="13">
        <f>BY_Demands_Drivers!$H$29*$BC$6</f>
        <v>0.91075302159740446</v>
      </c>
      <c r="AZ166" s="13">
        <f>BY_Demands_Drivers!$I$29*$BC$6</f>
        <v>1.0245971492970845</v>
      </c>
      <c r="BG166" s="18" t="str">
        <f t="shared" si="38"/>
        <v>Demand</v>
      </c>
      <c r="BH166">
        <f>$BP$6</f>
        <v>2012</v>
      </c>
      <c r="BI166" t="s">
        <v>27</v>
      </c>
      <c r="BJ166" t="str">
        <f t="shared" ref="BJ166:BJ204" si="43">$BJ$165</f>
        <v>IIDEM</v>
      </c>
      <c r="BK166" s="13">
        <f>BY_Demands_Drivers!$F$92*$BQ$6</f>
        <v>8.21056053233165</v>
      </c>
      <c r="BL166" s="13">
        <f>BY_Demands_Drivers!$G$92*$BQ$6</f>
        <v>8.2352663313251702E-3</v>
      </c>
      <c r="BM166" s="13">
        <f>BY_Demands_Drivers!$H$92*$BQ$6</f>
        <v>8.235266331325623E-3</v>
      </c>
      <c r="BN166" s="13">
        <f>BY_Demands_Drivers!$I$92*$BQ$6</f>
        <v>8.235266331325623E-3</v>
      </c>
    </row>
    <row r="167" spans="3:66" x14ac:dyDescent="0.3">
      <c r="C167" s="18" t="str">
        <f t="shared" si="39"/>
        <v>Demand</v>
      </c>
      <c r="D167">
        <f>$L$7</f>
        <v>2013</v>
      </c>
      <c r="E167" t="s">
        <v>27</v>
      </c>
      <c r="F167" t="str">
        <f t="shared" ref="F167:F204" si="44">$F$165</f>
        <v>ISDEM</v>
      </c>
      <c r="G167" s="13">
        <f>BY_Demands_Drivers!$F$57*$M$7</f>
        <v>0.31669610899670136</v>
      </c>
      <c r="H167" s="13">
        <f>BY_Demands_Drivers!$G$57*$M$7</f>
        <v>1.2667844359868055</v>
      </c>
      <c r="I167" s="13">
        <f>BY_Demands_Drivers!$H$57*$M$7</f>
        <v>4.1170494169571121</v>
      </c>
      <c r="J167" s="13">
        <f>BY_Demands_Drivers!$I$57*$M$7</f>
        <v>2.6602473155722874</v>
      </c>
      <c r="Q167" s="18" t="str">
        <f t="shared" si="35"/>
        <v>Demand</v>
      </c>
      <c r="R167">
        <f>$Z$7</f>
        <v>2013</v>
      </c>
      <c r="S167" t="s">
        <v>27</v>
      </c>
      <c r="T167" t="str">
        <f t="shared" si="40"/>
        <v>IRDEM</v>
      </c>
      <c r="U167" s="13">
        <f>BY_Demands_Drivers!$F$50*$AA$7</f>
        <v>5.9444676697464445</v>
      </c>
      <c r="V167" s="13">
        <f>BY_Demands_Drivers!$G$50*$AA$7</f>
        <v>29.722338348732272</v>
      </c>
      <c r="W167" s="13">
        <f>BY_Demands_Drivers!$H$50*$AA$7</f>
        <v>26.750104513859032</v>
      </c>
      <c r="X167" s="13">
        <f>BY_Demands_Drivers!$I$50*$AA$7</f>
        <v>14.861169174366088</v>
      </c>
      <c r="AE167" s="18" t="str">
        <f t="shared" si="36"/>
        <v>Demand</v>
      </c>
      <c r="AF167">
        <f>$AN$7</f>
        <v>2013</v>
      </c>
      <c r="AG167" t="s">
        <v>27</v>
      </c>
      <c r="AH167" t="str">
        <f t="shared" si="41"/>
        <v>IXDEM</v>
      </c>
      <c r="AI167" s="13">
        <f>BY_Demands_Drivers!$F$36*$AO$7</f>
        <v>0.16590034946045112</v>
      </c>
      <c r="AJ167" s="13">
        <f>BY_Demands_Drivers!$G$36*$AO$7</f>
        <v>0.6636013978418025</v>
      </c>
      <c r="AK167" s="13">
        <f>BY_Demands_Drivers!$H$36*$AO$7</f>
        <v>2.1567045429858598</v>
      </c>
      <c r="AL167" s="13">
        <f>BY_Demands_Drivers!$I$36*$AO$7</f>
        <v>1.3935629354677874</v>
      </c>
      <c r="AS167" s="18" t="str">
        <f t="shared" si="37"/>
        <v>Demand</v>
      </c>
      <c r="AT167">
        <f>$BB$7</f>
        <v>2013</v>
      </c>
      <c r="AU167" t="s">
        <v>27</v>
      </c>
      <c r="AV167" t="str">
        <f t="shared" si="42"/>
        <v>IGDEM</v>
      </c>
      <c r="AW167" s="13">
        <f>BY_Demands_Drivers!$F$29*$BC$7</f>
        <v>0.7851096289691446</v>
      </c>
      <c r="AX167" s="13">
        <f>BY_Demands_Drivers!$G$29*$BC$7</f>
        <v>0.33647555527249118</v>
      </c>
      <c r="AY167" s="13">
        <f>BY_Demands_Drivers!$H$29*$BC$7</f>
        <v>0.89726814739330862</v>
      </c>
      <c r="AZ167" s="13">
        <f>BY_Demands_Drivers!$I$29*$BC$7</f>
        <v>1.0094266658174766</v>
      </c>
      <c r="BG167" s="18" t="str">
        <f t="shared" si="38"/>
        <v>Demand</v>
      </c>
      <c r="BH167">
        <f>$BP$7</f>
        <v>2013</v>
      </c>
      <c r="BI167" t="s">
        <v>27</v>
      </c>
      <c r="BJ167" t="str">
        <f t="shared" si="43"/>
        <v>IIDEM</v>
      </c>
      <c r="BK167" s="13">
        <f>BY_Demands_Drivers!$F$92*$BQ$7</f>
        <v>8.4129959263028002</v>
      </c>
      <c r="BL167" s="13">
        <f>BY_Demands_Drivers!$G$92*$BQ$7</f>
        <v>8.4383108588789706E-3</v>
      </c>
      <c r="BM167" s="13">
        <f>BY_Demands_Drivers!$H$92*$BQ$7</f>
        <v>8.4383108588794338E-3</v>
      </c>
      <c r="BN167" s="13">
        <f>BY_Demands_Drivers!$I$92*$BQ$7</f>
        <v>8.4383108588794338E-3</v>
      </c>
    </row>
    <row r="168" spans="3:66" x14ac:dyDescent="0.3">
      <c r="C168" s="18" t="str">
        <f t="shared" si="39"/>
        <v>Demand</v>
      </c>
      <c r="D168">
        <f>$L$8</f>
        <v>2014</v>
      </c>
      <c r="E168" t="s">
        <v>27</v>
      </c>
      <c r="F168" t="str">
        <f t="shared" si="44"/>
        <v>ISDEM</v>
      </c>
      <c r="G168" s="13">
        <f>BY_Demands_Drivers!$F$57*$M$8</f>
        <v>0.31670177306418484</v>
      </c>
      <c r="H168" s="13">
        <f>BY_Demands_Drivers!$G$57*$M$8</f>
        <v>1.2668070922567394</v>
      </c>
      <c r="I168" s="13">
        <f>BY_Demands_Drivers!$H$57*$M$8</f>
        <v>4.1171230498343983</v>
      </c>
      <c r="J168" s="13">
        <f>BY_Demands_Drivers!$I$57*$M$8</f>
        <v>2.6602948937391488</v>
      </c>
      <c r="Q168" s="18" t="str">
        <f t="shared" si="35"/>
        <v>Demand</v>
      </c>
      <c r="R168">
        <f>$Z$8</f>
        <v>2014</v>
      </c>
      <c r="S168" t="s">
        <v>27</v>
      </c>
      <c r="T168" t="str">
        <f t="shared" si="40"/>
        <v>IRDEM</v>
      </c>
      <c r="U168" s="13">
        <f>BY_Demands_Drivers!$F$50*$AA$8</f>
        <v>5.8728633699183357</v>
      </c>
      <c r="V168" s="13">
        <f>BY_Demands_Drivers!$G$50*$AA$8</f>
        <v>29.364316849591727</v>
      </c>
      <c r="W168" s="13">
        <f>BY_Demands_Drivers!$H$50*$AA$8</f>
        <v>26.427885164632542</v>
      </c>
      <c r="X168" s="13">
        <f>BY_Demands_Drivers!$I$50*$AA$8</f>
        <v>14.682158424795816</v>
      </c>
      <c r="AE168" s="18" t="str">
        <f t="shared" si="36"/>
        <v>Demand</v>
      </c>
      <c r="AF168">
        <f>$AN$8</f>
        <v>2014</v>
      </c>
      <c r="AG168" t="s">
        <v>27</v>
      </c>
      <c r="AH168" t="str">
        <f t="shared" si="41"/>
        <v>IXDEM</v>
      </c>
      <c r="AI168" s="13">
        <f>BY_Demands_Drivers!$F$36*$AO$8</f>
        <v>0.16590331656597654</v>
      </c>
      <c r="AJ168" s="13">
        <f>BY_Demands_Drivers!$G$36*$AO$8</f>
        <v>0.66361326626390416</v>
      </c>
      <c r="AK168" s="13">
        <f>BY_Demands_Drivers!$H$36*$AO$8</f>
        <v>2.1567431153576901</v>
      </c>
      <c r="AL168" s="13">
        <f>BY_Demands_Drivers!$I$36*$AO$8</f>
        <v>1.393587859154201</v>
      </c>
      <c r="AS168" s="18" t="str">
        <f t="shared" si="37"/>
        <v>Demand</v>
      </c>
      <c r="AT168">
        <f>$BB$8</f>
        <v>2014</v>
      </c>
      <c r="AU168" t="s">
        <v>27</v>
      </c>
      <c r="AV168" t="str">
        <f t="shared" si="42"/>
        <v>IGDEM</v>
      </c>
      <c r="AW168" s="13">
        <f>BY_Demands_Drivers!$F$29*$BC$8</f>
        <v>0.77331036404056075</v>
      </c>
      <c r="AX168" s="13">
        <f>BY_Demands_Drivers!$G$29*$BC$8</f>
        <v>0.33141872744595524</v>
      </c>
      <c r="AY168" s="13">
        <f>BY_Demands_Drivers!$H$29*$BC$8</f>
        <v>0.88378327318921279</v>
      </c>
      <c r="AZ168" s="13">
        <f>BY_Demands_Drivers!$I$29*$BC$8</f>
        <v>0.99425618233786872</v>
      </c>
      <c r="BG168" s="18" t="str">
        <f t="shared" si="38"/>
        <v>Demand</v>
      </c>
      <c r="BH168">
        <f>$BP$8</f>
        <v>2014</v>
      </c>
      <c r="BI168" t="s">
        <v>27</v>
      </c>
      <c r="BJ168" t="str">
        <f t="shared" si="43"/>
        <v>IIDEM</v>
      </c>
      <c r="BK168" s="13">
        <f>BY_Demands_Drivers!$F$92*$BQ$8</f>
        <v>8.6154313202739505</v>
      </c>
      <c r="BL168" s="13">
        <f>BY_Demands_Drivers!$G$92*$BQ$8</f>
        <v>8.6413553864327693E-3</v>
      </c>
      <c r="BM168" s="13">
        <f>BY_Demands_Drivers!$H$92*$BQ$8</f>
        <v>8.6413553864332446E-3</v>
      </c>
      <c r="BN168" s="13">
        <f>BY_Demands_Drivers!$I$92*$BQ$8</f>
        <v>8.6413553864332446E-3</v>
      </c>
    </row>
    <row r="169" spans="3:66" x14ac:dyDescent="0.3">
      <c r="C169" s="18" t="str">
        <f t="shared" si="39"/>
        <v>Demand</v>
      </c>
      <c r="D169">
        <f>$L$9</f>
        <v>2015</v>
      </c>
      <c r="E169" t="s">
        <v>27</v>
      </c>
      <c r="F169" t="str">
        <f t="shared" si="44"/>
        <v>ISDEM</v>
      </c>
      <c r="G169" s="13">
        <f>BY_Demands_Drivers!$F$57*$M$9</f>
        <v>0.28974948147593488</v>
      </c>
      <c r="H169" s="13">
        <f>BY_Demands_Drivers!$G$57*$M$9</f>
        <v>1.1589979259037395</v>
      </c>
      <c r="I169" s="13">
        <f>BY_Demands_Drivers!$H$57*$M$9</f>
        <v>3.7667432591871486</v>
      </c>
      <c r="J169" s="13">
        <f>BY_Demands_Drivers!$I$57*$M$9</f>
        <v>2.4338956443978494</v>
      </c>
      <c r="Q169" s="18" t="str">
        <f t="shared" si="35"/>
        <v>Demand</v>
      </c>
      <c r="R169">
        <f>$Z$9</f>
        <v>2015</v>
      </c>
      <c r="S169" t="s">
        <v>27</v>
      </c>
      <c r="T169" t="str">
        <f t="shared" si="40"/>
        <v>IRDEM</v>
      </c>
      <c r="U169" s="13">
        <f>BY_Demands_Drivers!$F$50*$AA$9</f>
        <v>5.8012590700902269</v>
      </c>
      <c r="V169" s="13">
        <f>BY_Demands_Drivers!$G$50*$AA$9</f>
        <v>29.006295350451182</v>
      </c>
      <c r="W169" s="13">
        <f>BY_Demands_Drivers!$H$50*$AA$9</f>
        <v>26.105665815406056</v>
      </c>
      <c r="X169" s="13">
        <f>BY_Demands_Drivers!$I$50*$AA$9</f>
        <v>14.503147675225545</v>
      </c>
      <c r="AE169" s="18" t="str">
        <f t="shared" si="36"/>
        <v>Demand</v>
      </c>
      <c r="AF169">
        <f>$AN$9</f>
        <v>2015</v>
      </c>
      <c r="AG169" t="s">
        <v>27</v>
      </c>
      <c r="AH169" t="str">
        <f t="shared" si="41"/>
        <v>IXDEM</v>
      </c>
      <c r="AI169" s="13">
        <f>BY_Demands_Drivers!$F$36*$AO$9</f>
        <v>0.18948943246138988</v>
      </c>
      <c r="AJ169" s="13">
        <f>BY_Demands_Drivers!$G$36*$AO$9</f>
        <v>0.75795772984555732</v>
      </c>
      <c r="AK169" s="13">
        <f>BY_Demands_Drivers!$H$36*$AO$9</f>
        <v>2.4633626219980633</v>
      </c>
      <c r="AL169" s="13">
        <f>BY_Demands_Drivers!$I$36*$AO$9</f>
        <v>1.5917112326756728</v>
      </c>
      <c r="AS169" s="18" t="str">
        <f t="shared" si="37"/>
        <v>Demand</v>
      </c>
      <c r="AT169">
        <f>$BB$9</f>
        <v>2015</v>
      </c>
      <c r="AU169" t="s">
        <v>27</v>
      </c>
      <c r="AV169" t="str">
        <f t="shared" si="42"/>
        <v>IGDEM</v>
      </c>
      <c r="AW169" s="13">
        <f>BY_Demands_Drivers!$F$29*$BC$9</f>
        <v>0.76151109911197701</v>
      </c>
      <c r="AX169" s="13">
        <f>BY_Demands_Drivers!$G$29*$BC$9</f>
        <v>0.32636189961941936</v>
      </c>
      <c r="AY169" s="13">
        <f>BY_Demands_Drivers!$H$29*$BC$9</f>
        <v>0.87029839898511707</v>
      </c>
      <c r="AZ169" s="13">
        <f>BY_Demands_Drivers!$I$29*$BC$9</f>
        <v>0.97908569885826091</v>
      </c>
      <c r="BG169" s="18" t="str">
        <f t="shared" si="38"/>
        <v>Demand</v>
      </c>
      <c r="BH169">
        <f>$BP$9</f>
        <v>2015</v>
      </c>
      <c r="BI169" t="s">
        <v>27</v>
      </c>
      <c r="BJ169" t="str">
        <f t="shared" si="43"/>
        <v>IIDEM</v>
      </c>
      <c r="BK169" s="13">
        <f>BY_Demands_Drivers!$F$92*$BQ$9</f>
        <v>8.8178667142451008</v>
      </c>
      <c r="BL169" s="13">
        <f>BY_Demands_Drivers!$G$92*$BQ$9</f>
        <v>8.8443999139865698E-3</v>
      </c>
      <c r="BM169" s="13">
        <f>BY_Demands_Drivers!$H$92*$BQ$9</f>
        <v>8.8443999139870555E-3</v>
      </c>
      <c r="BN169" s="13">
        <f>BY_Demands_Drivers!$I$92*$BQ$9</f>
        <v>8.8443999139870555E-3</v>
      </c>
    </row>
    <row r="170" spans="3:66" x14ac:dyDescent="0.3">
      <c r="C170" s="18" t="str">
        <f t="shared" si="39"/>
        <v>\I:</v>
      </c>
      <c r="D170">
        <f>$L$10</f>
        <v>2016</v>
      </c>
      <c r="E170" t="s">
        <v>27</v>
      </c>
      <c r="F170" t="str">
        <f t="shared" si="44"/>
        <v>ISDEM</v>
      </c>
      <c r="G170" s="13">
        <f>BY_Demands_Drivers!$F$57*$M$10</f>
        <v>0</v>
      </c>
      <c r="H170" s="13">
        <f>BY_Demands_Drivers!$G$57*$M$10</f>
        <v>0</v>
      </c>
      <c r="I170" s="13">
        <f>BY_Demands_Drivers!$H$57*$M$10</f>
        <v>0</v>
      </c>
      <c r="J170" s="13">
        <f>BY_Demands_Drivers!$I$57*$M$10</f>
        <v>0</v>
      </c>
      <c r="Q170" s="18" t="str">
        <f t="shared" si="35"/>
        <v>Demand</v>
      </c>
      <c r="R170">
        <f>$Z$10</f>
        <v>2016</v>
      </c>
      <c r="S170" t="s">
        <v>27</v>
      </c>
      <c r="T170" t="str">
        <f t="shared" si="40"/>
        <v>IRDEM</v>
      </c>
      <c r="U170" s="13">
        <f>BY_Demands_Drivers!$F$50*$AA$10</f>
        <v>5.7667433008354498</v>
      </c>
      <c r="V170" s="13">
        <f>BY_Demands_Drivers!$G$50*$AA$10</f>
        <v>28.833716504177296</v>
      </c>
      <c r="W170" s="13">
        <f>BY_Demands_Drivers!$H$50*$AA$10</f>
        <v>25.950344853759557</v>
      </c>
      <c r="X170" s="13">
        <f>BY_Demands_Drivers!$I$50*$AA$10</f>
        <v>14.416858252088602</v>
      </c>
      <c r="AE170" s="18" t="str">
        <f t="shared" si="36"/>
        <v>\I:</v>
      </c>
      <c r="AF170">
        <f>$AN$10</f>
        <v>2016</v>
      </c>
      <c r="AG170" t="s">
        <v>27</v>
      </c>
      <c r="AH170" t="str">
        <f t="shared" si="41"/>
        <v>IXDEM</v>
      </c>
      <c r="AI170" s="13">
        <f>BY_Demands_Drivers!$F$36*$AO$10</f>
        <v>0</v>
      </c>
      <c r="AJ170" s="13">
        <f>BY_Demands_Drivers!$G$36*$AO$10</f>
        <v>0</v>
      </c>
      <c r="AK170" s="13">
        <f>BY_Demands_Drivers!$H$36*$AO$10</f>
        <v>0</v>
      </c>
      <c r="AL170" s="13">
        <f>BY_Demands_Drivers!$I$36*$AO$10</f>
        <v>0</v>
      </c>
      <c r="AS170" s="18" t="str">
        <f t="shared" si="37"/>
        <v>Demand</v>
      </c>
      <c r="AT170">
        <f>$BB$10</f>
        <v>2016</v>
      </c>
      <c r="AU170" t="s">
        <v>27</v>
      </c>
      <c r="AV170" t="str">
        <f t="shared" si="42"/>
        <v>IGDEM</v>
      </c>
      <c r="AW170" s="13">
        <f>BY_Demands_Drivers!$F$29*$BC$10</f>
        <v>0.74971183418339316</v>
      </c>
      <c r="AX170" s="13">
        <f>BY_Demands_Drivers!$G$29*$BC$10</f>
        <v>0.32130507179288342</v>
      </c>
      <c r="AY170" s="13">
        <f>BY_Demands_Drivers!$H$29*$BC$10</f>
        <v>0.85681352478102124</v>
      </c>
      <c r="AZ170" s="13">
        <f>BY_Demands_Drivers!$I$29*$BC$10</f>
        <v>0.9639152153786531</v>
      </c>
      <c r="BG170" s="18" t="str">
        <f t="shared" si="38"/>
        <v>Demand</v>
      </c>
      <c r="BH170">
        <f>$BP$10</f>
        <v>2016</v>
      </c>
      <c r="BI170" t="s">
        <v>27</v>
      </c>
      <c r="BJ170" t="str">
        <f t="shared" si="43"/>
        <v>IIDEM</v>
      </c>
      <c r="BK170" s="13">
        <f>BY_Demands_Drivers!$F$92*$BQ$10</f>
        <v>9.0203021082162511</v>
      </c>
      <c r="BL170" s="13">
        <f>BY_Demands_Drivers!$G$92*$BQ$10</f>
        <v>9.0474444415403702E-3</v>
      </c>
      <c r="BM170" s="13">
        <f>BY_Demands_Drivers!$H$92*$BQ$10</f>
        <v>9.0474444415408681E-3</v>
      </c>
      <c r="BN170" s="13">
        <f>BY_Demands_Drivers!$I$92*$BQ$10</f>
        <v>9.0474444415408681E-3</v>
      </c>
    </row>
    <row r="171" spans="3:66" x14ac:dyDescent="0.3">
      <c r="C171" s="18" t="str">
        <f t="shared" si="39"/>
        <v>\I:</v>
      </c>
      <c r="D171">
        <f>$L$11</f>
        <v>2017</v>
      </c>
      <c r="E171" t="s">
        <v>27</v>
      </c>
      <c r="F171" t="str">
        <f t="shared" si="44"/>
        <v>ISDEM</v>
      </c>
      <c r="G171" s="13">
        <f>BY_Demands_Drivers!$F$57*$M$11</f>
        <v>0</v>
      </c>
      <c r="H171" s="13">
        <f>BY_Demands_Drivers!$G$57*$M$11</f>
        <v>0</v>
      </c>
      <c r="I171" s="13">
        <f>BY_Demands_Drivers!$H$57*$M$11</f>
        <v>0</v>
      </c>
      <c r="J171" s="13">
        <f>BY_Demands_Drivers!$I$57*$M$11</f>
        <v>0</v>
      </c>
      <c r="Q171" s="18" t="str">
        <f t="shared" si="35"/>
        <v>Demand</v>
      </c>
      <c r="R171">
        <f>$Z$11</f>
        <v>2017</v>
      </c>
      <c r="S171" t="s">
        <v>27</v>
      </c>
      <c r="T171" t="str">
        <f t="shared" si="40"/>
        <v>IRDEM</v>
      </c>
      <c r="U171" s="13">
        <f>BY_Demands_Drivers!$F$50*$AA$11</f>
        <v>5.7322275315806728</v>
      </c>
      <c r="V171" s="13">
        <f>BY_Demands_Drivers!$G$50*$AA$11</f>
        <v>28.66113765790341</v>
      </c>
      <c r="W171" s="13">
        <f>BY_Demands_Drivers!$H$50*$AA$11</f>
        <v>25.795023892113058</v>
      </c>
      <c r="X171" s="13">
        <f>BY_Demands_Drivers!$I$50*$AA$11</f>
        <v>14.330568828951659</v>
      </c>
      <c r="AE171" s="18" t="str">
        <f t="shared" si="36"/>
        <v>\I:</v>
      </c>
      <c r="AF171">
        <f>$AN$11</f>
        <v>2017</v>
      </c>
      <c r="AG171" t="s">
        <v>27</v>
      </c>
      <c r="AH171" t="str">
        <f t="shared" si="41"/>
        <v>IXDEM</v>
      </c>
      <c r="AI171" s="13">
        <f>BY_Demands_Drivers!$F$36*$AO$11</f>
        <v>0</v>
      </c>
      <c r="AJ171" s="13">
        <f>BY_Demands_Drivers!$G$36*$AO$11</f>
        <v>0</v>
      </c>
      <c r="AK171" s="13">
        <f>BY_Demands_Drivers!$H$36*$AO$11</f>
        <v>0</v>
      </c>
      <c r="AL171" s="13">
        <f>BY_Demands_Drivers!$I$36*$AO$11</f>
        <v>0</v>
      </c>
      <c r="AS171" s="18" t="str">
        <f t="shared" si="37"/>
        <v>Demand</v>
      </c>
      <c r="AT171">
        <f>$BB$11</f>
        <v>2017</v>
      </c>
      <c r="AU171" t="s">
        <v>27</v>
      </c>
      <c r="AV171" t="str">
        <f t="shared" si="42"/>
        <v>IGDEM</v>
      </c>
      <c r="AW171" s="13">
        <f>BY_Demands_Drivers!$F$29*$BC$11</f>
        <v>0.74364665201056968</v>
      </c>
      <c r="AX171" s="13">
        <f>BY_Demands_Drivers!$G$29*$BC$11</f>
        <v>0.31870570800453046</v>
      </c>
      <c r="AY171" s="13">
        <f>BY_Demands_Drivers!$H$29*$BC$11</f>
        <v>0.84988188801208009</v>
      </c>
      <c r="AZ171" s="13">
        <f>BY_Demands_Drivers!$I$29*$BC$11</f>
        <v>0.95611712401359428</v>
      </c>
      <c r="BG171" s="18" t="str">
        <f t="shared" si="38"/>
        <v>Demand</v>
      </c>
      <c r="BH171">
        <f>$BP$11</f>
        <v>2017</v>
      </c>
      <c r="BI171" t="s">
        <v>27</v>
      </c>
      <c r="BJ171" t="str">
        <f t="shared" si="43"/>
        <v>IIDEM</v>
      </c>
      <c r="BK171" s="13">
        <f>BY_Demands_Drivers!$F$92*$BQ$11</f>
        <v>8.8384809876474986</v>
      </c>
      <c r="BL171" s="13">
        <f>BY_Demands_Drivers!$G$92*$BQ$11</f>
        <v>8.8650762162958956E-3</v>
      </c>
      <c r="BM171" s="13">
        <f>BY_Demands_Drivers!$H$92*$BQ$11</f>
        <v>8.8650762162963831E-3</v>
      </c>
      <c r="BN171" s="13">
        <f>BY_Demands_Drivers!$I$92*$BQ$11</f>
        <v>8.8650762162963831E-3</v>
      </c>
    </row>
    <row r="172" spans="3:66" x14ac:dyDescent="0.3">
      <c r="C172" s="18" t="str">
        <f t="shared" si="39"/>
        <v>Demand</v>
      </c>
      <c r="D172">
        <f>$L$12</f>
        <v>2018</v>
      </c>
      <c r="E172" t="s">
        <v>27</v>
      </c>
      <c r="F172" t="str">
        <f t="shared" si="44"/>
        <v>ISDEM</v>
      </c>
      <c r="G172" s="13">
        <f>BY_Demands_Drivers!$F$57*$M$12</f>
        <v>0.30337371496315052</v>
      </c>
      <c r="H172" s="13">
        <f>BY_Demands_Drivers!$G$57*$M$12</f>
        <v>1.2134948598526021</v>
      </c>
      <c r="I172" s="13">
        <f>BY_Demands_Drivers!$H$57*$M$12</f>
        <v>3.9438582945209517</v>
      </c>
      <c r="J172" s="13">
        <f>BY_Demands_Drivers!$I$57*$M$12</f>
        <v>2.5483392056904606</v>
      </c>
      <c r="Q172" s="18" t="str">
        <f t="shared" si="35"/>
        <v>Demand</v>
      </c>
      <c r="R172">
        <f>$Z$12</f>
        <v>2018</v>
      </c>
      <c r="S172" t="s">
        <v>27</v>
      </c>
      <c r="T172" t="str">
        <f t="shared" si="40"/>
        <v>IRDEM</v>
      </c>
      <c r="U172" s="13">
        <f>BY_Demands_Drivers!$F$50*$AA$12</f>
        <v>5.6977117623258957</v>
      </c>
      <c r="V172" s="13">
        <f>BY_Demands_Drivers!$G$50*$AA$12</f>
        <v>28.488558811629524</v>
      </c>
      <c r="W172" s="13">
        <f>BY_Demands_Drivers!$H$50*$AA$12</f>
        <v>25.639702930466562</v>
      </c>
      <c r="X172" s="13">
        <f>BY_Demands_Drivers!$I$50*$AA$12</f>
        <v>14.244279405814716</v>
      </c>
      <c r="AE172" s="18" t="str">
        <f t="shared" si="36"/>
        <v>Demand</v>
      </c>
      <c r="AF172">
        <f>$AN$12</f>
        <v>2018</v>
      </c>
      <c r="AG172" t="s">
        <v>27</v>
      </c>
      <c r="AH172" t="str">
        <f t="shared" si="41"/>
        <v>IXDEM</v>
      </c>
      <c r="AI172" s="13">
        <f>BY_Demands_Drivers!$F$36*$AO$12</f>
        <v>0.1982263114365396</v>
      </c>
      <c r="AJ172" s="13">
        <f>BY_Demands_Drivers!$G$36*$AO$12</f>
        <v>0.79290524574615595</v>
      </c>
      <c r="AK172" s="13">
        <f>BY_Demands_Drivers!$H$36*$AO$12</f>
        <v>2.5769420486750088</v>
      </c>
      <c r="AL172" s="13">
        <f>BY_Demands_Drivers!$I$36*$AO$12</f>
        <v>1.6651010160669302</v>
      </c>
      <c r="AS172" s="18" t="str">
        <f t="shared" si="37"/>
        <v>Demand</v>
      </c>
      <c r="AT172">
        <f>$BB$12</f>
        <v>2018</v>
      </c>
      <c r="AU172" t="s">
        <v>27</v>
      </c>
      <c r="AV172" t="str">
        <f t="shared" si="42"/>
        <v>IGDEM</v>
      </c>
      <c r="AW172" s="13">
        <f>BY_Demands_Drivers!$F$29*$BC$12</f>
        <v>0.73758146983774642</v>
      </c>
      <c r="AX172" s="13">
        <f>BY_Demands_Drivers!$G$29*$BC$12</f>
        <v>0.31610634421617761</v>
      </c>
      <c r="AY172" s="13">
        <f>BY_Demands_Drivers!$H$29*$BC$12</f>
        <v>0.84295025124313916</v>
      </c>
      <c r="AZ172" s="13">
        <f>BY_Demands_Drivers!$I$29*$BC$12</f>
        <v>0.94831903264853568</v>
      </c>
      <c r="BG172" s="18" t="str">
        <f t="shared" si="38"/>
        <v>Demand</v>
      </c>
      <c r="BH172">
        <f>$BP$12</f>
        <v>2018</v>
      </c>
      <c r="BI172" t="s">
        <v>27</v>
      </c>
      <c r="BJ172" t="str">
        <f t="shared" si="43"/>
        <v>IIDEM</v>
      </c>
      <c r="BK172" s="13">
        <f>BY_Demands_Drivers!$F$92*$BQ$12</f>
        <v>8.656659867078746</v>
      </c>
      <c r="BL172" s="13">
        <f>BY_Demands_Drivers!$G$92*$BQ$12</f>
        <v>8.6827079910514193E-3</v>
      </c>
      <c r="BM172" s="13">
        <f>BY_Demands_Drivers!$H$92*$BQ$12</f>
        <v>8.6827079910518964E-3</v>
      </c>
      <c r="BN172" s="13">
        <f>BY_Demands_Drivers!$I$92*$BQ$12</f>
        <v>8.6827079910518964E-3</v>
      </c>
    </row>
    <row r="173" spans="3:66" x14ac:dyDescent="0.3">
      <c r="C173" s="18" t="str">
        <f t="shared" si="39"/>
        <v>Demand</v>
      </c>
      <c r="D173">
        <f>$L$13</f>
        <v>2019</v>
      </c>
      <c r="E173" t="s">
        <v>27</v>
      </c>
      <c r="F173" t="str">
        <f t="shared" si="44"/>
        <v>ISDEM</v>
      </c>
      <c r="G173" s="13">
        <f>BY_Demands_Drivers!$F$57*$M$13</f>
        <v>0.30149334718595666</v>
      </c>
      <c r="H173" s="13">
        <f>BY_Demands_Drivers!$G$57*$M$13</f>
        <v>1.2059733887438266</v>
      </c>
      <c r="I173" s="13">
        <f>BY_Demands_Drivers!$H$57*$M$13</f>
        <v>3.9194135134174317</v>
      </c>
      <c r="J173" s="13">
        <f>BY_Demands_Drivers!$I$57*$M$13</f>
        <v>2.5325441163620321</v>
      </c>
      <c r="Q173" s="18" t="str">
        <f t="shared" si="35"/>
        <v>Demand</v>
      </c>
      <c r="R173">
        <f>$Z$13</f>
        <v>2019</v>
      </c>
      <c r="S173" t="s">
        <v>27</v>
      </c>
      <c r="T173" t="str">
        <f t="shared" si="40"/>
        <v>IRDEM</v>
      </c>
      <c r="U173" s="13">
        <f>BY_Demands_Drivers!$F$50*$AA$13</f>
        <v>5.6631959930711187</v>
      </c>
      <c r="V173" s="13">
        <f>BY_Demands_Drivers!$G$50*$AA$13</f>
        <v>28.315979965355638</v>
      </c>
      <c r="W173" s="13">
        <f>BY_Demands_Drivers!$H$50*$AA$13</f>
        <v>25.484381968820063</v>
      </c>
      <c r="X173" s="13">
        <f>BY_Demands_Drivers!$I$50*$AA$13</f>
        <v>14.157989982677773</v>
      </c>
      <c r="AE173" s="18" t="str">
        <f t="shared" si="36"/>
        <v>Demand</v>
      </c>
      <c r="AF173">
        <f>$AN$13</f>
        <v>2019</v>
      </c>
      <c r="AG173" t="s">
        <v>27</v>
      </c>
      <c r="AH173" t="str">
        <f t="shared" si="41"/>
        <v>IXDEM</v>
      </c>
      <c r="AI173" s="13">
        <f>BY_Demands_Drivers!$F$36*$AO$13</f>
        <v>0.19062153074259228</v>
      </c>
      <c r="AJ173" s="13">
        <f>BY_Demands_Drivers!$G$36*$AO$13</f>
        <v>0.76248612297036678</v>
      </c>
      <c r="AK173" s="13">
        <f>BY_Demands_Drivers!$H$36*$AO$13</f>
        <v>2.4780798996536944</v>
      </c>
      <c r="AL173" s="13">
        <f>BY_Demands_Drivers!$I$36*$AO$13</f>
        <v>1.6012208582377729</v>
      </c>
      <c r="AS173" s="18" t="str">
        <f t="shared" si="37"/>
        <v>Demand</v>
      </c>
      <c r="AT173">
        <f>$BB$13</f>
        <v>2019</v>
      </c>
      <c r="AU173" t="s">
        <v>27</v>
      </c>
      <c r="AV173" t="str">
        <f t="shared" si="42"/>
        <v>IGDEM</v>
      </c>
      <c r="AW173" s="13">
        <f>BY_Demands_Drivers!$F$29*$BC$13</f>
        <v>0.73151628766492305</v>
      </c>
      <c r="AX173" s="13">
        <f>BY_Demands_Drivers!$G$29*$BC$13</f>
        <v>0.31350698042782477</v>
      </c>
      <c r="AY173" s="13">
        <f>BY_Demands_Drivers!$H$29*$BC$13</f>
        <v>0.83601861447419823</v>
      </c>
      <c r="AZ173" s="13">
        <f>BY_Demands_Drivers!$I$29*$BC$13</f>
        <v>0.94052094128347707</v>
      </c>
      <c r="BG173" s="18" t="str">
        <f t="shared" si="38"/>
        <v>Demand</v>
      </c>
      <c r="BH173">
        <f>$BP$13</f>
        <v>2019</v>
      </c>
      <c r="BI173" t="s">
        <v>27</v>
      </c>
      <c r="BJ173" t="str">
        <f t="shared" si="43"/>
        <v>IIDEM</v>
      </c>
      <c r="BK173" s="13">
        <f>BY_Demands_Drivers!$F$92*$BQ$13</f>
        <v>8.4748387465099935</v>
      </c>
      <c r="BL173" s="13">
        <f>BY_Demands_Drivers!$G$92*$BQ$13</f>
        <v>8.500339765806943E-3</v>
      </c>
      <c r="BM173" s="13">
        <f>BY_Demands_Drivers!$H$92*$BQ$13</f>
        <v>8.5003397658074114E-3</v>
      </c>
      <c r="BN173" s="13">
        <f>BY_Demands_Drivers!$I$92*$BQ$13</f>
        <v>8.5003397658074114E-3</v>
      </c>
    </row>
    <row r="174" spans="3:66" x14ac:dyDescent="0.3">
      <c r="C174" s="18" t="str">
        <f t="shared" si="39"/>
        <v>Demand</v>
      </c>
      <c r="D174">
        <f>$L$14</f>
        <v>2020</v>
      </c>
      <c r="E174" t="s">
        <v>27</v>
      </c>
      <c r="F174" t="str">
        <f t="shared" si="44"/>
        <v>ISDEM</v>
      </c>
      <c r="G174" s="13">
        <f>BY_Demands_Drivers!$F$57*$M$14</f>
        <v>0.30445818544654668</v>
      </c>
      <c r="H174" s="13">
        <f>BY_Demands_Drivers!$G$57*$M$14</f>
        <v>1.2178327417861867</v>
      </c>
      <c r="I174" s="13">
        <f>BY_Demands_Drivers!$H$57*$M$14</f>
        <v>3.9579564108051017</v>
      </c>
      <c r="J174" s="13">
        <f>BY_Demands_Drivers!$I$57*$M$14</f>
        <v>2.5574487577509886</v>
      </c>
      <c r="Q174" s="18" t="str">
        <f t="shared" si="35"/>
        <v>Demand</v>
      </c>
      <c r="R174">
        <f>$Z$14</f>
        <v>2020</v>
      </c>
      <c r="S174" t="s">
        <v>27</v>
      </c>
      <c r="T174" t="str">
        <f t="shared" si="40"/>
        <v>IRDEM</v>
      </c>
      <c r="U174" s="13">
        <f>BY_Demands_Drivers!$F$50*$AA$14</f>
        <v>5.6286802238163416</v>
      </c>
      <c r="V174" s="13">
        <f>BY_Demands_Drivers!$G$50*$AA$14</f>
        <v>28.143401119081751</v>
      </c>
      <c r="W174" s="13">
        <f>BY_Demands_Drivers!$H$50*$AA$14</f>
        <v>25.329061007173568</v>
      </c>
      <c r="X174" s="13">
        <f>BY_Demands_Drivers!$I$50*$AA$14</f>
        <v>14.071700559540831</v>
      </c>
      <c r="AE174" s="18" t="str">
        <f t="shared" si="36"/>
        <v>Demand</v>
      </c>
      <c r="AF174">
        <f>$AN$14</f>
        <v>2020</v>
      </c>
      <c r="AG174" t="s">
        <v>27</v>
      </c>
      <c r="AH174" t="str">
        <f t="shared" si="41"/>
        <v>IXDEM</v>
      </c>
      <c r="AI174" s="13">
        <f>BY_Demands_Drivers!$F$36*$AO$14</f>
        <v>0.19249607296023297</v>
      </c>
      <c r="AJ174" s="13">
        <f>BY_Demands_Drivers!$G$36*$AO$14</f>
        <v>0.76998429184092954</v>
      </c>
      <c r="AK174" s="13">
        <f>BY_Demands_Drivers!$H$36*$AO$14</f>
        <v>2.502448948483023</v>
      </c>
      <c r="AL174" s="13">
        <f>BY_Demands_Drivers!$I$36*$AO$14</f>
        <v>1.6169670128659546</v>
      </c>
      <c r="AS174" s="18" t="str">
        <f t="shared" si="37"/>
        <v>Demand</v>
      </c>
      <c r="AT174">
        <f>$BB$14</f>
        <v>2020</v>
      </c>
      <c r="AU174" t="s">
        <v>27</v>
      </c>
      <c r="AV174" t="str">
        <f t="shared" si="42"/>
        <v>IGDEM</v>
      </c>
      <c r="AW174" s="13">
        <f>BY_Demands_Drivers!$F$29*$BC$14</f>
        <v>0.72545110549209957</v>
      </c>
      <c r="AX174" s="13">
        <f>BY_Demands_Drivers!$G$29*$BC$14</f>
        <v>0.31090761663947186</v>
      </c>
      <c r="AY174" s="13">
        <f>BY_Demands_Drivers!$H$29*$BC$14</f>
        <v>0.82908697770525708</v>
      </c>
      <c r="AZ174" s="13">
        <f>BY_Demands_Drivers!$I$29*$BC$14</f>
        <v>0.93272284991841825</v>
      </c>
      <c r="BG174" s="18" t="str">
        <f t="shared" si="38"/>
        <v>Demand</v>
      </c>
      <c r="BH174">
        <f>$BP$14</f>
        <v>2020</v>
      </c>
      <c r="BI174" t="s">
        <v>27</v>
      </c>
      <c r="BJ174" t="str">
        <f t="shared" si="43"/>
        <v>IIDEM</v>
      </c>
      <c r="BK174" s="13">
        <f>BY_Demands_Drivers!$F$92*$BQ$14</f>
        <v>8.2930176259412427</v>
      </c>
      <c r="BL174" s="13">
        <f>BY_Demands_Drivers!$G$92*$BQ$14</f>
        <v>8.3179715405624702E-3</v>
      </c>
      <c r="BM174" s="13">
        <f>BY_Demands_Drivers!$H$92*$BQ$14</f>
        <v>8.3179715405629264E-3</v>
      </c>
      <c r="BN174" s="13">
        <f>BY_Demands_Drivers!$I$92*$BQ$14</f>
        <v>8.3179715405629264E-3</v>
      </c>
    </row>
    <row r="175" spans="3:66" x14ac:dyDescent="0.3">
      <c r="C175" s="18" t="str">
        <f t="shared" si="39"/>
        <v>Demand</v>
      </c>
      <c r="D175">
        <f>$L$15</f>
        <v>2021</v>
      </c>
      <c r="E175" t="s">
        <v>27</v>
      </c>
      <c r="F175" t="str">
        <f t="shared" si="44"/>
        <v>ISDEM</v>
      </c>
      <c r="G175" s="13">
        <f>BY_Demands_Drivers!$F$57*$M$15</f>
        <v>0.30472525403027168</v>
      </c>
      <c r="H175" s="13">
        <f>BY_Demands_Drivers!$G$57*$M$15</f>
        <v>1.2189010161210867</v>
      </c>
      <c r="I175" s="13">
        <f>BY_Demands_Drivers!$H$57*$M$15</f>
        <v>3.9614283023935268</v>
      </c>
      <c r="J175" s="13">
        <f>BY_Demands_Drivers!$I$57*$M$15</f>
        <v>2.5596921338542784</v>
      </c>
      <c r="Q175" s="18" t="str">
        <f t="shared" si="35"/>
        <v>Demand</v>
      </c>
      <c r="R175">
        <f>$Z$15</f>
        <v>2021</v>
      </c>
      <c r="S175" t="s">
        <v>27</v>
      </c>
      <c r="T175" t="str">
        <f t="shared" si="40"/>
        <v>IRDEM</v>
      </c>
      <c r="U175" s="13">
        <f>BY_Demands_Drivers!$F$50*$AA$15</f>
        <v>5.6438928730699001</v>
      </c>
      <c r="V175" s="13">
        <f>BY_Demands_Drivers!$G$50*$AA$15</f>
        <v>28.219464365349545</v>
      </c>
      <c r="W175" s="13">
        <f>BY_Demands_Drivers!$H$50*$AA$15</f>
        <v>25.39751792881458</v>
      </c>
      <c r="X175" s="13">
        <f>BY_Demands_Drivers!$I$50*$AA$15</f>
        <v>14.109732182674728</v>
      </c>
      <c r="AE175" s="18" t="str">
        <f t="shared" si="36"/>
        <v>Demand</v>
      </c>
      <c r="AF175">
        <f>$AN$15</f>
        <v>2021</v>
      </c>
      <c r="AG175" t="s">
        <v>27</v>
      </c>
      <c r="AH175" t="str">
        <f t="shared" si="41"/>
        <v>IXDEM</v>
      </c>
      <c r="AI175" s="13">
        <f>BY_Demands_Drivers!$F$36*$AO$15</f>
        <v>0.19266492916458403</v>
      </c>
      <c r="AJ175" s="13">
        <f>BY_Demands_Drivers!$G$36*$AO$15</f>
        <v>0.77065971665833377</v>
      </c>
      <c r="AK175" s="13">
        <f>BY_Demands_Drivers!$H$36*$AO$15</f>
        <v>2.5046440791395868</v>
      </c>
      <c r="AL175" s="13">
        <f>BY_Demands_Drivers!$I$36*$AO$15</f>
        <v>1.6183854049825035</v>
      </c>
      <c r="AS175" s="18" t="str">
        <f t="shared" si="37"/>
        <v>Demand</v>
      </c>
      <c r="AT175">
        <f>$BB$15</f>
        <v>2021</v>
      </c>
      <c r="AU175" t="s">
        <v>27</v>
      </c>
      <c r="AV175" t="str">
        <f t="shared" si="42"/>
        <v>IGDEM</v>
      </c>
      <c r="AW175" s="13">
        <f>BY_Demands_Drivers!$F$29*$BC$15</f>
        <v>0.72260619919605229</v>
      </c>
      <c r="AX175" s="13">
        <f>BY_Demands_Drivers!$G$29*$BC$15</f>
        <v>0.30968837108402297</v>
      </c>
      <c r="AY175" s="13">
        <f>BY_Demands_Drivers!$H$29*$BC$15</f>
        <v>0.82583565622406019</v>
      </c>
      <c r="AZ175" s="13">
        <f>BY_Demands_Drivers!$I$29*$BC$15</f>
        <v>0.92906511325207175</v>
      </c>
      <c r="BG175" s="18" t="str">
        <f t="shared" si="38"/>
        <v>Demand</v>
      </c>
      <c r="BH175">
        <f>$BP$15</f>
        <v>2021</v>
      </c>
      <c r="BI175" t="s">
        <v>27</v>
      </c>
      <c r="BJ175" t="str">
        <f t="shared" si="43"/>
        <v>IIDEM</v>
      </c>
      <c r="BK175" s="13">
        <f>BY_Demands_Drivers!$F$92*$BQ$15</f>
        <v>8.3522534661265375</v>
      </c>
      <c r="BL175" s="13">
        <f>BY_Demands_Drivers!$G$92*$BQ$15</f>
        <v>8.3773856229950594E-3</v>
      </c>
      <c r="BM175" s="13">
        <f>BY_Demands_Drivers!$H$92*$BQ$15</f>
        <v>8.3773856229955191E-3</v>
      </c>
      <c r="BN175" s="13">
        <f>BY_Demands_Drivers!$I$92*$BQ$15</f>
        <v>8.3773856229955191E-3</v>
      </c>
    </row>
    <row r="176" spans="3:66" x14ac:dyDescent="0.3">
      <c r="C176" s="18" t="str">
        <f t="shared" si="39"/>
        <v>Demand</v>
      </c>
      <c r="D176">
        <f>$L$16</f>
        <v>2022</v>
      </c>
      <c r="E176" t="s">
        <v>27</v>
      </c>
      <c r="F176" t="str">
        <f t="shared" si="44"/>
        <v>ISDEM</v>
      </c>
      <c r="G176" s="13">
        <f>BY_Demands_Drivers!$F$57*$M$16</f>
        <v>0.30499232261399684</v>
      </c>
      <c r="H176" s="13">
        <f>BY_Demands_Drivers!$G$57*$M$16</f>
        <v>1.2199692904559873</v>
      </c>
      <c r="I176" s="13">
        <f>BY_Demands_Drivers!$H$57*$M$16</f>
        <v>3.9649001939819537</v>
      </c>
      <c r="J176" s="13">
        <f>BY_Demands_Drivers!$I$57*$M$16</f>
        <v>2.5619355099575696</v>
      </c>
      <c r="Q176" s="18" t="str">
        <f t="shared" si="35"/>
        <v>Demand</v>
      </c>
      <c r="R176">
        <f>$Z$16</f>
        <v>2022</v>
      </c>
      <c r="S176" t="s">
        <v>27</v>
      </c>
      <c r="T176" t="str">
        <f t="shared" si="40"/>
        <v>IRDEM</v>
      </c>
      <c r="U176" s="13">
        <f>BY_Demands_Drivers!$F$50*$AA$16</f>
        <v>5.6591055223234576</v>
      </c>
      <c r="V176" s="13">
        <f>BY_Demands_Drivers!$G$50*$AA$16</f>
        <v>28.295527611617331</v>
      </c>
      <c r="W176" s="13">
        <f>BY_Demands_Drivers!$H$50*$AA$16</f>
        <v>25.465974850455588</v>
      </c>
      <c r="X176" s="13">
        <f>BY_Demands_Drivers!$I$50*$AA$16</f>
        <v>14.147763805808621</v>
      </c>
      <c r="AE176" s="18" t="str">
        <f t="shared" si="36"/>
        <v>Demand</v>
      </c>
      <c r="AF176">
        <f>$AN$16</f>
        <v>2022</v>
      </c>
      <c r="AG176" t="s">
        <v>27</v>
      </c>
      <c r="AH176" t="str">
        <f t="shared" si="41"/>
        <v>IXDEM</v>
      </c>
      <c r="AI176" s="13">
        <f>BY_Demands_Drivers!$F$36*$AO$16</f>
        <v>0.19283378536893517</v>
      </c>
      <c r="AJ176" s="13">
        <f>BY_Demands_Drivers!$G$36*$AO$16</f>
        <v>0.77133514147573834</v>
      </c>
      <c r="AK176" s="13">
        <f>BY_Demands_Drivers!$H$36*$AO$16</f>
        <v>2.5068392097961518</v>
      </c>
      <c r="AL176" s="13">
        <f>BY_Demands_Drivers!$I$36*$AO$16</f>
        <v>1.6198037970990531</v>
      </c>
      <c r="AS176" s="18" t="str">
        <f t="shared" si="37"/>
        <v>Demand</v>
      </c>
      <c r="AT176">
        <f>$BB$16</f>
        <v>2022</v>
      </c>
      <c r="AU176" t="s">
        <v>27</v>
      </c>
      <c r="AV176" t="str">
        <f t="shared" si="42"/>
        <v>IGDEM</v>
      </c>
      <c r="AW176" s="13">
        <f>BY_Demands_Drivers!$F$29*$BC$16</f>
        <v>0.71976129290000479</v>
      </c>
      <c r="AX176" s="13">
        <f>BY_Demands_Drivers!$G$29*$BC$16</f>
        <v>0.30846912552857408</v>
      </c>
      <c r="AY176" s="13">
        <f>BY_Demands_Drivers!$H$29*$BC$16</f>
        <v>0.82258433474286308</v>
      </c>
      <c r="AZ176" s="13">
        <f>BY_Demands_Drivers!$I$29*$BC$16</f>
        <v>0.92540737658572492</v>
      </c>
      <c r="BG176" s="18" t="str">
        <f t="shared" si="38"/>
        <v>Demand</v>
      </c>
      <c r="BH176">
        <f>$BP$16</f>
        <v>2022</v>
      </c>
      <c r="BI176" t="s">
        <v>27</v>
      </c>
      <c r="BJ176" t="str">
        <f t="shared" si="43"/>
        <v>IIDEM</v>
      </c>
      <c r="BK176" s="13">
        <f>BY_Demands_Drivers!$F$92*$BQ$16</f>
        <v>8.4114893063118323</v>
      </c>
      <c r="BL176" s="13">
        <f>BY_Demands_Drivers!$G$92*$BQ$16</f>
        <v>8.4367997054276486E-3</v>
      </c>
      <c r="BM176" s="13">
        <f>BY_Demands_Drivers!$H$92*$BQ$16</f>
        <v>8.4367997054281118E-3</v>
      </c>
      <c r="BN176" s="13">
        <f>BY_Demands_Drivers!$I$92*$BQ$16</f>
        <v>8.4367997054281118E-3</v>
      </c>
    </row>
    <row r="177" spans="3:66" x14ac:dyDescent="0.3">
      <c r="C177" s="18" t="str">
        <f t="shared" si="39"/>
        <v>Demand</v>
      </c>
      <c r="D177">
        <f>$L$17</f>
        <v>2023</v>
      </c>
      <c r="E177" t="s">
        <v>27</v>
      </c>
      <c r="F177" t="str">
        <f t="shared" si="44"/>
        <v>ISDEM</v>
      </c>
      <c r="G177" s="13">
        <f>BY_Demands_Drivers!$F$57*$M$17</f>
        <v>0.30525939119772189</v>
      </c>
      <c r="H177" s="13">
        <f>BY_Demands_Drivers!$G$57*$M$17</f>
        <v>1.2210375647908875</v>
      </c>
      <c r="I177" s="13">
        <f>BY_Demands_Drivers!$H$57*$M$17</f>
        <v>3.9683720855703792</v>
      </c>
      <c r="J177" s="13">
        <f>BY_Demands_Drivers!$I$57*$M$17</f>
        <v>2.5641788860608599</v>
      </c>
      <c r="Q177" s="18" t="str">
        <f t="shared" si="35"/>
        <v>Demand</v>
      </c>
      <c r="R177">
        <f>$Z$17</f>
        <v>2023</v>
      </c>
      <c r="S177" t="s">
        <v>27</v>
      </c>
      <c r="T177" t="str">
        <f t="shared" si="40"/>
        <v>IRDEM</v>
      </c>
      <c r="U177" s="13">
        <f>BY_Demands_Drivers!$F$50*$AA$17</f>
        <v>5.6743181715770143</v>
      </c>
      <c r="V177" s="13">
        <f>BY_Demands_Drivers!$G$50*$AA$17</f>
        <v>28.371590857885117</v>
      </c>
      <c r="W177" s="13">
        <f>BY_Demands_Drivers!$H$50*$AA$17</f>
        <v>25.534431772096593</v>
      </c>
      <c r="X177" s="13">
        <f>BY_Demands_Drivers!$I$50*$AA$17</f>
        <v>14.185795428942512</v>
      </c>
      <c r="AE177" s="18" t="str">
        <f t="shared" si="36"/>
        <v>Demand</v>
      </c>
      <c r="AF177">
        <f>$AN$17</f>
        <v>2023</v>
      </c>
      <c r="AG177" t="s">
        <v>27</v>
      </c>
      <c r="AH177" t="str">
        <f t="shared" si="41"/>
        <v>IXDEM</v>
      </c>
      <c r="AI177" s="13">
        <f>BY_Demands_Drivers!$F$36*$AO$17</f>
        <v>0.19300264157328625</v>
      </c>
      <c r="AJ177" s="13">
        <f>BY_Demands_Drivers!$G$36*$AO$17</f>
        <v>0.77201056629314257</v>
      </c>
      <c r="AK177" s="13">
        <f>BY_Demands_Drivers!$H$36*$AO$17</f>
        <v>2.5090343404527156</v>
      </c>
      <c r="AL177" s="13">
        <f>BY_Demands_Drivers!$I$36*$AO$17</f>
        <v>1.6212221892156022</v>
      </c>
      <c r="AS177" s="18" t="str">
        <f t="shared" si="37"/>
        <v>Demand</v>
      </c>
      <c r="AT177">
        <f>$BB$17</f>
        <v>2023</v>
      </c>
      <c r="AU177" t="s">
        <v>27</v>
      </c>
      <c r="AV177" t="str">
        <f t="shared" si="42"/>
        <v>IGDEM</v>
      </c>
      <c r="AW177" s="13">
        <f>BY_Demands_Drivers!$F$29*$BC$17</f>
        <v>0.7169163866039574</v>
      </c>
      <c r="AX177" s="13">
        <f>BY_Demands_Drivers!$G$29*$BC$17</f>
        <v>0.3072498799731252</v>
      </c>
      <c r="AY177" s="13">
        <f>BY_Demands_Drivers!$H$29*$BC$17</f>
        <v>0.81933301326166597</v>
      </c>
      <c r="AZ177" s="13">
        <f>BY_Demands_Drivers!$I$29*$BC$17</f>
        <v>0.92174963991937831</v>
      </c>
      <c r="BG177" s="18" t="str">
        <f t="shared" si="38"/>
        <v>Demand</v>
      </c>
      <c r="BH177">
        <f>$BP$17</f>
        <v>2023</v>
      </c>
      <c r="BI177" t="s">
        <v>27</v>
      </c>
      <c r="BJ177" t="str">
        <f t="shared" si="43"/>
        <v>IIDEM</v>
      </c>
      <c r="BK177" s="13">
        <f>BY_Demands_Drivers!$F$92*$BQ$17</f>
        <v>8.4707251464971272</v>
      </c>
      <c r="BL177" s="13">
        <f>BY_Demands_Drivers!$G$92*$BQ$17</f>
        <v>8.4962137878602378E-3</v>
      </c>
      <c r="BM177" s="13">
        <f>BY_Demands_Drivers!$H$92*$BQ$17</f>
        <v>8.4962137878607045E-3</v>
      </c>
      <c r="BN177" s="13">
        <f>BY_Demands_Drivers!$I$92*$BQ$17</f>
        <v>8.4962137878607045E-3</v>
      </c>
    </row>
    <row r="178" spans="3:66" x14ac:dyDescent="0.3">
      <c r="C178" s="18" t="str">
        <f t="shared" si="39"/>
        <v>Demand</v>
      </c>
      <c r="D178">
        <f>$L$18</f>
        <v>2024</v>
      </c>
      <c r="E178" t="s">
        <v>27</v>
      </c>
      <c r="F178" t="str">
        <f t="shared" si="44"/>
        <v>ISDEM</v>
      </c>
      <c r="G178" s="13">
        <f>BY_Demands_Drivers!$F$57*$M$18</f>
        <v>0.30552645978144688</v>
      </c>
      <c r="H178" s="13">
        <f>BY_Demands_Drivers!$G$57*$M$18</f>
        <v>1.2221058391257875</v>
      </c>
      <c r="I178" s="13">
        <f>BY_Demands_Drivers!$H$57*$M$18</f>
        <v>3.9718439771588039</v>
      </c>
      <c r="J178" s="13">
        <f>BY_Demands_Drivers!$I$57*$M$18</f>
        <v>2.5664222621641497</v>
      </c>
      <c r="Q178" s="18" t="str">
        <f t="shared" si="35"/>
        <v>Demand</v>
      </c>
      <c r="R178">
        <f>$Z$18</f>
        <v>2024</v>
      </c>
      <c r="S178" t="s">
        <v>27</v>
      </c>
      <c r="T178" t="str">
        <f t="shared" si="40"/>
        <v>IRDEM</v>
      </c>
      <c r="U178" s="13">
        <f>BY_Demands_Drivers!$F$50*$AA$18</f>
        <v>5.6895308208305728</v>
      </c>
      <c r="V178" s="13">
        <f>BY_Demands_Drivers!$G$50*$AA$18</f>
        <v>28.44765410415291</v>
      </c>
      <c r="W178" s="13">
        <f>BY_Demands_Drivers!$H$50*$AA$18</f>
        <v>25.602888693737608</v>
      </c>
      <c r="X178" s="13">
        <f>BY_Demands_Drivers!$I$50*$AA$18</f>
        <v>14.223827052076409</v>
      </c>
      <c r="AE178" s="18" t="str">
        <f t="shared" si="36"/>
        <v>Demand</v>
      </c>
      <c r="AF178">
        <f>$AN$18</f>
        <v>2024</v>
      </c>
      <c r="AG178" t="s">
        <v>27</v>
      </c>
      <c r="AH178" t="str">
        <f t="shared" si="41"/>
        <v>IXDEM</v>
      </c>
      <c r="AI178" s="13">
        <f>BY_Demands_Drivers!$F$36*$AO$18</f>
        <v>0.19317149777763729</v>
      </c>
      <c r="AJ178" s="13">
        <f>BY_Demands_Drivers!$G$36*$AO$18</f>
        <v>0.7726859911105467</v>
      </c>
      <c r="AK178" s="13">
        <f>BY_Demands_Drivers!$H$36*$AO$18</f>
        <v>2.5112294711092789</v>
      </c>
      <c r="AL178" s="13">
        <f>BY_Demands_Drivers!$I$36*$AO$18</f>
        <v>1.6226405813321509</v>
      </c>
      <c r="AS178" s="18" t="str">
        <f t="shared" si="37"/>
        <v>Demand</v>
      </c>
      <c r="AT178">
        <f>$BB$18</f>
        <v>2024</v>
      </c>
      <c r="AU178" t="s">
        <v>27</v>
      </c>
      <c r="AV178" t="str">
        <f t="shared" si="42"/>
        <v>IGDEM</v>
      </c>
      <c r="AW178" s="13">
        <f>BY_Demands_Drivers!$F$29*$BC$18</f>
        <v>0.7140714803079099</v>
      </c>
      <c r="AX178" s="13">
        <f>BY_Demands_Drivers!$G$29*$BC$18</f>
        <v>0.30603063441767625</v>
      </c>
      <c r="AY178" s="13">
        <f>BY_Demands_Drivers!$H$29*$BC$18</f>
        <v>0.81608169178046885</v>
      </c>
      <c r="AZ178" s="13">
        <f>BY_Demands_Drivers!$I$29*$BC$18</f>
        <v>0.91809190325303147</v>
      </c>
      <c r="BG178" s="18" t="str">
        <f t="shared" si="38"/>
        <v>Demand</v>
      </c>
      <c r="BH178">
        <f>$BP$18</f>
        <v>2024</v>
      </c>
      <c r="BI178" t="s">
        <v>27</v>
      </c>
      <c r="BJ178" t="str">
        <f t="shared" si="43"/>
        <v>IIDEM</v>
      </c>
      <c r="BK178" s="13">
        <f>BY_Demands_Drivers!$F$92*$BQ$18</f>
        <v>8.529960986682422</v>
      </c>
      <c r="BL178" s="13">
        <f>BY_Demands_Drivers!$G$92*$BQ$18</f>
        <v>8.5556278702928271E-3</v>
      </c>
      <c r="BM178" s="13">
        <f>BY_Demands_Drivers!$H$92*$BQ$18</f>
        <v>8.5556278702932972E-3</v>
      </c>
      <c r="BN178" s="13">
        <f>BY_Demands_Drivers!$I$92*$BQ$18</f>
        <v>8.5556278702932972E-3</v>
      </c>
    </row>
    <row r="179" spans="3:66" x14ac:dyDescent="0.3">
      <c r="C179" s="18" t="str">
        <f t="shared" si="39"/>
        <v>Demand</v>
      </c>
      <c r="D179">
        <f>$L$19</f>
        <v>2025</v>
      </c>
      <c r="E179" t="s">
        <v>27</v>
      </c>
      <c r="F179" t="str">
        <f t="shared" si="44"/>
        <v>ISDEM</v>
      </c>
      <c r="G179" s="13">
        <f>BY_Demands_Drivers!$F$57*$M$19</f>
        <v>0.30579352836517187</v>
      </c>
      <c r="H179" s="13">
        <f>BY_Demands_Drivers!$G$57*$M$19</f>
        <v>1.2231741134606875</v>
      </c>
      <c r="I179" s="13">
        <f>BY_Demands_Drivers!$H$57*$M$19</f>
        <v>3.975315868747229</v>
      </c>
      <c r="J179" s="13">
        <f>BY_Demands_Drivers!$I$57*$M$19</f>
        <v>2.5686656382674395</v>
      </c>
      <c r="Q179" s="18" t="str">
        <f t="shared" si="35"/>
        <v>Demand</v>
      </c>
      <c r="R179">
        <f>$Z$19</f>
        <v>2025</v>
      </c>
      <c r="S179" t="s">
        <v>27</v>
      </c>
      <c r="T179" t="str">
        <f t="shared" si="40"/>
        <v>IRDEM</v>
      </c>
      <c r="U179" s="13">
        <f>BY_Demands_Drivers!$F$50*$AA$19</f>
        <v>5.7047434700841304</v>
      </c>
      <c r="V179" s="13">
        <f>BY_Demands_Drivers!$G$50*$AA$19</f>
        <v>28.5237173504207</v>
      </c>
      <c r="W179" s="13">
        <f>BY_Demands_Drivers!$H$50*$AA$19</f>
        <v>25.67134561537862</v>
      </c>
      <c r="X179" s="13">
        <f>BY_Demands_Drivers!$I$50*$AA$19</f>
        <v>14.261858675210304</v>
      </c>
      <c r="AE179" s="18" t="str">
        <f t="shared" si="36"/>
        <v>Demand</v>
      </c>
      <c r="AF179">
        <f>$AN$19</f>
        <v>2025</v>
      </c>
      <c r="AG179" t="s">
        <v>27</v>
      </c>
      <c r="AH179" t="str">
        <f t="shared" si="41"/>
        <v>IXDEM</v>
      </c>
      <c r="AI179" s="13">
        <f>BY_Demands_Drivers!$F$36*$AO$19</f>
        <v>0.19334035398198834</v>
      </c>
      <c r="AJ179" s="13">
        <f>BY_Demands_Drivers!$G$36*$AO$19</f>
        <v>0.77336141592795105</v>
      </c>
      <c r="AK179" s="13">
        <f>BY_Demands_Drivers!$H$36*$AO$19</f>
        <v>2.513424601765843</v>
      </c>
      <c r="AL179" s="13">
        <f>BY_Demands_Drivers!$I$36*$AO$19</f>
        <v>1.6240589734486999</v>
      </c>
      <c r="AS179" s="18" t="str">
        <f t="shared" si="37"/>
        <v>Demand</v>
      </c>
      <c r="AT179">
        <f>$BB$19</f>
        <v>2025</v>
      </c>
      <c r="AU179" t="s">
        <v>27</v>
      </c>
      <c r="AV179" t="str">
        <f t="shared" si="42"/>
        <v>IGDEM</v>
      </c>
      <c r="AW179" s="13">
        <f>BY_Demands_Drivers!$F$29*$BC$19</f>
        <v>0.71122657401186251</v>
      </c>
      <c r="AX179" s="13">
        <f>BY_Demands_Drivers!$G$29*$BC$19</f>
        <v>0.30481138886222736</v>
      </c>
      <c r="AY179" s="13">
        <f>BY_Demands_Drivers!$H$29*$BC$19</f>
        <v>0.81283037029927185</v>
      </c>
      <c r="AZ179" s="13">
        <f>BY_Demands_Drivers!$I$29*$BC$19</f>
        <v>0.91443416658668475</v>
      </c>
      <c r="BG179" s="18" t="str">
        <f t="shared" si="38"/>
        <v>Demand</v>
      </c>
      <c r="BH179">
        <f>$BP$19</f>
        <v>2025</v>
      </c>
      <c r="BI179" t="s">
        <v>27</v>
      </c>
      <c r="BJ179" t="str">
        <f t="shared" si="43"/>
        <v>IIDEM</v>
      </c>
      <c r="BK179" s="13">
        <f>BY_Demands_Drivers!$F$92*$BQ$19</f>
        <v>8.5891968268677168</v>
      </c>
      <c r="BL179" s="13">
        <f>BY_Demands_Drivers!$G$92*$BQ$19</f>
        <v>8.6150419527254163E-3</v>
      </c>
      <c r="BM179" s="13">
        <f>BY_Demands_Drivers!$H$92*$BQ$19</f>
        <v>8.6150419527258899E-3</v>
      </c>
      <c r="BN179" s="13">
        <f>BY_Demands_Drivers!$I$92*$BQ$19</f>
        <v>8.6150419527258899E-3</v>
      </c>
    </row>
    <row r="180" spans="3:66" x14ac:dyDescent="0.3">
      <c r="C180" s="18" t="str">
        <f t="shared" si="39"/>
        <v>Demand</v>
      </c>
      <c r="D180">
        <f>$L$20</f>
        <v>2026</v>
      </c>
      <c r="E180" t="s">
        <v>27</v>
      </c>
      <c r="F180" t="str">
        <f t="shared" si="44"/>
        <v>ISDEM</v>
      </c>
      <c r="G180" s="13">
        <f>BY_Demands_Drivers!$F$57*$M$20</f>
        <v>0.30579352836517187</v>
      </c>
      <c r="H180" s="13">
        <f>BY_Demands_Drivers!$G$57*$M$20</f>
        <v>1.2231741134606875</v>
      </c>
      <c r="I180" s="13">
        <f>BY_Demands_Drivers!$H$57*$M$20</f>
        <v>3.975315868747229</v>
      </c>
      <c r="J180" s="13">
        <f>BY_Demands_Drivers!$I$57*$M$20</f>
        <v>2.5686656382674395</v>
      </c>
      <c r="Q180" s="18" t="str">
        <f t="shared" si="35"/>
        <v>Demand</v>
      </c>
      <c r="R180">
        <f>$Z$20</f>
        <v>2026</v>
      </c>
      <c r="S180" t="s">
        <v>27</v>
      </c>
      <c r="T180" t="str">
        <f t="shared" si="40"/>
        <v>IRDEM</v>
      </c>
      <c r="U180" s="13">
        <f>BY_Demands_Drivers!$F$50*$AA$20</f>
        <v>5.7351687685912456</v>
      </c>
      <c r="V180" s="13">
        <f>BY_Demands_Drivers!$G$50*$AA$20</f>
        <v>28.675843842956272</v>
      </c>
      <c r="W180" s="13">
        <f>BY_Demands_Drivers!$H$50*$AA$20</f>
        <v>25.808259458660636</v>
      </c>
      <c r="X180" s="13">
        <f>BY_Demands_Drivers!$I$50*$AA$20</f>
        <v>14.33792192147809</v>
      </c>
      <c r="AE180" s="18" t="str">
        <f t="shared" si="36"/>
        <v>Demand</v>
      </c>
      <c r="AF180">
        <f>$AN$20</f>
        <v>2026</v>
      </c>
      <c r="AG180" t="s">
        <v>27</v>
      </c>
      <c r="AH180" t="str">
        <f t="shared" si="41"/>
        <v>IXDEM</v>
      </c>
      <c r="AI180" s="13">
        <f>BY_Demands_Drivers!$F$36*$AO$20</f>
        <v>0.19334035398198834</v>
      </c>
      <c r="AJ180" s="13">
        <f>BY_Demands_Drivers!$G$36*$AO$20</f>
        <v>0.77336141592795105</v>
      </c>
      <c r="AK180" s="13">
        <f>BY_Demands_Drivers!$H$36*$AO$20</f>
        <v>2.513424601765843</v>
      </c>
      <c r="AL180" s="13">
        <f>BY_Demands_Drivers!$I$36*$AO$20</f>
        <v>1.6240589734486999</v>
      </c>
      <c r="AS180" s="18" t="str">
        <f t="shared" si="37"/>
        <v>Demand</v>
      </c>
      <c r="AT180">
        <f>$BB$20</f>
        <v>2026</v>
      </c>
      <c r="AU180" t="s">
        <v>27</v>
      </c>
      <c r="AV180" t="str">
        <f t="shared" si="42"/>
        <v>IGDEM</v>
      </c>
      <c r="AW180" s="13">
        <f>BY_Demands_Drivers!$F$29*$BC$20</f>
        <v>0.70838166771581512</v>
      </c>
      <c r="AX180" s="13">
        <f>BY_Demands_Drivers!$G$29*$BC$20</f>
        <v>0.30359214330677847</v>
      </c>
      <c r="AY180" s="13">
        <f>BY_Demands_Drivers!$H$29*$BC$20</f>
        <v>0.80957904881807485</v>
      </c>
      <c r="AZ180" s="13">
        <f>BY_Demands_Drivers!$I$29*$BC$20</f>
        <v>0.91077642992033814</v>
      </c>
      <c r="BG180" s="18" t="str">
        <f t="shared" si="38"/>
        <v>Demand</v>
      </c>
      <c r="BH180">
        <f>$BP$20</f>
        <v>2026</v>
      </c>
      <c r="BI180" t="s">
        <v>27</v>
      </c>
      <c r="BJ180" t="str">
        <f t="shared" si="43"/>
        <v>IIDEM</v>
      </c>
      <c r="BK180" s="13">
        <f>BY_Demands_Drivers!$F$92*$BQ$20</f>
        <v>8.6188147469603642</v>
      </c>
      <c r="BL180" s="13">
        <f>BY_Demands_Drivers!$G$92*$BQ$20</f>
        <v>8.6447489939417109E-3</v>
      </c>
      <c r="BM180" s="13">
        <f>BY_Demands_Drivers!$H$92*$BQ$20</f>
        <v>8.6447489939421862E-3</v>
      </c>
      <c r="BN180" s="13">
        <f>BY_Demands_Drivers!$I$92*$BQ$20</f>
        <v>8.6447489939421862E-3</v>
      </c>
    </row>
    <row r="181" spans="3:66" x14ac:dyDescent="0.3">
      <c r="C181" s="18" t="str">
        <f t="shared" si="39"/>
        <v>Demand</v>
      </c>
      <c r="D181">
        <f>$L$21</f>
        <v>2027</v>
      </c>
      <c r="E181" t="s">
        <v>27</v>
      </c>
      <c r="F181" t="str">
        <f t="shared" si="44"/>
        <v>ISDEM</v>
      </c>
      <c r="G181" s="13">
        <f>BY_Demands_Drivers!$F$57*$M$21</f>
        <v>0.30579352836517187</v>
      </c>
      <c r="H181" s="13">
        <f>BY_Demands_Drivers!$G$57*$M$21</f>
        <v>1.2231741134606875</v>
      </c>
      <c r="I181" s="13">
        <f>BY_Demands_Drivers!$H$57*$M$21</f>
        <v>3.975315868747229</v>
      </c>
      <c r="J181" s="13">
        <f>BY_Demands_Drivers!$I$57*$M$21</f>
        <v>2.5686656382674395</v>
      </c>
      <c r="Q181" s="18" t="str">
        <f t="shared" si="35"/>
        <v>Demand</v>
      </c>
      <c r="R181">
        <f>$Z$21</f>
        <v>2027</v>
      </c>
      <c r="S181" t="s">
        <v>27</v>
      </c>
      <c r="T181" t="str">
        <f t="shared" si="40"/>
        <v>IRDEM</v>
      </c>
      <c r="U181" s="13">
        <f>BY_Demands_Drivers!$F$50*$AA$21</f>
        <v>5.7655940670983608</v>
      </c>
      <c r="V181" s="13">
        <f>BY_Demands_Drivers!$G$50*$AA$21</f>
        <v>28.827970335491848</v>
      </c>
      <c r="W181" s="13">
        <f>BY_Demands_Drivers!$H$50*$AA$21</f>
        <v>25.945173301942653</v>
      </c>
      <c r="X181" s="13">
        <f>BY_Demands_Drivers!$I$50*$AA$21</f>
        <v>14.413985167745878</v>
      </c>
      <c r="AE181" s="18" t="str">
        <f t="shared" si="36"/>
        <v>Demand</v>
      </c>
      <c r="AF181">
        <f>$AN$21</f>
        <v>2027</v>
      </c>
      <c r="AG181" t="s">
        <v>27</v>
      </c>
      <c r="AH181" t="str">
        <f t="shared" si="41"/>
        <v>IXDEM</v>
      </c>
      <c r="AI181" s="13">
        <f>BY_Demands_Drivers!$F$36*$AO$21</f>
        <v>0.19334035398198834</v>
      </c>
      <c r="AJ181" s="13">
        <f>BY_Demands_Drivers!$G$36*$AO$21</f>
        <v>0.77336141592795105</v>
      </c>
      <c r="AK181" s="13">
        <f>BY_Demands_Drivers!$H$36*$AO$21</f>
        <v>2.513424601765843</v>
      </c>
      <c r="AL181" s="13">
        <f>BY_Demands_Drivers!$I$36*$AO$21</f>
        <v>1.6240589734486999</v>
      </c>
      <c r="AS181" s="18" t="str">
        <f t="shared" si="37"/>
        <v>Demand</v>
      </c>
      <c r="AT181">
        <f>$BB$21</f>
        <v>2027</v>
      </c>
      <c r="AU181" t="s">
        <v>27</v>
      </c>
      <c r="AV181" t="str">
        <f t="shared" si="42"/>
        <v>IGDEM</v>
      </c>
      <c r="AW181" s="13">
        <f>BY_Demands_Drivers!$F$29*$BC$21</f>
        <v>0.70553676141976762</v>
      </c>
      <c r="AX181" s="13">
        <f>BY_Demands_Drivers!$G$29*$BC$21</f>
        <v>0.30237289775132953</v>
      </c>
      <c r="AY181" s="13">
        <f>BY_Demands_Drivers!$H$29*$BC$21</f>
        <v>0.80632772733687774</v>
      </c>
      <c r="AZ181" s="13">
        <f>BY_Demands_Drivers!$I$29*$BC$21</f>
        <v>0.9071186932539913</v>
      </c>
      <c r="BG181" s="18" t="str">
        <f t="shared" si="38"/>
        <v>Demand</v>
      </c>
      <c r="BH181">
        <f>$BP$21</f>
        <v>2027</v>
      </c>
      <c r="BI181" t="s">
        <v>27</v>
      </c>
      <c r="BJ181" t="str">
        <f t="shared" si="43"/>
        <v>IIDEM</v>
      </c>
      <c r="BK181" s="13">
        <f>BY_Demands_Drivers!$F$92*$BQ$21</f>
        <v>8.6484326670530116</v>
      </c>
      <c r="BL181" s="13">
        <f>BY_Demands_Drivers!$G$92*$BQ$21</f>
        <v>8.6744560351580055E-3</v>
      </c>
      <c r="BM181" s="13">
        <f>BY_Demands_Drivers!$H$92*$BQ$21</f>
        <v>8.6744560351584826E-3</v>
      </c>
      <c r="BN181" s="13">
        <f>BY_Demands_Drivers!$I$92*$BQ$21</f>
        <v>8.6744560351584826E-3</v>
      </c>
    </row>
    <row r="182" spans="3:66" x14ac:dyDescent="0.3">
      <c r="C182" s="18" t="str">
        <f t="shared" si="39"/>
        <v>Demand</v>
      </c>
      <c r="D182">
        <f>$L$22</f>
        <v>2028</v>
      </c>
      <c r="E182" t="s">
        <v>27</v>
      </c>
      <c r="F182" t="str">
        <f t="shared" si="44"/>
        <v>ISDEM</v>
      </c>
      <c r="G182" s="13">
        <f>BY_Demands_Drivers!$F$57*$M$22</f>
        <v>0.30579352836517187</v>
      </c>
      <c r="H182" s="13">
        <f>BY_Demands_Drivers!$G$57*$M$22</f>
        <v>1.2231741134606875</v>
      </c>
      <c r="I182" s="13">
        <f>BY_Demands_Drivers!$H$57*$M$22</f>
        <v>3.975315868747229</v>
      </c>
      <c r="J182" s="13">
        <f>BY_Demands_Drivers!$I$57*$M$22</f>
        <v>2.5686656382674395</v>
      </c>
      <c r="Q182" s="18" t="str">
        <f t="shared" si="35"/>
        <v>Demand</v>
      </c>
      <c r="R182">
        <f>$Z$22</f>
        <v>2028</v>
      </c>
      <c r="S182" t="s">
        <v>27</v>
      </c>
      <c r="T182" t="str">
        <f t="shared" si="40"/>
        <v>IRDEM</v>
      </c>
      <c r="U182" s="13">
        <f>BY_Demands_Drivers!$F$50*$AA$22</f>
        <v>5.7960193656054768</v>
      </c>
      <c r="V182" s="13">
        <f>BY_Demands_Drivers!$G$50*$AA$22</f>
        <v>28.980096828027428</v>
      </c>
      <c r="W182" s="13">
        <f>BY_Demands_Drivers!$H$50*$AA$22</f>
        <v>26.082087145224676</v>
      </c>
      <c r="X182" s="13">
        <f>BY_Demands_Drivers!$I$50*$AA$22</f>
        <v>14.490048414013668</v>
      </c>
      <c r="AE182" s="18" t="str">
        <f t="shared" si="36"/>
        <v>Demand</v>
      </c>
      <c r="AF182">
        <f>$AN$22</f>
        <v>2028</v>
      </c>
      <c r="AG182" t="s">
        <v>27</v>
      </c>
      <c r="AH182" t="str">
        <f t="shared" si="41"/>
        <v>IXDEM</v>
      </c>
      <c r="AI182" s="13">
        <f>BY_Demands_Drivers!$F$36*$AO$22</f>
        <v>0.19334035398198834</v>
      </c>
      <c r="AJ182" s="13">
        <f>BY_Demands_Drivers!$G$36*$AO$22</f>
        <v>0.77336141592795105</v>
      </c>
      <c r="AK182" s="13">
        <f>BY_Demands_Drivers!$H$36*$AO$22</f>
        <v>2.513424601765843</v>
      </c>
      <c r="AL182" s="13">
        <f>BY_Demands_Drivers!$I$36*$AO$22</f>
        <v>1.6240589734486999</v>
      </c>
      <c r="AS182" s="18" t="str">
        <f t="shared" si="37"/>
        <v>Demand</v>
      </c>
      <c r="AT182">
        <f>$BB$22</f>
        <v>2028</v>
      </c>
      <c r="AU182" t="s">
        <v>27</v>
      </c>
      <c r="AV182" t="str">
        <f t="shared" si="42"/>
        <v>IGDEM</v>
      </c>
      <c r="AW182" s="13">
        <f>BY_Demands_Drivers!$F$29*$BC$22</f>
        <v>0.70269185512372023</v>
      </c>
      <c r="AX182" s="13">
        <f>BY_Demands_Drivers!$G$29*$BC$22</f>
        <v>0.30115365219588064</v>
      </c>
      <c r="AY182" s="13">
        <f>BY_Demands_Drivers!$H$29*$BC$22</f>
        <v>0.80307640585568063</v>
      </c>
      <c r="AZ182" s="13">
        <f>BY_Demands_Drivers!$I$29*$BC$22</f>
        <v>0.90346095658764469</v>
      </c>
      <c r="BG182" s="18" t="str">
        <f t="shared" si="38"/>
        <v>Demand</v>
      </c>
      <c r="BH182">
        <f>$BP$22</f>
        <v>2028</v>
      </c>
      <c r="BI182" t="s">
        <v>27</v>
      </c>
      <c r="BJ182" t="str">
        <f t="shared" si="43"/>
        <v>IIDEM</v>
      </c>
      <c r="BK182" s="13">
        <f>BY_Demands_Drivers!$F$92*$BQ$22</f>
        <v>8.678050587145659</v>
      </c>
      <c r="BL182" s="13">
        <f>BY_Demands_Drivers!$G$92*$BQ$22</f>
        <v>8.7041630763743001E-3</v>
      </c>
      <c r="BM182" s="13">
        <f>BY_Demands_Drivers!$H$92*$BQ$22</f>
        <v>8.7041630763747789E-3</v>
      </c>
      <c r="BN182" s="13">
        <f>BY_Demands_Drivers!$I$92*$BQ$22</f>
        <v>8.7041630763747789E-3</v>
      </c>
    </row>
    <row r="183" spans="3:66" x14ac:dyDescent="0.3">
      <c r="C183" s="18" t="str">
        <f t="shared" si="39"/>
        <v>Demand</v>
      </c>
      <c r="D183">
        <f>$L$23</f>
        <v>2029</v>
      </c>
      <c r="E183" t="s">
        <v>27</v>
      </c>
      <c r="F183" t="str">
        <f t="shared" si="44"/>
        <v>ISDEM</v>
      </c>
      <c r="G183" s="13">
        <f>BY_Demands_Drivers!$F$57*$M$23</f>
        <v>0.30579352836517187</v>
      </c>
      <c r="H183" s="13">
        <f>BY_Demands_Drivers!$G$57*$M$23</f>
        <v>1.2231741134606875</v>
      </c>
      <c r="I183" s="13">
        <f>BY_Demands_Drivers!$H$57*$M$23</f>
        <v>3.975315868747229</v>
      </c>
      <c r="J183" s="13">
        <f>BY_Demands_Drivers!$I$57*$M$23</f>
        <v>2.5686656382674395</v>
      </c>
      <c r="Q183" s="18" t="str">
        <f t="shared" si="35"/>
        <v>Demand</v>
      </c>
      <c r="R183">
        <f>$Z$23</f>
        <v>2029</v>
      </c>
      <c r="S183" t="s">
        <v>27</v>
      </c>
      <c r="T183" t="str">
        <f t="shared" si="40"/>
        <v>IRDEM</v>
      </c>
      <c r="U183" s="13">
        <f>BY_Demands_Drivers!$F$50*$AA$23</f>
        <v>5.826444664112592</v>
      </c>
      <c r="V183" s="13">
        <f>BY_Demands_Drivers!$G$50*$AA$23</f>
        <v>29.132223320563007</v>
      </c>
      <c r="W183" s="13">
        <f>BY_Demands_Drivers!$H$50*$AA$23</f>
        <v>26.219000988506693</v>
      </c>
      <c r="X183" s="13">
        <f>BY_Demands_Drivers!$I$50*$AA$23</f>
        <v>14.566111660281456</v>
      </c>
      <c r="AE183" s="18" t="str">
        <f t="shared" si="36"/>
        <v>Demand</v>
      </c>
      <c r="AF183">
        <f>$AN$23</f>
        <v>2029</v>
      </c>
      <c r="AG183" t="s">
        <v>27</v>
      </c>
      <c r="AH183" t="str">
        <f t="shared" si="41"/>
        <v>IXDEM</v>
      </c>
      <c r="AI183" s="13">
        <f>BY_Demands_Drivers!$F$36*$AO$23</f>
        <v>0.19334035398198834</v>
      </c>
      <c r="AJ183" s="13">
        <f>BY_Demands_Drivers!$G$36*$AO$23</f>
        <v>0.77336141592795105</v>
      </c>
      <c r="AK183" s="13">
        <f>BY_Demands_Drivers!$H$36*$AO$23</f>
        <v>2.513424601765843</v>
      </c>
      <c r="AL183" s="13">
        <f>BY_Demands_Drivers!$I$36*$AO$23</f>
        <v>1.6240589734486999</v>
      </c>
      <c r="AS183" s="18" t="str">
        <f t="shared" si="37"/>
        <v>Demand</v>
      </c>
      <c r="AT183">
        <f>$BB$23</f>
        <v>2029</v>
      </c>
      <c r="AU183" t="s">
        <v>27</v>
      </c>
      <c r="AV183" t="str">
        <f t="shared" si="42"/>
        <v>IGDEM</v>
      </c>
      <c r="AW183" s="13">
        <f>BY_Demands_Drivers!$F$29*$BC$23</f>
        <v>0.69984694882767273</v>
      </c>
      <c r="AX183" s="13">
        <f>BY_Demands_Drivers!$G$29*$BC$23</f>
        <v>0.29993440664043175</v>
      </c>
      <c r="AY183" s="13">
        <f>BY_Demands_Drivers!$H$29*$BC$23</f>
        <v>0.79982508437448363</v>
      </c>
      <c r="AZ183" s="13">
        <f>BY_Demands_Drivers!$I$29*$BC$23</f>
        <v>0.89980321992129797</v>
      </c>
      <c r="BG183" s="18" t="str">
        <f t="shared" si="38"/>
        <v>Demand</v>
      </c>
      <c r="BH183">
        <f>$BP$23</f>
        <v>2029</v>
      </c>
      <c r="BI183" t="s">
        <v>27</v>
      </c>
      <c r="BJ183" t="str">
        <f t="shared" si="43"/>
        <v>IIDEM</v>
      </c>
      <c r="BK183" s="13">
        <f>BY_Demands_Drivers!$F$92*$BQ$23</f>
        <v>8.7076685072383064</v>
      </c>
      <c r="BL183" s="13">
        <f>BY_Demands_Drivers!$G$92*$BQ$23</f>
        <v>8.7338701175905947E-3</v>
      </c>
      <c r="BM183" s="13">
        <f>BY_Demands_Drivers!$H$92*$BQ$23</f>
        <v>8.7338701175910752E-3</v>
      </c>
      <c r="BN183" s="13">
        <f>BY_Demands_Drivers!$I$92*$BQ$23</f>
        <v>8.7338701175910752E-3</v>
      </c>
    </row>
    <row r="184" spans="3:66" x14ac:dyDescent="0.3">
      <c r="C184" s="18" t="str">
        <f t="shared" si="39"/>
        <v>Demand</v>
      </c>
      <c r="D184">
        <f>$L$24</f>
        <v>2030</v>
      </c>
      <c r="E184" t="s">
        <v>27</v>
      </c>
      <c r="F184" t="str">
        <f t="shared" si="44"/>
        <v>ISDEM</v>
      </c>
      <c r="G184" s="13">
        <f>BY_Demands_Drivers!$F$57*$M$24</f>
        <v>0.30579352836517187</v>
      </c>
      <c r="H184" s="13">
        <f>BY_Demands_Drivers!$G$57*$M$24</f>
        <v>1.2231741134606875</v>
      </c>
      <c r="I184" s="13">
        <f>BY_Demands_Drivers!$H$57*$M$24</f>
        <v>3.975315868747229</v>
      </c>
      <c r="J184" s="13">
        <f>BY_Demands_Drivers!$I$57*$M$24</f>
        <v>2.5686656382674395</v>
      </c>
      <c r="Q184" s="18" t="str">
        <f t="shared" si="35"/>
        <v>Demand</v>
      </c>
      <c r="R184">
        <f>$Z$24</f>
        <v>2030</v>
      </c>
      <c r="S184" t="s">
        <v>27</v>
      </c>
      <c r="T184" t="str">
        <f t="shared" si="40"/>
        <v>IRDEM</v>
      </c>
      <c r="U184" s="13">
        <f>BY_Demands_Drivers!$F$50*$AA$24</f>
        <v>5.8568699626197072</v>
      </c>
      <c r="V184" s="13">
        <f>BY_Demands_Drivers!$G$50*$AA$24</f>
        <v>29.284349813098583</v>
      </c>
      <c r="W184" s="13">
        <f>BY_Demands_Drivers!$H$50*$AA$24</f>
        <v>26.355914831788713</v>
      </c>
      <c r="X184" s="13">
        <f>BY_Demands_Drivers!$I$50*$AA$24</f>
        <v>14.642174906549243</v>
      </c>
      <c r="AE184" s="18" t="str">
        <f t="shared" si="36"/>
        <v>Demand</v>
      </c>
      <c r="AF184">
        <f>$AN$24</f>
        <v>2030</v>
      </c>
      <c r="AG184" t="s">
        <v>27</v>
      </c>
      <c r="AH184" t="str">
        <f t="shared" si="41"/>
        <v>IXDEM</v>
      </c>
      <c r="AI184" s="13">
        <f>BY_Demands_Drivers!$F$36*$AO$24</f>
        <v>0.19334035398198834</v>
      </c>
      <c r="AJ184" s="13">
        <f>BY_Demands_Drivers!$G$36*$AO$24</f>
        <v>0.77336141592795105</v>
      </c>
      <c r="AK184" s="13">
        <f>BY_Demands_Drivers!$H$36*$AO$24</f>
        <v>2.513424601765843</v>
      </c>
      <c r="AL184" s="13">
        <f>BY_Demands_Drivers!$I$36*$AO$24</f>
        <v>1.6240589734486999</v>
      </c>
      <c r="AS184" s="18" t="str">
        <f t="shared" si="37"/>
        <v>Demand</v>
      </c>
      <c r="AT184">
        <f>$BB$24</f>
        <v>2030</v>
      </c>
      <c r="AU184" t="s">
        <v>27</v>
      </c>
      <c r="AV184" t="str">
        <f t="shared" si="42"/>
        <v>IGDEM</v>
      </c>
      <c r="AW184" s="13">
        <f>BY_Demands_Drivers!$F$29*$BC$24</f>
        <v>0.69700204253162534</v>
      </c>
      <c r="AX184" s="13">
        <f>BY_Demands_Drivers!$G$29*$BC$24</f>
        <v>0.29871516108498286</v>
      </c>
      <c r="AY184" s="13">
        <f>BY_Demands_Drivers!$H$29*$BC$24</f>
        <v>0.79657376289328652</v>
      </c>
      <c r="AZ184" s="13">
        <f>BY_Demands_Drivers!$I$29*$BC$24</f>
        <v>0.89614548325495114</v>
      </c>
      <c r="BG184" s="18" t="str">
        <f t="shared" si="38"/>
        <v>Demand</v>
      </c>
      <c r="BH184">
        <f>$BP$24</f>
        <v>2030</v>
      </c>
      <c r="BI184" t="s">
        <v>27</v>
      </c>
      <c r="BJ184" t="str">
        <f t="shared" si="43"/>
        <v>IIDEM</v>
      </c>
      <c r="BK184" s="13">
        <f>BY_Demands_Drivers!$F$92*$BQ$24</f>
        <v>8.7372864273309538</v>
      </c>
      <c r="BL184" s="13">
        <f>BY_Demands_Drivers!$G$92*$BQ$24</f>
        <v>8.7635771588068893E-3</v>
      </c>
      <c r="BM184" s="13">
        <f>BY_Demands_Drivers!$H$92*$BQ$24</f>
        <v>8.7635771588073716E-3</v>
      </c>
      <c r="BN184" s="13">
        <f>BY_Demands_Drivers!$I$92*$BQ$24</f>
        <v>8.7635771588073716E-3</v>
      </c>
    </row>
    <row r="185" spans="3:66" x14ac:dyDescent="0.3">
      <c r="C185" s="18" t="str">
        <f t="shared" si="39"/>
        <v>Demand</v>
      </c>
      <c r="D185">
        <f>$L$25</f>
        <v>2031</v>
      </c>
      <c r="E185" t="s">
        <v>27</v>
      </c>
      <c r="F185" t="str">
        <f t="shared" si="44"/>
        <v>ISDEM</v>
      </c>
      <c r="G185" s="13">
        <f>BY_Demands_Drivers!$F$57*$M$25</f>
        <v>0.30426456072334601</v>
      </c>
      <c r="H185" s="13">
        <f>BY_Demands_Drivers!$G$57*$M$25</f>
        <v>1.217058242893384</v>
      </c>
      <c r="I185" s="13">
        <f>BY_Demands_Drivers!$H$57*$M$25</f>
        <v>3.9554392894034929</v>
      </c>
      <c r="J185" s="13">
        <f>BY_Demands_Drivers!$I$57*$M$25</f>
        <v>2.5558223100761026</v>
      </c>
      <c r="Q185" s="18" t="str">
        <f t="shared" si="35"/>
        <v>Demand</v>
      </c>
      <c r="R185">
        <f>$Z$25</f>
        <v>2031</v>
      </c>
      <c r="S185" t="s">
        <v>27</v>
      </c>
      <c r="T185" t="str">
        <f t="shared" si="40"/>
        <v>IRDEM</v>
      </c>
      <c r="U185" s="13">
        <f>BY_Demands_Drivers!$F$50*$AA$25</f>
        <v>5.8578587848211887</v>
      </c>
      <c r="V185" s="13">
        <f>BY_Demands_Drivers!$G$50*$AA$25</f>
        <v>29.289293924105991</v>
      </c>
      <c r="W185" s="13">
        <f>BY_Demands_Drivers!$H$50*$AA$25</f>
        <v>26.360364531695382</v>
      </c>
      <c r="X185" s="13">
        <f>BY_Demands_Drivers!$I$50*$AA$25</f>
        <v>14.644646962052947</v>
      </c>
      <c r="AE185" s="18" t="str">
        <f t="shared" si="36"/>
        <v>Demand</v>
      </c>
      <c r="AF185">
        <f>$AN$25</f>
        <v>2031</v>
      </c>
      <c r="AG185" t="s">
        <v>27</v>
      </c>
      <c r="AH185" t="str">
        <f t="shared" si="41"/>
        <v>IXDEM</v>
      </c>
      <c r="AI185" s="13">
        <f>BY_Demands_Drivers!$F$36*$AO$25</f>
        <v>0.19237365221207842</v>
      </c>
      <c r="AJ185" s="13">
        <f>BY_Demands_Drivers!$G$36*$AO$25</f>
        <v>0.76949460884831133</v>
      </c>
      <c r="AK185" s="13">
        <f>BY_Demands_Drivers!$H$36*$AO$25</f>
        <v>2.5008574787570139</v>
      </c>
      <c r="AL185" s="13">
        <f>BY_Demands_Drivers!$I$36*$AO$25</f>
        <v>1.6159386785814565</v>
      </c>
      <c r="AS185" s="18" t="str">
        <f t="shared" si="37"/>
        <v>Demand</v>
      </c>
      <c r="AT185">
        <f>$BB$25</f>
        <v>2031</v>
      </c>
      <c r="AU185" t="s">
        <v>27</v>
      </c>
      <c r="AV185" t="str">
        <f t="shared" si="42"/>
        <v>IGDEM</v>
      </c>
      <c r="AW185" s="13">
        <f>BY_Demands_Drivers!$F$29*$BC$25</f>
        <v>0.69351703231896722</v>
      </c>
      <c r="AX185" s="13">
        <f>BY_Demands_Drivers!$G$29*$BC$25</f>
        <v>0.29722158527955794</v>
      </c>
      <c r="AY185" s="13">
        <f>BY_Demands_Drivers!$H$29*$BC$25</f>
        <v>0.79259089407882011</v>
      </c>
      <c r="AZ185" s="13">
        <f>BY_Demands_Drivers!$I$29*$BC$25</f>
        <v>0.89166475583867644</v>
      </c>
      <c r="BG185" s="18" t="str">
        <f t="shared" si="38"/>
        <v>Demand</v>
      </c>
      <c r="BH185">
        <f>$BP$25</f>
        <v>2031</v>
      </c>
      <c r="BI185" t="s">
        <v>27</v>
      </c>
      <c r="BJ185" t="str">
        <f t="shared" si="43"/>
        <v>IIDEM</v>
      </c>
      <c r="BK185" s="13">
        <f>BY_Demands_Drivers!$F$92*$BQ$25</f>
        <v>8.7230698256864834</v>
      </c>
      <c r="BL185" s="13">
        <f>BY_Demands_Drivers!$G$92*$BQ$25</f>
        <v>8.7493177790230678E-3</v>
      </c>
      <c r="BM185" s="13">
        <f>BY_Demands_Drivers!$H$92*$BQ$25</f>
        <v>8.7493177790235483E-3</v>
      </c>
      <c r="BN185" s="13">
        <f>BY_Demands_Drivers!$I$92*$BQ$25</f>
        <v>8.7493177790235483E-3</v>
      </c>
    </row>
    <row r="186" spans="3:66" x14ac:dyDescent="0.3">
      <c r="C186" s="18" t="str">
        <f t="shared" si="39"/>
        <v>Demand</v>
      </c>
      <c r="D186">
        <f>$L$26</f>
        <v>2032</v>
      </c>
      <c r="E186" t="s">
        <v>27</v>
      </c>
      <c r="F186" t="str">
        <f t="shared" si="44"/>
        <v>ISDEM</v>
      </c>
      <c r="G186" s="13">
        <f>BY_Demands_Drivers!$F$57*$M$26</f>
        <v>0.30273559308152015</v>
      </c>
      <c r="H186" s="13">
        <f>BY_Demands_Drivers!$G$57*$M$26</f>
        <v>1.2109423723260806</v>
      </c>
      <c r="I186" s="13">
        <f>BY_Demands_Drivers!$H$57*$M$26</f>
        <v>3.9355627100597568</v>
      </c>
      <c r="J186" s="13">
        <f>BY_Demands_Drivers!$I$57*$M$26</f>
        <v>2.5429789818847652</v>
      </c>
      <c r="Q186" s="18" t="str">
        <f t="shared" si="35"/>
        <v>Demand</v>
      </c>
      <c r="R186">
        <f>$Z$26</f>
        <v>2032</v>
      </c>
      <c r="S186" t="s">
        <v>27</v>
      </c>
      <c r="T186" t="str">
        <f t="shared" si="40"/>
        <v>IRDEM</v>
      </c>
      <c r="U186" s="13">
        <f>BY_Demands_Drivers!$F$50*$AA$26</f>
        <v>5.8585433540375984</v>
      </c>
      <c r="V186" s="13">
        <f>BY_Demands_Drivers!$G$50*$AA$26</f>
        <v>29.29271677018804</v>
      </c>
      <c r="W186" s="13">
        <f>BY_Demands_Drivers!$H$50*$AA$26</f>
        <v>26.363445093169226</v>
      </c>
      <c r="X186" s="13">
        <f>BY_Demands_Drivers!$I$50*$AA$26</f>
        <v>14.646358385093974</v>
      </c>
      <c r="AE186" s="18" t="str">
        <f t="shared" si="36"/>
        <v>Demand</v>
      </c>
      <c r="AF186">
        <f>$AN$26</f>
        <v>2032</v>
      </c>
      <c r="AG186" t="s">
        <v>27</v>
      </c>
      <c r="AH186" t="str">
        <f t="shared" si="41"/>
        <v>IXDEM</v>
      </c>
      <c r="AI186" s="13">
        <f>BY_Demands_Drivers!$F$36*$AO$26</f>
        <v>0.19140695044216843</v>
      </c>
      <c r="AJ186" s="13">
        <f>BY_Demands_Drivers!$G$36*$AO$26</f>
        <v>0.7656278017686714</v>
      </c>
      <c r="AK186" s="13">
        <f>BY_Demands_Drivers!$H$36*$AO$26</f>
        <v>2.4882903557481844</v>
      </c>
      <c r="AL186" s="13">
        <f>BY_Demands_Drivers!$I$36*$AO$26</f>
        <v>1.6078183837142126</v>
      </c>
      <c r="AS186" s="18" t="str">
        <f t="shared" si="37"/>
        <v>Demand</v>
      </c>
      <c r="AT186">
        <f>$BB$26</f>
        <v>2032</v>
      </c>
      <c r="AU186" t="s">
        <v>27</v>
      </c>
      <c r="AV186" t="str">
        <f t="shared" si="42"/>
        <v>IGDEM</v>
      </c>
      <c r="AW186" s="13">
        <f>BY_Demands_Drivers!$F$29*$BC$26</f>
        <v>0.6900320221063091</v>
      </c>
      <c r="AX186" s="13">
        <f>BY_Demands_Drivers!$G$29*$BC$26</f>
        <v>0.29572800947413302</v>
      </c>
      <c r="AY186" s="13">
        <f>BY_Demands_Drivers!$H$29*$BC$26</f>
        <v>0.7886080252643537</v>
      </c>
      <c r="AZ186" s="13">
        <f>BY_Demands_Drivers!$I$29*$BC$26</f>
        <v>0.88718402842240174</v>
      </c>
      <c r="BG186" s="18" t="str">
        <f t="shared" si="38"/>
        <v>Demand</v>
      </c>
      <c r="BH186">
        <f>$BP$26</f>
        <v>2032</v>
      </c>
      <c r="BI186" t="s">
        <v>27</v>
      </c>
      <c r="BJ186" t="str">
        <f t="shared" si="43"/>
        <v>IIDEM</v>
      </c>
      <c r="BK186" s="13">
        <f>BY_Demands_Drivers!$F$92*$BQ$26</f>
        <v>8.7085570448410845</v>
      </c>
      <c r="BL186" s="13">
        <f>BY_Demands_Drivers!$G$92*$BQ$26</f>
        <v>8.7347613288270825E-3</v>
      </c>
      <c r="BM186" s="13">
        <f>BY_Demands_Drivers!$H$92*$BQ$26</f>
        <v>8.734761328827563E-3</v>
      </c>
      <c r="BN186" s="13">
        <f>BY_Demands_Drivers!$I$92*$BQ$26</f>
        <v>8.734761328827563E-3</v>
      </c>
    </row>
    <row r="187" spans="3:66" x14ac:dyDescent="0.3">
      <c r="C187" s="18" t="str">
        <f t="shared" si="39"/>
        <v>Demand</v>
      </c>
      <c r="D187">
        <f>$L$27</f>
        <v>2033</v>
      </c>
      <c r="E187" t="s">
        <v>27</v>
      </c>
      <c r="F187" t="str">
        <f t="shared" si="44"/>
        <v>ISDEM</v>
      </c>
      <c r="G187" s="13">
        <f>BY_Demands_Drivers!$F$57*$M$27</f>
        <v>0.30120662543969429</v>
      </c>
      <c r="H187" s="13">
        <f>BY_Demands_Drivers!$G$57*$M$27</f>
        <v>1.2048265017587771</v>
      </c>
      <c r="I187" s="13">
        <f>BY_Demands_Drivers!$H$57*$M$27</f>
        <v>3.9156861307160202</v>
      </c>
      <c r="J187" s="13">
        <f>BY_Demands_Drivers!$I$57*$M$27</f>
        <v>2.5301356536934279</v>
      </c>
      <c r="Q187" s="18" t="str">
        <f t="shared" si="35"/>
        <v>Demand</v>
      </c>
      <c r="R187">
        <f>$Z$27</f>
        <v>2033</v>
      </c>
      <c r="S187" t="s">
        <v>27</v>
      </c>
      <c r="T187" t="str">
        <f t="shared" si="40"/>
        <v>IRDEM</v>
      </c>
      <c r="U187" s="13">
        <f>BY_Demands_Drivers!$F$50*$AA$27</f>
        <v>5.8589236702689371</v>
      </c>
      <c r="V187" s="13">
        <f>BY_Demands_Drivers!$G$50*$AA$27</f>
        <v>29.294618351344734</v>
      </c>
      <c r="W187" s="13">
        <f>BY_Demands_Drivers!$H$50*$AA$27</f>
        <v>26.365156516210249</v>
      </c>
      <c r="X187" s="13">
        <f>BY_Demands_Drivers!$I$50*$AA$27</f>
        <v>14.647309175672319</v>
      </c>
      <c r="AE187" s="18" t="str">
        <f t="shared" si="36"/>
        <v>Demand</v>
      </c>
      <c r="AF187">
        <f>$AN$27</f>
        <v>2033</v>
      </c>
      <c r="AG187" t="s">
        <v>27</v>
      </c>
      <c r="AH187" t="str">
        <f t="shared" si="41"/>
        <v>IXDEM</v>
      </c>
      <c r="AI187" s="13">
        <f>BY_Demands_Drivers!$F$36*$AO$27</f>
        <v>0.19044024867225851</v>
      </c>
      <c r="AJ187" s="13">
        <f>BY_Demands_Drivers!$G$36*$AO$27</f>
        <v>0.76176099468903169</v>
      </c>
      <c r="AK187" s="13">
        <f>BY_Demands_Drivers!$H$36*$AO$27</f>
        <v>2.4757232327393552</v>
      </c>
      <c r="AL187" s="13">
        <f>BY_Demands_Drivers!$I$36*$AO$27</f>
        <v>1.5996980888469692</v>
      </c>
      <c r="AS187" s="18" t="str">
        <f t="shared" si="37"/>
        <v>Demand</v>
      </c>
      <c r="AT187">
        <f>$BB$27</f>
        <v>2033</v>
      </c>
      <c r="AU187" t="s">
        <v>27</v>
      </c>
      <c r="AV187" t="str">
        <f t="shared" si="42"/>
        <v>IGDEM</v>
      </c>
      <c r="AW187" s="13">
        <f>BY_Demands_Drivers!$F$29*$BC$27</f>
        <v>0.68654701189365097</v>
      </c>
      <c r="AX187" s="13">
        <f>BY_Demands_Drivers!$G$29*$BC$27</f>
        <v>0.29423443366870811</v>
      </c>
      <c r="AY187" s="13">
        <f>BY_Demands_Drivers!$H$29*$BC$27</f>
        <v>0.78462515644988717</v>
      </c>
      <c r="AZ187" s="13">
        <f>BY_Demands_Drivers!$I$29*$BC$27</f>
        <v>0.88270330100612693</v>
      </c>
      <c r="BG187" s="18" t="str">
        <f t="shared" si="38"/>
        <v>Demand</v>
      </c>
      <c r="BH187">
        <f>$BP$27</f>
        <v>2033</v>
      </c>
      <c r="BI187" t="s">
        <v>27</v>
      </c>
      <c r="BJ187" t="str">
        <f t="shared" si="43"/>
        <v>IIDEM</v>
      </c>
      <c r="BK187" s="13">
        <f>BY_Demands_Drivers!$F$92*$BQ$27</f>
        <v>8.6937480847947626</v>
      </c>
      <c r="BL187" s="13">
        <f>BY_Demands_Drivers!$G$92*$BQ$27</f>
        <v>8.7199078082189369E-3</v>
      </c>
      <c r="BM187" s="13">
        <f>BY_Demands_Drivers!$H$92*$BQ$27</f>
        <v>8.7199078082194157E-3</v>
      </c>
      <c r="BN187" s="13">
        <f>BY_Demands_Drivers!$I$92*$BQ$27</f>
        <v>8.7199078082194157E-3</v>
      </c>
    </row>
    <row r="188" spans="3:66" x14ac:dyDescent="0.3">
      <c r="C188" s="18" t="str">
        <f t="shared" si="39"/>
        <v>Demand</v>
      </c>
      <c r="D188">
        <f>$L$28</f>
        <v>2034</v>
      </c>
      <c r="E188" t="s">
        <v>27</v>
      </c>
      <c r="F188" t="str">
        <f t="shared" si="44"/>
        <v>ISDEM</v>
      </c>
      <c r="G188" s="13">
        <f>BY_Demands_Drivers!$F$57*$M$28</f>
        <v>0.29967765779786842</v>
      </c>
      <c r="H188" s="13">
        <f>BY_Demands_Drivers!$G$57*$M$28</f>
        <v>1.1987106311914737</v>
      </c>
      <c r="I188" s="13">
        <f>BY_Demands_Drivers!$H$57*$M$28</f>
        <v>3.8958095513722841</v>
      </c>
      <c r="J188" s="13">
        <f>BY_Demands_Drivers!$I$57*$M$28</f>
        <v>2.5172923255020909</v>
      </c>
      <c r="Q188" s="18" t="str">
        <f t="shared" si="35"/>
        <v>Demand</v>
      </c>
      <c r="R188">
        <f>$Z$28</f>
        <v>2034</v>
      </c>
      <c r="S188" t="s">
        <v>27</v>
      </c>
      <c r="T188" t="str">
        <f t="shared" si="40"/>
        <v>IRDEM</v>
      </c>
      <c r="U188" s="13">
        <f>BY_Demands_Drivers!$F$50*$AA$28</f>
        <v>5.8589997335152049</v>
      </c>
      <c r="V188" s="13">
        <f>BY_Demands_Drivers!$G$50*$AA$28</f>
        <v>29.294998667576071</v>
      </c>
      <c r="W188" s="13">
        <f>BY_Demands_Drivers!$H$50*$AA$28</f>
        <v>26.365498800818454</v>
      </c>
      <c r="X188" s="13">
        <f>BY_Demands_Drivers!$I$50*$AA$28</f>
        <v>14.647499333787989</v>
      </c>
      <c r="AE188" s="18" t="str">
        <f t="shared" si="36"/>
        <v>Demand</v>
      </c>
      <c r="AF188">
        <f>$AN$28</f>
        <v>2034</v>
      </c>
      <c r="AG188" t="s">
        <v>27</v>
      </c>
      <c r="AH188" t="str">
        <f t="shared" si="41"/>
        <v>IXDEM</v>
      </c>
      <c r="AI188" s="13">
        <f>BY_Demands_Drivers!$F$36*$AO$28</f>
        <v>0.18947354690234858</v>
      </c>
      <c r="AJ188" s="13">
        <f>BY_Demands_Drivers!$G$36*$AO$28</f>
        <v>0.75789418760939198</v>
      </c>
      <c r="AK188" s="13">
        <f>BY_Demands_Drivers!$H$36*$AO$28</f>
        <v>2.4631561097305261</v>
      </c>
      <c r="AL188" s="13">
        <f>BY_Demands_Drivers!$I$36*$AO$28</f>
        <v>1.5915777939797258</v>
      </c>
      <c r="AS188" s="18" t="str">
        <f t="shared" si="37"/>
        <v>Demand</v>
      </c>
      <c r="AT188">
        <f>$BB$28</f>
        <v>2034</v>
      </c>
      <c r="AU188" t="s">
        <v>27</v>
      </c>
      <c r="AV188" t="str">
        <f t="shared" si="42"/>
        <v>IGDEM</v>
      </c>
      <c r="AW188" s="13">
        <f>BY_Demands_Drivers!$F$29*$BC$28</f>
        <v>0.68306200168099285</v>
      </c>
      <c r="AX188" s="13">
        <f>BY_Demands_Drivers!$G$29*$BC$28</f>
        <v>0.29274085786328319</v>
      </c>
      <c r="AY188" s="13">
        <f>BY_Demands_Drivers!$H$29*$BC$28</f>
        <v>0.78064228763542076</v>
      </c>
      <c r="AZ188" s="13">
        <f>BY_Demands_Drivers!$I$29*$BC$28</f>
        <v>0.87822257358985223</v>
      </c>
      <c r="BG188" s="18" t="str">
        <f t="shared" si="38"/>
        <v>Demand</v>
      </c>
      <c r="BH188">
        <f>$BP$28</f>
        <v>2034</v>
      </c>
      <c r="BI188" t="s">
        <v>27</v>
      </c>
      <c r="BJ188" t="str">
        <f t="shared" si="43"/>
        <v>IIDEM</v>
      </c>
      <c r="BK188" s="13">
        <f>BY_Demands_Drivers!$F$92*$BQ$28</f>
        <v>8.6786429455475105</v>
      </c>
      <c r="BL188" s="13">
        <f>BY_Demands_Drivers!$G$92*$BQ$28</f>
        <v>8.7047572171986241E-3</v>
      </c>
      <c r="BM188" s="13">
        <f>BY_Demands_Drivers!$H$92*$BQ$28</f>
        <v>8.7047572171991029E-3</v>
      </c>
      <c r="BN188" s="13">
        <f>BY_Demands_Drivers!$I$92*$BQ$28</f>
        <v>8.7047572171991029E-3</v>
      </c>
    </row>
    <row r="189" spans="3:66" x14ac:dyDescent="0.3">
      <c r="C189" s="18" t="str">
        <f t="shared" si="39"/>
        <v>Demand</v>
      </c>
      <c r="D189">
        <f>$L$29</f>
        <v>2035</v>
      </c>
      <c r="E189" t="s">
        <v>27</v>
      </c>
      <c r="F189" t="str">
        <f t="shared" si="44"/>
        <v>ISDEM</v>
      </c>
      <c r="G189" s="13">
        <f>BY_Demands_Drivers!$F$57*$M$29</f>
        <v>0.29814869015604256</v>
      </c>
      <c r="H189" s="13">
        <f>BY_Demands_Drivers!$G$57*$M$29</f>
        <v>1.1925947606241702</v>
      </c>
      <c r="I189" s="13">
        <f>BY_Demands_Drivers!$H$57*$M$29</f>
        <v>3.8759329720285485</v>
      </c>
      <c r="J189" s="13">
        <f>BY_Demands_Drivers!$I$57*$M$29</f>
        <v>2.504448997310754</v>
      </c>
      <c r="Q189" s="18" t="str">
        <f t="shared" si="35"/>
        <v>Demand</v>
      </c>
      <c r="R189">
        <f>$Z$29</f>
        <v>2035</v>
      </c>
      <c r="S189" t="s">
        <v>27</v>
      </c>
      <c r="T189" t="str">
        <f t="shared" si="40"/>
        <v>IRDEM</v>
      </c>
      <c r="U189" s="13">
        <f>BY_Demands_Drivers!$F$50*$AA$29</f>
        <v>5.8587715437764007</v>
      </c>
      <c r="V189" s="13">
        <f>BY_Demands_Drivers!$G$50*$AA$29</f>
        <v>29.293857718882052</v>
      </c>
      <c r="W189" s="13">
        <f>BY_Demands_Drivers!$H$50*$AA$29</f>
        <v>26.364471946993838</v>
      </c>
      <c r="X189" s="13">
        <f>BY_Demands_Drivers!$I$50*$AA$29</f>
        <v>14.64692885944098</v>
      </c>
      <c r="AE189" s="18" t="str">
        <f t="shared" si="36"/>
        <v>Demand</v>
      </c>
      <c r="AF189">
        <f>$AN$29</f>
        <v>2035</v>
      </c>
      <c r="AG189" t="s">
        <v>27</v>
      </c>
      <c r="AH189" t="str">
        <f t="shared" si="41"/>
        <v>IXDEM</v>
      </c>
      <c r="AI189" s="13">
        <f>BY_Demands_Drivers!$F$36*$AO$29</f>
        <v>0.18850684513243865</v>
      </c>
      <c r="AJ189" s="13">
        <f>BY_Demands_Drivers!$G$36*$AO$29</f>
        <v>0.75402738052975227</v>
      </c>
      <c r="AK189" s="13">
        <f>BY_Demands_Drivers!$H$36*$AO$29</f>
        <v>2.450588986721697</v>
      </c>
      <c r="AL189" s="13">
        <f>BY_Demands_Drivers!$I$36*$AO$29</f>
        <v>1.5834574991124823</v>
      </c>
      <c r="AS189" s="18" t="str">
        <f t="shared" si="37"/>
        <v>Demand</v>
      </c>
      <c r="AT189">
        <f>$BB$29</f>
        <v>2035</v>
      </c>
      <c r="AU189" t="s">
        <v>27</v>
      </c>
      <c r="AV189" t="str">
        <f t="shared" si="42"/>
        <v>IGDEM</v>
      </c>
      <c r="AW189" s="13">
        <f>BY_Demands_Drivers!$F$29*$BC$29</f>
        <v>0.67957699146833461</v>
      </c>
      <c r="AX189" s="13">
        <f>BY_Demands_Drivers!$G$29*$BC$29</f>
        <v>0.29124728205785827</v>
      </c>
      <c r="AY189" s="13">
        <f>BY_Demands_Drivers!$H$29*$BC$29</f>
        <v>0.77665941882095424</v>
      </c>
      <c r="AZ189" s="13">
        <f>BY_Demands_Drivers!$I$29*$BC$29</f>
        <v>0.87374184617357731</v>
      </c>
      <c r="BG189" s="18" t="str">
        <f t="shared" si="38"/>
        <v>Demand</v>
      </c>
      <c r="BH189">
        <f>$BP$29</f>
        <v>2035</v>
      </c>
      <c r="BI189" t="s">
        <v>27</v>
      </c>
      <c r="BJ189" t="str">
        <f t="shared" si="43"/>
        <v>IIDEM</v>
      </c>
      <c r="BK189" s="13">
        <f>BY_Demands_Drivers!$F$92*$BQ$29</f>
        <v>8.6632416270993335</v>
      </c>
      <c r="BL189" s="13">
        <f>BY_Demands_Drivers!$G$92*$BQ$29</f>
        <v>8.6893095557661511E-3</v>
      </c>
      <c r="BM189" s="13">
        <f>BY_Demands_Drivers!$H$92*$BQ$29</f>
        <v>8.6893095557666281E-3</v>
      </c>
      <c r="BN189" s="13">
        <f>BY_Demands_Drivers!$I$92*$BQ$29</f>
        <v>8.6893095557666281E-3</v>
      </c>
    </row>
    <row r="190" spans="3:66" x14ac:dyDescent="0.3">
      <c r="C190" s="18" t="str">
        <f t="shared" si="39"/>
        <v>Demand</v>
      </c>
      <c r="D190">
        <f>$L$30</f>
        <v>2036</v>
      </c>
      <c r="E190" t="s">
        <v>27</v>
      </c>
      <c r="F190" t="str">
        <f t="shared" si="44"/>
        <v>ISDEM</v>
      </c>
      <c r="G190" s="13">
        <f>BY_Demands_Drivers!$F$57*$M$30</f>
        <v>0.29921028777634956</v>
      </c>
      <c r="H190" s="13">
        <f>BY_Demands_Drivers!$G$57*$M$30</f>
        <v>1.1968411511053982</v>
      </c>
      <c r="I190" s="13">
        <f>BY_Demands_Drivers!$H$57*$M$30</f>
        <v>3.8897337410925394</v>
      </c>
      <c r="J190" s="13">
        <f>BY_Demands_Drivers!$I$57*$M$30</f>
        <v>2.5133664173213326</v>
      </c>
      <c r="Q190" s="18" t="str">
        <f t="shared" si="35"/>
        <v>Demand</v>
      </c>
      <c r="R190">
        <f>$Z$30</f>
        <v>2036</v>
      </c>
      <c r="S190" t="s">
        <v>27</v>
      </c>
      <c r="T190" t="str">
        <f t="shared" si="40"/>
        <v>IRDEM</v>
      </c>
      <c r="U190" s="13">
        <f>BY_Demands_Drivers!$F$50*$AA$30</f>
        <v>5.8449584582541707</v>
      </c>
      <c r="V190" s="13">
        <f>BY_Demands_Drivers!$G$50*$AA$30</f>
        <v>29.224792291270902</v>
      </c>
      <c r="W190" s="13">
        <f>BY_Demands_Drivers!$H$50*$AA$30</f>
        <v>26.302313062143799</v>
      </c>
      <c r="X190" s="13">
        <f>BY_Demands_Drivers!$I$50*$AA$30</f>
        <v>14.612396145635403</v>
      </c>
      <c r="AE190" s="18" t="str">
        <f t="shared" si="36"/>
        <v>Demand</v>
      </c>
      <c r="AF190">
        <f>$AN$30</f>
        <v>2036</v>
      </c>
      <c r="AG190" t="s">
        <v>27</v>
      </c>
      <c r="AH190" t="str">
        <f t="shared" si="41"/>
        <v>IXDEM</v>
      </c>
      <c r="AI190" s="13">
        <f>BY_Demands_Drivers!$F$36*$AO$30</f>
        <v>0.18917804854473419</v>
      </c>
      <c r="AJ190" s="13">
        <f>BY_Demands_Drivers!$G$36*$AO$30</f>
        <v>0.75671219417893443</v>
      </c>
      <c r="AK190" s="13">
        <f>BY_Demands_Drivers!$H$36*$AO$30</f>
        <v>2.459314631081539</v>
      </c>
      <c r="AL190" s="13">
        <f>BY_Demands_Drivers!$I$36*$AO$30</f>
        <v>1.589095607775765</v>
      </c>
      <c r="AS190" s="18" t="str">
        <f t="shared" si="37"/>
        <v>Demand</v>
      </c>
      <c r="AT190">
        <f>$BB$30</f>
        <v>2036</v>
      </c>
      <c r="AU190" t="s">
        <v>27</v>
      </c>
      <c r="AV190" t="str">
        <f t="shared" si="42"/>
        <v>IGDEM</v>
      </c>
      <c r="AW190" s="13">
        <f>BY_Demands_Drivers!$F$29*$BC$30</f>
        <v>0.67609198125567649</v>
      </c>
      <c r="AX190" s="13">
        <f>BY_Demands_Drivers!$G$29*$BC$30</f>
        <v>0.28975370625243335</v>
      </c>
      <c r="AY190" s="13">
        <f>BY_Demands_Drivers!$H$29*$BC$30</f>
        <v>0.77267655000648783</v>
      </c>
      <c r="AZ190" s="13">
        <f>BY_Demands_Drivers!$I$29*$BC$30</f>
        <v>0.86926111875730261</v>
      </c>
      <c r="BG190" s="18" t="str">
        <f t="shared" si="38"/>
        <v>Demand</v>
      </c>
      <c r="BH190">
        <f>$BP$30</f>
        <v>2036</v>
      </c>
      <c r="BI190" t="s">
        <v>27</v>
      </c>
      <c r="BJ190" t="str">
        <f t="shared" si="43"/>
        <v>IIDEM</v>
      </c>
      <c r="BK190" s="13">
        <f>BY_Demands_Drivers!$F$92*$BQ$30</f>
        <v>8.6762735119400993</v>
      </c>
      <c r="BL190" s="13">
        <f>BY_Demands_Drivers!$G$92*$BQ$30</f>
        <v>8.7023806539013211E-3</v>
      </c>
      <c r="BM190" s="13">
        <f>BY_Demands_Drivers!$H$92*$BQ$30</f>
        <v>8.7023806539017982E-3</v>
      </c>
      <c r="BN190" s="13">
        <f>BY_Demands_Drivers!$I$92*$BQ$30</f>
        <v>8.7023806539017982E-3</v>
      </c>
    </row>
    <row r="191" spans="3:66" x14ac:dyDescent="0.3">
      <c r="C191" s="18" t="str">
        <f t="shared" si="39"/>
        <v>Demand</v>
      </c>
      <c r="D191">
        <f>$L$31</f>
        <v>2037</v>
      </c>
      <c r="E191" t="s">
        <v>27</v>
      </c>
      <c r="F191" t="str">
        <f t="shared" si="44"/>
        <v>ISDEM</v>
      </c>
      <c r="G191" s="13">
        <f>BY_Demands_Drivers!$F$57*$M$31</f>
        <v>0.30024517853828414</v>
      </c>
      <c r="H191" s="13">
        <f>BY_Demands_Drivers!$G$57*$M$31</f>
        <v>1.2009807141531366</v>
      </c>
      <c r="I191" s="13">
        <f>BY_Demands_Drivers!$H$57*$M$31</f>
        <v>3.9031873209976893</v>
      </c>
      <c r="J191" s="13">
        <f>BY_Demands_Drivers!$I$57*$M$31</f>
        <v>2.5220594997215833</v>
      </c>
      <c r="Q191" s="18" t="str">
        <f t="shared" si="35"/>
        <v>Demand</v>
      </c>
      <c r="R191">
        <f>$Z$31</f>
        <v>2037</v>
      </c>
      <c r="S191" t="s">
        <v>27</v>
      </c>
      <c r="T191" t="str">
        <f t="shared" si="40"/>
        <v>IRDEM</v>
      </c>
      <c r="U191" s="13">
        <f>BY_Demands_Drivers!$F$50*$AA$31</f>
        <v>5.8309780335901511</v>
      </c>
      <c r="V191" s="13">
        <f>BY_Demands_Drivers!$G$50*$AA$31</f>
        <v>29.154890167950803</v>
      </c>
      <c r="W191" s="13">
        <f>BY_Demands_Drivers!$H$50*$AA$31</f>
        <v>26.239401151155711</v>
      </c>
      <c r="X191" s="13">
        <f>BY_Demands_Drivers!$I$50*$AA$31</f>
        <v>14.577445083975354</v>
      </c>
      <c r="AE191" s="18" t="str">
        <f t="shared" si="36"/>
        <v>Demand</v>
      </c>
      <c r="AF191">
        <f>$AN$31</f>
        <v>2037</v>
      </c>
      <c r="AG191" t="s">
        <v>27</v>
      </c>
      <c r="AH191" t="str">
        <f t="shared" si="41"/>
        <v>IXDEM</v>
      </c>
      <c r="AI191" s="13">
        <f>BY_Demands_Drivers!$F$36*$AO$31</f>
        <v>0.18983236633659464</v>
      </c>
      <c r="AJ191" s="13">
        <f>BY_Demands_Drivers!$G$36*$AO$31</f>
        <v>0.75932946534637624</v>
      </c>
      <c r="AK191" s="13">
        <f>BY_Demands_Drivers!$H$36*$AO$31</f>
        <v>2.4678207623757249</v>
      </c>
      <c r="AL191" s="13">
        <f>BY_Demands_Drivers!$I$36*$AO$31</f>
        <v>1.5945918772273928</v>
      </c>
      <c r="AS191" s="18" t="str">
        <f t="shared" si="37"/>
        <v>Demand</v>
      </c>
      <c r="AT191">
        <f>$BB$31</f>
        <v>2037</v>
      </c>
      <c r="AU191" t="s">
        <v>27</v>
      </c>
      <c r="AV191" t="str">
        <f t="shared" si="42"/>
        <v>IGDEM</v>
      </c>
      <c r="AW191" s="13">
        <f>BY_Demands_Drivers!$F$29*$BC$31</f>
        <v>0.67260697104301836</v>
      </c>
      <c r="AX191" s="13">
        <f>BY_Demands_Drivers!$G$29*$BC$31</f>
        <v>0.28826013044700843</v>
      </c>
      <c r="AY191" s="13">
        <f>BY_Demands_Drivers!$H$29*$BC$31</f>
        <v>0.76869368119202142</v>
      </c>
      <c r="AZ191" s="13">
        <f>BY_Demands_Drivers!$I$29*$BC$31</f>
        <v>0.8647803913410278</v>
      </c>
      <c r="BG191" s="18" t="str">
        <f t="shared" si="38"/>
        <v>Demand</v>
      </c>
      <c r="BH191">
        <f>$BP$31</f>
        <v>2037</v>
      </c>
      <c r="BI191" t="s">
        <v>27</v>
      </c>
      <c r="BJ191" t="str">
        <f t="shared" si="43"/>
        <v>IIDEM</v>
      </c>
      <c r="BK191" s="13">
        <f>BY_Demands_Drivers!$F$92*$BQ$31</f>
        <v>8.6887130383790101</v>
      </c>
      <c r="BL191" s="13">
        <f>BY_Demands_Drivers!$G$92*$BQ$31</f>
        <v>8.7148576112121637E-3</v>
      </c>
      <c r="BM191" s="13">
        <f>BY_Demands_Drivers!$H$92*$BQ$31</f>
        <v>8.7148576112126425E-3</v>
      </c>
      <c r="BN191" s="13">
        <f>BY_Demands_Drivers!$I$92*$BQ$31</f>
        <v>8.7148576112126425E-3</v>
      </c>
    </row>
    <row r="192" spans="3:66" x14ac:dyDescent="0.3">
      <c r="C192" s="18" t="str">
        <f t="shared" si="39"/>
        <v>Demand</v>
      </c>
      <c r="D192">
        <f>$L$32</f>
        <v>2038</v>
      </c>
      <c r="E192" t="s">
        <v>27</v>
      </c>
      <c r="F192" t="str">
        <f t="shared" si="44"/>
        <v>ISDEM</v>
      </c>
      <c r="G192" s="13">
        <f>BY_Demands_Drivers!$F$57*$M$32</f>
        <v>0.30125336244184608</v>
      </c>
      <c r="H192" s="13">
        <f>BY_Demands_Drivers!$G$57*$M$32</f>
        <v>1.2050134497673843</v>
      </c>
      <c r="I192" s="13">
        <f>BY_Demands_Drivers!$H$57*$M$32</f>
        <v>3.9162937117439944</v>
      </c>
      <c r="J192" s="13">
        <f>BY_Demands_Drivers!$I$57*$M$32</f>
        <v>2.5305282445115034</v>
      </c>
      <c r="Q192" s="18" t="str">
        <f t="shared" si="35"/>
        <v>Demand</v>
      </c>
      <c r="R192">
        <f>$Z$32</f>
        <v>2038</v>
      </c>
      <c r="S192" t="s">
        <v>27</v>
      </c>
      <c r="T192" t="str">
        <f t="shared" si="40"/>
        <v>IRDEM</v>
      </c>
      <c r="U192" s="13">
        <f>BY_Demands_Drivers!$F$50*$AA$32</f>
        <v>5.8168302697843437</v>
      </c>
      <c r="V192" s="13">
        <f>BY_Demands_Drivers!$G$50*$AA$32</f>
        <v>29.084151348921765</v>
      </c>
      <c r="W192" s="13">
        <f>BY_Demands_Drivers!$H$50*$AA$32</f>
        <v>26.175736214029577</v>
      </c>
      <c r="X192" s="13">
        <f>BY_Demands_Drivers!$I$50*$AA$32</f>
        <v>14.542075674460834</v>
      </c>
      <c r="AE192" s="18" t="str">
        <f t="shared" si="36"/>
        <v>Demand</v>
      </c>
      <c r="AF192">
        <f>$AN$32</f>
        <v>2038</v>
      </c>
      <c r="AG192" t="s">
        <v>27</v>
      </c>
      <c r="AH192" t="str">
        <f t="shared" si="41"/>
        <v>IXDEM</v>
      </c>
      <c r="AI192" s="13">
        <f>BY_Demands_Drivers!$F$36*$AO$32</f>
        <v>0.19046979850801996</v>
      </c>
      <c r="AJ192" s="13">
        <f>BY_Demands_Drivers!$G$36*$AO$32</f>
        <v>0.76187919403207749</v>
      </c>
      <c r="AK192" s="13">
        <f>BY_Demands_Drivers!$H$36*$AO$32</f>
        <v>2.4761073806042537</v>
      </c>
      <c r="AL192" s="13">
        <f>BY_Demands_Drivers!$I$36*$AO$32</f>
        <v>1.5999463074673654</v>
      </c>
      <c r="AS192" s="18" t="str">
        <f t="shared" si="37"/>
        <v>Demand</v>
      </c>
      <c r="AT192">
        <f>$BB$32</f>
        <v>2038</v>
      </c>
      <c r="AU192" t="s">
        <v>27</v>
      </c>
      <c r="AV192" t="str">
        <f t="shared" si="42"/>
        <v>IGDEM</v>
      </c>
      <c r="AW192" s="13">
        <f>BY_Demands_Drivers!$F$29*$BC$32</f>
        <v>0.66912196083036024</v>
      </c>
      <c r="AX192" s="13">
        <f>BY_Demands_Drivers!$G$29*$BC$32</f>
        <v>0.28676655464158352</v>
      </c>
      <c r="AY192" s="13">
        <f>BY_Demands_Drivers!$H$29*$BC$32</f>
        <v>0.764710812377555</v>
      </c>
      <c r="AZ192" s="13">
        <f>BY_Demands_Drivers!$I$29*$BC$32</f>
        <v>0.8602996639247531</v>
      </c>
      <c r="BG192" s="18" t="str">
        <f t="shared" si="38"/>
        <v>Demand</v>
      </c>
      <c r="BH192">
        <f>$BP$32</f>
        <v>2038</v>
      </c>
      <c r="BI192" t="s">
        <v>27</v>
      </c>
      <c r="BJ192" t="str">
        <f t="shared" si="43"/>
        <v>IIDEM</v>
      </c>
      <c r="BK192" s="13">
        <f>BY_Demands_Drivers!$F$92*$BQ$32</f>
        <v>8.7005602064160694</v>
      </c>
      <c r="BL192" s="13">
        <f>BY_Demands_Drivers!$G$92*$BQ$32</f>
        <v>8.7267404276986822E-3</v>
      </c>
      <c r="BM192" s="13">
        <f>BY_Demands_Drivers!$H$92*$BQ$32</f>
        <v>8.7267404276991627E-3</v>
      </c>
      <c r="BN192" s="13">
        <f>BY_Demands_Drivers!$I$92*$BQ$32</f>
        <v>8.7267404276991627E-3</v>
      </c>
    </row>
    <row r="193" spans="3:66" x14ac:dyDescent="0.3">
      <c r="C193" s="18" t="str">
        <f t="shared" si="39"/>
        <v>Demand</v>
      </c>
      <c r="D193">
        <f>$L$33</f>
        <v>2039</v>
      </c>
      <c r="E193" t="s">
        <v>27</v>
      </c>
      <c r="F193" t="str">
        <f t="shared" si="44"/>
        <v>ISDEM</v>
      </c>
      <c r="G193" s="13">
        <f>BY_Demands_Drivers!$F$57*$M$33</f>
        <v>0.30223483948703567</v>
      </c>
      <c r="H193" s="13">
        <f>BY_Demands_Drivers!$G$57*$M$33</f>
        <v>1.2089393579481427</v>
      </c>
      <c r="I193" s="13">
        <f>BY_Demands_Drivers!$H$57*$M$33</f>
        <v>3.9290529133314585</v>
      </c>
      <c r="J193" s="13">
        <f>BY_Demands_Drivers!$I$57*$M$33</f>
        <v>2.5387726516910956</v>
      </c>
      <c r="Q193" s="18" t="str">
        <f t="shared" si="35"/>
        <v>Demand</v>
      </c>
      <c r="R193">
        <f>$Z$33</f>
        <v>2039</v>
      </c>
      <c r="S193" t="s">
        <v>27</v>
      </c>
      <c r="T193" t="str">
        <f t="shared" si="40"/>
        <v>IRDEM</v>
      </c>
      <c r="U193" s="13">
        <f>BY_Demands_Drivers!$F$50*$AA$33</f>
        <v>5.802515166836745</v>
      </c>
      <c r="V193" s="13">
        <f>BY_Demands_Drivers!$G$50*$AA$33</f>
        <v>29.012575834183775</v>
      </c>
      <c r="W193" s="13">
        <f>BY_Demands_Drivers!$H$50*$AA$33</f>
        <v>26.111318250765386</v>
      </c>
      <c r="X193" s="13">
        <f>BY_Demands_Drivers!$I$50*$AA$33</f>
        <v>14.506287917091839</v>
      </c>
      <c r="AE193" s="18" t="str">
        <f t="shared" si="36"/>
        <v>Demand</v>
      </c>
      <c r="AF193">
        <f>$AN$33</f>
        <v>2039</v>
      </c>
      <c r="AG193" t="s">
        <v>27</v>
      </c>
      <c r="AH193" t="str">
        <f t="shared" si="41"/>
        <v>IXDEM</v>
      </c>
      <c r="AI193" s="13">
        <f>BY_Demands_Drivers!$F$36*$AO$33</f>
        <v>0.19109034505901021</v>
      </c>
      <c r="AJ193" s="13">
        <f>BY_Demands_Drivers!$G$36*$AO$33</f>
        <v>0.76436138023603839</v>
      </c>
      <c r="AK193" s="13">
        <f>BY_Demands_Drivers!$H$36*$AO$33</f>
        <v>2.4841744857671268</v>
      </c>
      <c r="AL193" s="13">
        <f>BY_Demands_Drivers!$I$36*$AO$33</f>
        <v>1.6051588984956833</v>
      </c>
      <c r="AS193" s="18" t="str">
        <f t="shared" si="37"/>
        <v>Demand</v>
      </c>
      <c r="AT193">
        <f>$BB$33</f>
        <v>2039</v>
      </c>
      <c r="AU193" t="s">
        <v>27</v>
      </c>
      <c r="AV193" t="str">
        <f t="shared" si="42"/>
        <v>IGDEM</v>
      </c>
      <c r="AW193" s="13">
        <f>BY_Demands_Drivers!$F$29*$BC$33</f>
        <v>0.66563695061770212</v>
      </c>
      <c r="AX193" s="13">
        <f>BY_Demands_Drivers!$G$29*$BC$33</f>
        <v>0.2852729788361586</v>
      </c>
      <c r="AY193" s="13">
        <f>BY_Demands_Drivers!$H$29*$BC$33</f>
        <v>0.76072794356308859</v>
      </c>
      <c r="AZ193" s="13">
        <f>BY_Demands_Drivers!$I$29*$BC$33</f>
        <v>0.8558189365084784</v>
      </c>
      <c r="BG193" s="18" t="str">
        <f t="shared" si="38"/>
        <v>Demand</v>
      </c>
      <c r="BH193">
        <f>$BP$33</f>
        <v>2039</v>
      </c>
      <c r="BI193" t="s">
        <v>27</v>
      </c>
      <c r="BJ193" t="str">
        <f t="shared" si="43"/>
        <v>IIDEM</v>
      </c>
      <c r="BK193" s="13">
        <f>BY_Demands_Drivers!$F$92*$BQ$33</f>
        <v>8.7118150160512773</v>
      </c>
      <c r="BL193" s="13">
        <f>BY_Demands_Drivers!$G$92*$BQ$33</f>
        <v>8.738029103360875E-3</v>
      </c>
      <c r="BM193" s="13">
        <f>BY_Demands_Drivers!$H$92*$BQ$33</f>
        <v>8.7380291033613555E-3</v>
      </c>
      <c r="BN193" s="13">
        <f>BY_Demands_Drivers!$I$92*$BQ$33</f>
        <v>8.7380291033613555E-3</v>
      </c>
    </row>
    <row r="194" spans="3:66" x14ac:dyDescent="0.3">
      <c r="C194" s="18" t="str">
        <f t="shared" si="39"/>
        <v>Demand</v>
      </c>
      <c r="D194">
        <f>$L$34</f>
        <v>2040</v>
      </c>
      <c r="E194" t="s">
        <v>27</v>
      </c>
      <c r="F194" t="str">
        <f t="shared" si="44"/>
        <v>ISDEM</v>
      </c>
      <c r="G194" s="13">
        <f>BY_Demands_Drivers!$F$57*$M$34</f>
        <v>0.30318960967385267</v>
      </c>
      <c r="H194" s="13">
        <f>BY_Demands_Drivers!$G$57*$M$34</f>
        <v>1.2127584386954107</v>
      </c>
      <c r="I194" s="13">
        <f>BY_Demands_Drivers!$H$57*$M$34</f>
        <v>3.9414649257600796</v>
      </c>
      <c r="J194" s="13">
        <f>BY_Demands_Drivers!$I$57*$M$34</f>
        <v>2.5467927212603585</v>
      </c>
      <c r="Q194" s="18" t="str">
        <f t="shared" si="35"/>
        <v>Demand</v>
      </c>
      <c r="R194">
        <f>$Z$34</f>
        <v>2040</v>
      </c>
      <c r="S194" t="s">
        <v>27</v>
      </c>
      <c r="T194" t="str">
        <f t="shared" si="40"/>
        <v>IRDEM</v>
      </c>
      <c r="U194" s="13">
        <f>BY_Demands_Drivers!$F$50*$AA$34</f>
        <v>5.7880327247473584</v>
      </c>
      <c r="V194" s="13">
        <f>BY_Demands_Drivers!$G$50*$AA$34</f>
        <v>28.94016362373684</v>
      </c>
      <c r="W194" s="13">
        <f>BY_Demands_Drivers!$H$50*$AA$34</f>
        <v>26.046147261363146</v>
      </c>
      <c r="X194" s="13">
        <f>BY_Demands_Drivers!$I$50*$AA$34</f>
        <v>14.470081811868372</v>
      </c>
      <c r="AE194" s="18" t="str">
        <f t="shared" si="36"/>
        <v>Demand</v>
      </c>
      <c r="AF194">
        <f>$AN$34</f>
        <v>2040</v>
      </c>
      <c r="AG194" t="s">
        <v>27</v>
      </c>
      <c r="AH194" t="str">
        <f t="shared" si="41"/>
        <v>IXDEM</v>
      </c>
      <c r="AI194" s="13">
        <f>BY_Demands_Drivers!$F$36*$AO$34</f>
        <v>0.19169400598956529</v>
      </c>
      <c r="AJ194" s="13">
        <f>BY_Demands_Drivers!$G$36*$AO$34</f>
        <v>0.76677602395825883</v>
      </c>
      <c r="AK194" s="13">
        <f>BY_Demands_Drivers!$H$36*$AO$34</f>
        <v>2.4920220778643434</v>
      </c>
      <c r="AL194" s="13">
        <f>BY_Demands_Drivers!$I$36*$AO$34</f>
        <v>1.6102296503123461</v>
      </c>
      <c r="AS194" s="18" t="str">
        <f t="shared" si="37"/>
        <v>Demand</v>
      </c>
      <c r="AT194">
        <f>$BB$34</f>
        <v>2040</v>
      </c>
      <c r="AU194" t="s">
        <v>27</v>
      </c>
      <c r="AV194" t="str">
        <f t="shared" si="42"/>
        <v>IGDEM</v>
      </c>
      <c r="AW194" s="13">
        <f>BY_Demands_Drivers!$F$29*$BC$34</f>
        <v>0.66215194040504399</v>
      </c>
      <c r="AX194" s="13">
        <f>BY_Demands_Drivers!$G$29*$BC$34</f>
        <v>0.28377940303073368</v>
      </c>
      <c r="AY194" s="13">
        <f>BY_Demands_Drivers!$H$29*$BC$34</f>
        <v>0.75674507474862218</v>
      </c>
      <c r="AZ194" s="13">
        <f>BY_Demands_Drivers!$I$29*$BC$34</f>
        <v>0.85133820909220359</v>
      </c>
      <c r="BG194" s="18" t="str">
        <f t="shared" si="38"/>
        <v>Demand</v>
      </c>
      <c r="BH194">
        <f>$BP$34</f>
        <v>2040</v>
      </c>
      <c r="BI194" t="s">
        <v>27</v>
      </c>
      <c r="BJ194" t="str">
        <f t="shared" si="43"/>
        <v>IIDEM</v>
      </c>
      <c r="BK194" s="13">
        <f>BY_Demands_Drivers!$F$92*$BQ$34</f>
        <v>8.7224774672846284</v>
      </c>
      <c r="BL194" s="13">
        <f>BY_Demands_Drivers!$G$92*$BQ$34</f>
        <v>8.7487236381987403E-3</v>
      </c>
      <c r="BM194" s="13">
        <f>BY_Demands_Drivers!$H$92*$BQ$34</f>
        <v>8.7487236381992208E-3</v>
      </c>
      <c r="BN194" s="13">
        <f>BY_Demands_Drivers!$I$92*$BQ$34</f>
        <v>8.7487236381992208E-3</v>
      </c>
    </row>
    <row r="195" spans="3:66" x14ac:dyDescent="0.3">
      <c r="C195" s="18" t="str">
        <f t="shared" si="39"/>
        <v>Demand</v>
      </c>
      <c r="D195">
        <f>$L$35</f>
        <v>2041</v>
      </c>
      <c r="E195" t="s">
        <v>27</v>
      </c>
      <c r="F195" t="str">
        <f t="shared" si="44"/>
        <v>ISDEM</v>
      </c>
      <c r="G195" s="13">
        <f>BY_Demands_Drivers!$F$57*$M$35</f>
        <v>0.30184625469771575</v>
      </c>
      <c r="H195" s="13">
        <f>BY_Demands_Drivers!$G$57*$M$35</f>
        <v>1.207385018790863</v>
      </c>
      <c r="I195" s="13">
        <f>BY_Demands_Drivers!$H$57*$M$35</f>
        <v>3.9240013110702998</v>
      </c>
      <c r="J195" s="13">
        <f>BY_Demands_Drivers!$I$57*$M$35</f>
        <v>2.5355085394608086</v>
      </c>
      <c r="Q195" s="18" t="str">
        <f t="shared" si="35"/>
        <v>Demand</v>
      </c>
      <c r="R195">
        <f>$Z$35</f>
        <v>2041</v>
      </c>
      <c r="S195" t="s">
        <v>27</v>
      </c>
      <c r="T195" t="str">
        <f t="shared" si="40"/>
        <v>IRDEM</v>
      </c>
      <c r="U195" s="13">
        <f>BY_Demands_Drivers!$F$50*$AA$35</f>
        <v>5.7590069899715699</v>
      </c>
      <c r="V195" s="13">
        <f>BY_Demands_Drivers!$G$50*$AA$35</f>
        <v>28.795034949857897</v>
      </c>
      <c r="W195" s="13">
        <f>BY_Demands_Drivers!$H$50*$AA$35</f>
        <v>25.915531454872095</v>
      </c>
      <c r="X195" s="13">
        <f>BY_Demands_Drivers!$I$50*$AA$35</f>
        <v>14.397517474928902</v>
      </c>
      <c r="AE195" s="18" t="str">
        <f t="shared" si="36"/>
        <v>Demand</v>
      </c>
      <c r="AF195">
        <f>$AN$35</f>
        <v>2041</v>
      </c>
      <c r="AG195" t="s">
        <v>27</v>
      </c>
      <c r="AH195" t="str">
        <f t="shared" si="41"/>
        <v>IXDEM</v>
      </c>
      <c r="AI195" s="13">
        <f>BY_Demands_Drivers!$F$36*$AO$35</f>
        <v>0.19084465928167937</v>
      </c>
      <c r="AJ195" s="13">
        <f>BY_Demands_Drivers!$G$36*$AO$35</f>
        <v>0.76337863712671516</v>
      </c>
      <c r="AK195" s="13">
        <f>BY_Demands_Drivers!$H$36*$AO$35</f>
        <v>2.4809805706618264</v>
      </c>
      <c r="AL195" s="13">
        <f>BY_Demands_Drivers!$I$36*$AO$35</f>
        <v>1.6030951379661045</v>
      </c>
      <c r="AS195" s="18" t="str">
        <f t="shared" si="37"/>
        <v>Demand</v>
      </c>
      <c r="AT195">
        <f>$BB$35</f>
        <v>2041</v>
      </c>
      <c r="AU195" t="s">
        <v>27</v>
      </c>
      <c r="AV195" t="str">
        <f t="shared" si="42"/>
        <v>IGDEM</v>
      </c>
      <c r="AW195" s="13">
        <f>BY_Demands_Drivers!$F$29*$BC$35</f>
        <v>0.65597849374262096</v>
      </c>
      <c r="AX195" s="13">
        <f>BY_Demands_Drivers!$G$29*$BC$35</f>
        <v>0.28113364017540954</v>
      </c>
      <c r="AY195" s="13">
        <f>BY_Demands_Drivers!$H$29*$BC$35</f>
        <v>0.7496897071344244</v>
      </c>
      <c r="AZ195" s="13">
        <f>BY_Demands_Drivers!$I$29*$BC$35</f>
        <v>0.84340092052623106</v>
      </c>
      <c r="BG195" s="18" t="str">
        <f t="shared" si="38"/>
        <v>Demand</v>
      </c>
      <c r="BH195">
        <f>$BP$35</f>
        <v>2041</v>
      </c>
      <c r="BI195" t="s">
        <v>27</v>
      </c>
      <c r="BJ195" t="str">
        <f t="shared" si="43"/>
        <v>IIDEM</v>
      </c>
      <c r="BK195" s="13">
        <f>BY_Demands_Drivers!$F$92*$BQ$35</f>
        <v>8.7325475601161298</v>
      </c>
      <c r="BL195" s="13">
        <f>BY_Demands_Drivers!$G$92*$BQ$35</f>
        <v>8.7588240322122816E-3</v>
      </c>
      <c r="BM195" s="13">
        <f>BY_Demands_Drivers!$H$92*$BQ$35</f>
        <v>8.7588240322127638E-3</v>
      </c>
      <c r="BN195" s="13">
        <f>BY_Demands_Drivers!$I$92*$BQ$35</f>
        <v>8.7588240322127638E-3</v>
      </c>
    </row>
    <row r="196" spans="3:66" x14ac:dyDescent="0.3">
      <c r="C196" s="18" t="str">
        <f t="shared" si="39"/>
        <v>Demand</v>
      </c>
      <c r="D196">
        <f>$L$36</f>
        <v>2042</v>
      </c>
      <c r="E196" t="s">
        <v>27</v>
      </c>
      <c r="F196" t="str">
        <f t="shared" si="44"/>
        <v>ISDEM</v>
      </c>
      <c r="G196" s="13">
        <f>BY_Demands_Drivers!$F$57*$M$36</f>
        <v>0.30050022903574153</v>
      </c>
      <c r="H196" s="13">
        <f>BY_Demands_Drivers!$G$57*$M$36</f>
        <v>1.2020009161429661</v>
      </c>
      <c r="I196" s="13">
        <f>BY_Demands_Drivers!$H$57*$M$36</f>
        <v>3.9065029774646347</v>
      </c>
      <c r="J196" s="13">
        <f>BY_Demands_Drivers!$I$57*$M$36</f>
        <v>2.5242019239002249</v>
      </c>
      <c r="Q196" s="18" t="str">
        <f t="shared" si="35"/>
        <v>Demand</v>
      </c>
      <c r="R196">
        <f>$Z$36</f>
        <v>2042</v>
      </c>
      <c r="S196" t="s">
        <v>27</v>
      </c>
      <c r="T196" t="str">
        <f t="shared" si="40"/>
        <v>IRDEM</v>
      </c>
      <c r="U196" s="13">
        <f>BY_Demands_Drivers!$F$50*$AA$36</f>
        <v>5.7299660425465291</v>
      </c>
      <c r="V196" s="13">
        <f>BY_Demands_Drivers!$G$50*$AA$36</f>
        <v>28.649830212732692</v>
      </c>
      <c r="W196" s="13">
        <f>BY_Demands_Drivers!$H$50*$AA$36</f>
        <v>25.784847191459409</v>
      </c>
      <c r="X196" s="13">
        <f>BY_Demands_Drivers!$I$50*$AA$36</f>
        <v>14.3249151063663</v>
      </c>
      <c r="AE196" s="18" t="str">
        <f t="shared" si="36"/>
        <v>Demand</v>
      </c>
      <c r="AF196">
        <f>$AN$36</f>
        <v>2042</v>
      </c>
      <c r="AG196" t="s">
        <v>27</v>
      </c>
      <c r="AH196" t="str">
        <f t="shared" si="41"/>
        <v>IXDEM</v>
      </c>
      <c r="AI196" s="13">
        <f>BY_Demands_Drivers!$F$36*$AO$36</f>
        <v>0.18999362401174991</v>
      </c>
      <c r="AJ196" s="13">
        <f>BY_Demands_Drivers!$G$36*$AO$36</f>
        <v>0.75997449604699741</v>
      </c>
      <c r="AK196" s="13">
        <f>BY_Demands_Drivers!$H$36*$AO$36</f>
        <v>2.4699171121527432</v>
      </c>
      <c r="AL196" s="13">
        <f>BY_Demands_Drivers!$I$36*$AO$36</f>
        <v>1.595946441698697</v>
      </c>
      <c r="AS196" s="18" t="str">
        <f t="shared" si="37"/>
        <v>Demand</v>
      </c>
      <c r="AT196">
        <f>$BB$36</f>
        <v>2042</v>
      </c>
      <c r="AU196" t="s">
        <v>27</v>
      </c>
      <c r="AV196" t="str">
        <f t="shared" si="42"/>
        <v>IGDEM</v>
      </c>
      <c r="AW196" s="13">
        <f>BY_Demands_Drivers!$F$29*$BC$36</f>
        <v>0.64983349614315844</v>
      </c>
      <c r="AX196" s="13">
        <f>BY_Demands_Drivers!$G$29*$BC$36</f>
        <v>0.27850006977563985</v>
      </c>
      <c r="AY196" s="13">
        <f>BY_Demands_Drivers!$H$29*$BC$36</f>
        <v>0.74266685273503863</v>
      </c>
      <c r="AZ196" s="13">
        <f>BY_Demands_Drivers!$I$29*$BC$36</f>
        <v>0.83550020932692204</v>
      </c>
      <c r="BG196" s="18" t="str">
        <f t="shared" si="38"/>
        <v>Demand</v>
      </c>
      <c r="BH196">
        <f>$BP$36</f>
        <v>2042</v>
      </c>
      <c r="BI196" t="s">
        <v>27</v>
      </c>
      <c r="BJ196" t="str">
        <f t="shared" si="43"/>
        <v>IIDEM</v>
      </c>
      <c r="BK196" s="13">
        <f>BY_Demands_Drivers!$F$92*$BQ$36</f>
        <v>8.7420252945457779</v>
      </c>
      <c r="BL196" s="13">
        <f>BY_Demands_Drivers!$G$92*$BQ$36</f>
        <v>8.7683302854014954E-3</v>
      </c>
      <c r="BM196" s="13">
        <f>BY_Demands_Drivers!$H$92*$BQ$36</f>
        <v>8.7683302854019776E-3</v>
      </c>
      <c r="BN196" s="13">
        <f>BY_Demands_Drivers!$I$92*$BQ$36</f>
        <v>8.7683302854019776E-3</v>
      </c>
    </row>
    <row r="197" spans="3:66" x14ac:dyDescent="0.3">
      <c r="C197" s="18" t="str">
        <f t="shared" si="39"/>
        <v>Demand</v>
      </c>
      <c r="D197">
        <f>$L$37</f>
        <v>2043</v>
      </c>
      <c r="E197" t="s">
        <v>27</v>
      </c>
      <c r="F197" t="str">
        <f t="shared" si="44"/>
        <v>ISDEM</v>
      </c>
      <c r="G197" s="13">
        <f>BY_Demands_Drivers!$F$57*$M$37</f>
        <v>0.2991515326879301</v>
      </c>
      <c r="H197" s="13">
        <f>BY_Demands_Drivers!$G$57*$M$37</f>
        <v>1.1966061307517204</v>
      </c>
      <c r="I197" s="13">
        <f>BY_Demands_Drivers!$H$57*$M$37</f>
        <v>3.8889699249430865</v>
      </c>
      <c r="J197" s="13">
        <f>BY_Demands_Drivers!$I$57*$M$37</f>
        <v>2.5128728745786089</v>
      </c>
      <c r="Q197" s="18" t="str">
        <f t="shared" ref="Q197:Q260" si="45">IF(SUM(U197:X197)&gt;0,"Demand","\I:")</f>
        <v>Demand</v>
      </c>
      <c r="R197">
        <f>$Z$37</f>
        <v>2043</v>
      </c>
      <c r="S197" t="s">
        <v>27</v>
      </c>
      <c r="T197" t="str">
        <f t="shared" si="40"/>
        <v>IRDEM</v>
      </c>
      <c r="U197" s="13">
        <f>BY_Demands_Drivers!$F$50*$AA$37</f>
        <v>5.7009098824722333</v>
      </c>
      <c r="V197" s="13">
        <f>BY_Demands_Drivers!$G$50*$AA$37</f>
        <v>28.504549412361214</v>
      </c>
      <c r="W197" s="13">
        <f>BY_Demands_Drivers!$H$50*$AA$37</f>
        <v>25.654094471125081</v>
      </c>
      <c r="X197" s="13">
        <f>BY_Demands_Drivers!$I$50*$AA$37</f>
        <v>14.252274706180561</v>
      </c>
      <c r="AE197" s="18" t="str">
        <f t="shared" ref="AE197:AE260" si="46">IF(SUM(AI197:AL197)&gt;0,"Demand","\I:")</f>
        <v>Demand</v>
      </c>
      <c r="AF197">
        <f>$AN$37</f>
        <v>2043</v>
      </c>
      <c r="AG197" t="s">
        <v>27</v>
      </c>
      <c r="AH197" t="str">
        <f t="shared" si="41"/>
        <v>IXDEM</v>
      </c>
      <c r="AI197" s="13">
        <f>BY_Demands_Drivers!$F$36*$AO$37</f>
        <v>0.18914090017977694</v>
      </c>
      <c r="AJ197" s="13">
        <f>BY_Demands_Drivers!$G$36*$AO$37</f>
        <v>0.75656360071910544</v>
      </c>
      <c r="AK197" s="13">
        <f>BY_Demands_Drivers!$H$36*$AO$37</f>
        <v>2.4588317023370947</v>
      </c>
      <c r="AL197" s="13">
        <f>BY_Demands_Drivers!$I$36*$AO$37</f>
        <v>1.588783561510124</v>
      </c>
      <c r="AS197" s="18" t="str">
        <f t="shared" ref="AS197:AS260" si="47">IF(SUM(AW197:AZ197)&gt;0,"Demand","\I:")</f>
        <v>Demand</v>
      </c>
      <c r="AT197">
        <f>$BB$37</f>
        <v>2043</v>
      </c>
      <c r="AU197" t="s">
        <v>27</v>
      </c>
      <c r="AV197" t="str">
        <f t="shared" si="42"/>
        <v>IGDEM</v>
      </c>
      <c r="AW197" s="13">
        <f>BY_Demands_Drivers!$F$29*$BC$37</f>
        <v>0.64371694760665654</v>
      </c>
      <c r="AX197" s="13">
        <f>BY_Demands_Drivers!$G$29*$BC$37</f>
        <v>0.27587869183142477</v>
      </c>
      <c r="AY197" s="13">
        <f>BY_Demands_Drivers!$H$29*$BC$37</f>
        <v>0.7356765115504651</v>
      </c>
      <c r="AZ197" s="13">
        <f>BY_Demands_Drivers!$I$29*$BC$37</f>
        <v>0.82763607549427676</v>
      </c>
      <c r="BG197" s="18" t="str">
        <f t="shared" ref="BG197:BG260" si="48">IF(SUM(BK197:BN197)&gt;0,"Demand","\I:")</f>
        <v>Demand</v>
      </c>
      <c r="BH197">
        <f>$BP$37</f>
        <v>2043</v>
      </c>
      <c r="BI197" t="s">
        <v>27</v>
      </c>
      <c r="BJ197" t="str">
        <f t="shared" si="43"/>
        <v>IIDEM</v>
      </c>
      <c r="BK197" s="13">
        <f>BY_Demands_Drivers!$F$92*$BQ$37</f>
        <v>8.7509106705735693</v>
      </c>
      <c r="BL197" s="13">
        <f>BY_Demands_Drivers!$G$92*$BQ$37</f>
        <v>8.7772423977663834E-3</v>
      </c>
      <c r="BM197" s="13">
        <f>BY_Demands_Drivers!$H$92*$BQ$37</f>
        <v>8.7772423977668657E-3</v>
      </c>
      <c r="BN197" s="13">
        <f>BY_Demands_Drivers!$I$92*$BQ$37</f>
        <v>8.7772423977668657E-3</v>
      </c>
    </row>
    <row r="198" spans="3:66" x14ac:dyDescent="0.3">
      <c r="C198" s="18" t="str">
        <f t="shared" ref="C198:C261" si="49">IF(SUM(G198:J198)&gt;0,"Demand","\I:")</f>
        <v>Demand</v>
      </c>
      <c r="D198">
        <f>$L$38</f>
        <v>2044</v>
      </c>
      <c r="E198" t="s">
        <v>27</v>
      </c>
      <c r="F198" t="str">
        <f t="shared" si="44"/>
        <v>ISDEM</v>
      </c>
      <c r="G198" s="13">
        <f>BY_Demands_Drivers!$F$57*$M$38</f>
        <v>0.29780016565428141</v>
      </c>
      <c r="H198" s="13">
        <f>BY_Demands_Drivers!$G$57*$M$38</f>
        <v>1.1912006626171256</v>
      </c>
      <c r="I198" s="13">
        <f>BY_Demands_Drivers!$H$57*$M$38</f>
        <v>3.8714021535056533</v>
      </c>
      <c r="J198" s="13">
        <f>BY_Demands_Drivers!$I$57*$M$38</f>
        <v>2.50152139149596</v>
      </c>
      <c r="Q198" s="18" t="str">
        <f t="shared" si="45"/>
        <v>Demand</v>
      </c>
      <c r="R198">
        <f>$Z$38</f>
        <v>2044</v>
      </c>
      <c r="S198" t="s">
        <v>27</v>
      </c>
      <c r="T198" t="str">
        <f t="shared" si="40"/>
        <v>IRDEM</v>
      </c>
      <c r="U198" s="13">
        <f>BY_Demands_Drivers!$F$50*$AA$38</f>
        <v>5.6718385097486852</v>
      </c>
      <c r="V198" s="13">
        <f>BY_Demands_Drivers!$G$50*$AA$38</f>
        <v>28.359192548743472</v>
      </c>
      <c r="W198" s="13">
        <f>BY_Demands_Drivers!$H$50*$AA$38</f>
        <v>25.523273293869117</v>
      </c>
      <c r="X198" s="13">
        <f>BY_Demands_Drivers!$I$50*$AA$38</f>
        <v>14.179596274371692</v>
      </c>
      <c r="AE198" s="18" t="str">
        <f t="shared" si="46"/>
        <v>Demand</v>
      </c>
      <c r="AF198">
        <f>$AN$38</f>
        <v>2044</v>
      </c>
      <c r="AG198" t="s">
        <v>27</v>
      </c>
      <c r="AH198" t="str">
        <f t="shared" si="41"/>
        <v>IXDEM</v>
      </c>
      <c r="AI198" s="13">
        <f>BY_Demands_Drivers!$F$36*$AO$38</f>
        <v>0.18828648778576049</v>
      </c>
      <c r="AJ198" s="13">
        <f>BY_Demands_Drivers!$G$36*$AO$38</f>
        <v>0.75314595114303962</v>
      </c>
      <c r="AK198" s="13">
        <f>BY_Demands_Drivers!$H$36*$AO$38</f>
        <v>2.4477243412148808</v>
      </c>
      <c r="AL198" s="13">
        <f>BY_Demands_Drivers!$I$36*$AO$38</f>
        <v>1.5816064974003858</v>
      </c>
      <c r="AS198" s="18" t="str">
        <f t="shared" si="47"/>
        <v>Demand</v>
      </c>
      <c r="AT198">
        <f>$BB$38</f>
        <v>2044</v>
      </c>
      <c r="AU198" t="s">
        <v>27</v>
      </c>
      <c r="AV198" t="str">
        <f t="shared" si="42"/>
        <v>IGDEM</v>
      </c>
      <c r="AW198" s="13">
        <f>BY_Demands_Drivers!$F$29*$BC$38</f>
        <v>0.63762884813311493</v>
      </c>
      <c r="AX198" s="13">
        <f>BY_Demands_Drivers!$G$29*$BC$38</f>
        <v>0.27326950634276409</v>
      </c>
      <c r="AY198" s="13">
        <f>BY_Demands_Drivers!$H$29*$BC$38</f>
        <v>0.72871868358070324</v>
      </c>
      <c r="AZ198" s="13">
        <f>BY_Demands_Drivers!$I$29*$BC$38</f>
        <v>0.81980851902829466</v>
      </c>
      <c r="BG198" s="18" t="str">
        <f t="shared" si="48"/>
        <v>Demand</v>
      </c>
      <c r="BH198">
        <f>$BP$38</f>
        <v>2044</v>
      </c>
      <c r="BI198" t="s">
        <v>27</v>
      </c>
      <c r="BJ198" t="str">
        <f t="shared" si="43"/>
        <v>IIDEM</v>
      </c>
      <c r="BK198" s="13">
        <f>BY_Demands_Drivers!$F$92*$BQ$38</f>
        <v>8.7592036881995128</v>
      </c>
      <c r="BL198" s="13">
        <f>BY_Demands_Drivers!$G$92*$BQ$38</f>
        <v>8.7855603693069457E-3</v>
      </c>
      <c r="BM198" s="13">
        <f>BY_Demands_Drivers!$H$92*$BQ$38</f>
        <v>8.7855603693074297E-3</v>
      </c>
      <c r="BN198" s="13">
        <f>BY_Demands_Drivers!$I$92*$BQ$38</f>
        <v>8.7855603693074297E-3</v>
      </c>
    </row>
    <row r="199" spans="3:66" x14ac:dyDescent="0.3">
      <c r="C199" s="18" t="str">
        <f t="shared" si="49"/>
        <v>Demand</v>
      </c>
      <c r="D199">
        <f>$L$39</f>
        <v>2045</v>
      </c>
      <c r="E199" t="s">
        <v>27</v>
      </c>
      <c r="F199" t="str">
        <f t="shared" si="44"/>
        <v>ISDEM</v>
      </c>
      <c r="G199" s="13">
        <f>BY_Demands_Drivers!$F$57*$M$39</f>
        <v>0.29644612793479552</v>
      </c>
      <c r="H199" s="13">
        <f>BY_Demands_Drivers!$G$57*$M$39</f>
        <v>1.1857845117391821</v>
      </c>
      <c r="I199" s="13">
        <f>BY_Demands_Drivers!$H$57*$M$39</f>
        <v>3.8537996631523366</v>
      </c>
      <c r="J199" s="13">
        <f>BY_Demands_Drivers!$I$57*$M$39</f>
        <v>2.4901474746522783</v>
      </c>
      <c r="Q199" s="18" t="str">
        <f t="shared" si="45"/>
        <v>Demand</v>
      </c>
      <c r="R199">
        <f>$Z$39</f>
        <v>2045</v>
      </c>
      <c r="S199" t="s">
        <v>27</v>
      </c>
      <c r="T199" t="str">
        <f t="shared" si="40"/>
        <v>IRDEM</v>
      </c>
      <c r="U199" s="13">
        <f>BY_Demands_Drivers!$F$50*$AA$39</f>
        <v>5.642751924375883</v>
      </c>
      <c r="V199" s="13">
        <f>BY_Demands_Drivers!$G$50*$AA$39</f>
        <v>28.213759621879461</v>
      </c>
      <c r="W199" s="13">
        <f>BY_Demands_Drivers!$H$50*$AA$39</f>
        <v>25.392383659691504</v>
      </c>
      <c r="X199" s="13">
        <f>BY_Demands_Drivers!$I$50*$AA$39</f>
        <v>14.106879810939684</v>
      </c>
      <c r="AE199" s="18" t="str">
        <f t="shared" si="46"/>
        <v>Demand</v>
      </c>
      <c r="AF199">
        <f>$AN$39</f>
        <v>2045</v>
      </c>
      <c r="AG199" t="s">
        <v>27</v>
      </c>
      <c r="AH199" t="str">
        <f t="shared" si="41"/>
        <v>IXDEM</v>
      </c>
      <c r="AI199" s="13">
        <f>BY_Demands_Drivers!$F$36*$AO$39</f>
        <v>0.18743038682970053</v>
      </c>
      <c r="AJ199" s="13">
        <f>BY_Demands_Drivers!$G$36*$AO$39</f>
        <v>0.74972154731879981</v>
      </c>
      <c r="AK199" s="13">
        <f>BY_Demands_Drivers!$H$36*$AO$39</f>
        <v>2.4365950287861016</v>
      </c>
      <c r="AL199" s="13">
        <f>BY_Demands_Drivers!$I$36*$AO$39</f>
        <v>1.5744152493694823</v>
      </c>
      <c r="AS199" s="18" t="str">
        <f t="shared" si="47"/>
        <v>Demand</v>
      </c>
      <c r="AT199">
        <f>$BB$39</f>
        <v>2045</v>
      </c>
      <c r="AU199" t="s">
        <v>27</v>
      </c>
      <c r="AV199" t="str">
        <f t="shared" si="42"/>
        <v>IGDEM</v>
      </c>
      <c r="AW199" s="13">
        <f>BY_Demands_Drivers!$F$29*$BC$39</f>
        <v>0.63156919772253384</v>
      </c>
      <c r="AX199" s="13">
        <f>BY_Demands_Drivers!$G$29*$BC$39</f>
        <v>0.27067251330965786</v>
      </c>
      <c r="AY199" s="13">
        <f>BY_Demands_Drivers!$H$29*$BC$39</f>
        <v>0.7217933688257534</v>
      </c>
      <c r="AZ199" s="13">
        <f>BY_Demands_Drivers!$I$29*$BC$39</f>
        <v>0.81201753992897607</v>
      </c>
      <c r="BG199" s="18" t="str">
        <f t="shared" si="48"/>
        <v>Demand</v>
      </c>
      <c r="BH199">
        <f>$BP$39</f>
        <v>2045</v>
      </c>
      <c r="BI199" t="s">
        <v>27</v>
      </c>
      <c r="BJ199" t="str">
        <f t="shared" si="43"/>
        <v>IIDEM</v>
      </c>
      <c r="BK199" s="13">
        <f>BY_Demands_Drivers!$F$92*$BQ$39</f>
        <v>8.7669043474236013</v>
      </c>
      <c r="BL199" s="13">
        <f>BY_Demands_Drivers!$G$92*$BQ$39</f>
        <v>8.7932842000231839E-3</v>
      </c>
      <c r="BM199" s="13">
        <f>BY_Demands_Drivers!$H$92*$BQ$39</f>
        <v>8.7932842000236662E-3</v>
      </c>
      <c r="BN199" s="13">
        <f>BY_Demands_Drivers!$I$92*$BQ$39</f>
        <v>8.7932842000236662E-3</v>
      </c>
    </row>
    <row r="200" spans="3:66" x14ac:dyDescent="0.3">
      <c r="C200" s="18" t="str">
        <f t="shared" si="49"/>
        <v>Demand</v>
      </c>
      <c r="D200">
        <f>$L$40</f>
        <v>2046</v>
      </c>
      <c r="E200" t="s">
        <v>27</v>
      </c>
      <c r="F200" t="str">
        <f t="shared" si="44"/>
        <v>ISDEM</v>
      </c>
      <c r="G200" s="13">
        <f>BY_Demands_Drivers!$F$57*$M$40</f>
        <v>0.29484371643244522</v>
      </c>
      <c r="H200" s="13">
        <f>BY_Demands_Drivers!$G$57*$M$40</f>
        <v>1.1793748657297809</v>
      </c>
      <c r="I200" s="13">
        <f>BY_Demands_Drivers!$H$57*$M$40</f>
        <v>3.8329683136217829</v>
      </c>
      <c r="J200" s="13">
        <f>BY_Demands_Drivers!$I$57*$M$40</f>
        <v>2.4766872180325361</v>
      </c>
      <c r="Q200" s="18" t="str">
        <f t="shared" si="45"/>
        <v>Demand</v>
      </c>
      <c r="R200">
        <f>$Z$40</f>
        <v>2046</v>
      </c>
      <c r="S200" t="s">
        <v>27</v>
      </c>
      <c r="T200" t="str">
        <f t="shared" si="40"/>
        <v>IRDEM</v>
      </c>
      <c r="U200" s="13">
        <f>BY_Demands_Drivers!$F$50*$AA$40</f>
        <v>5.6136501263538277</v>
      </c>
      <c r="V200" s="13">
        <f>BY_Demands_Drivers!$G$50*$AA$40</f>
        <v>28.068250631769185</v>
      </c>
      <c r="W200" s="13">
        <f>BY_Demands_Drivers!$H$50*$AA$40</f>
        <v>25.261425568592255</v>
      </c>
      <c r="X200" s="13">
        <f>BY_Demands_Drivers!$I$50*$AA$40</f>
        <v>14.034125315884546</v>
      </c>
      <c r="AE200" s="18" t="str">
        <f t="shared" si="46"/>
        <v>Demand</v>
      </c>
      <c r="AF200">
        <f>$AN$40</f>
        <v>2046</v>
      </c>
      <c r="AG200" t="s">
        <v>27</v>
      </c>
      <c r="AH200" t="str">
        <f t="shared" si="41"/>
        <v>IXDEM</v>
      </c>
      <c r="AI200" s="13">
        <f>BY_Demands_Drivers!$F$36*$AO$40</f>
        <v>0.18641724960359404</v>
      </c>
      <c r="AJ200" s="13">
        <f>BY_Demands_Drivers!$G$36*$AO$40</f>
        <v>0.74566899841437395</v>
      </c>
      <c r="AK200" s="13">
        <f>BY_Demands_Drivers!$H$36*$AO$40</f>
        <v>2.4234242448467174</v>
      </c>
      <c r="AL200" s="13">
        <f>BY_Demands_Drivers!$I$36*$AO$40</f>
        <v>1.5659048966701878</v>
      </c>
      <c r="AS200" s="18" t="str">
        <f t="shared" si="47"/>
        <v>Demand</v>
      </c>
      <c r="AT200">
        <f>$BB$40</f>
        <v>2046</v>
      </c>
      <c r="AU200" t="s">
        <v>27</v>
      </c>
      <c r="AV200" t="str">
        <f t="shared" si="42"/>
        <v>IGDEM</v>
      </c>
      <c r="AW200" s="13">
        <f>BY_Demands_Drivers!$F$29*$BC$40</f>
        <v>0.62815531016727699</v>
      </c>
      <c r="AX200" s="13">
        <f>BY_Demands_Drivers!$G$29*$BC$40</f>
        <v>0.2692094186431192</v>
      </c>
      <c r="AY200" s="13">
        <f>BY_Demands_Drivers!$H$29*$BC$40</f>
        <v>0.71789178304831691</v>
      </c>
      <c r="AZ200" s="13">
        <f>BY_Demands_Drivers!$I$29*$BC$40</f>
        <v>0.80762825592936005</v>
      </c>
      <c r="BG200" s="18" t="str">
        <f t="shared" si="48"/>
        <v>Demand</v>
      </c>
      <c r="BH200">
        <f>$BP$40</f>
        <v>2046</v>
      </c>
      <c r="BI200" t="s">
        <v>27</v>
      </c>
      <c r="BJ200" t="str">
        <f t="shared" si="43"/>
        <v>IIDEM</v>
      </c>
      <c r="BK200" s="13">
        <f>BY_Demands_Drivers!$F$92*$BQ$40</f>
        <v>8.7740126482458365</v>
      </c>
      <c r="BL200" s="13">
        <f>BY_Demands_Drivers!$G$92*$BQ$40</f>
        <v>8.8004138899150947E-3</v>
      </c>
      <c r="BM200" s="13">
        <f>BY_Demands_Drivers!$H$92*$BQ$40</f>
        <v>8.800413889915577E-3</v>
      </c>
      <c r="BN200" s="13">
        <f>BY_Demands_Drivers!$I$92*$BQ$40</f>
        <v>8.800413889915577E-3</v>
      </c>
    </row>
    <row r="201" spans="3:66" x14ac:dyDescent="0.3">
      <c r="C201" s="18" t="str">
        <f t="shared" si="49"/>
        <v>Demand</v>
      </c>
      <c r="D201">
        <f>$L$41</f>
        <v>2047</v>
      </c>
      <c r="E201" t="s">
        <v>27</v>
      </c>
      <c r="F201" t="str">
        <f t="shared" si="44"/>
        <v>ISDEM</v>
      </c>
      <c r="G201" s="13">
        <f>BY_Demands_Drivers!$F$57*$M$41</f>
        <v>0.29324130493009504</v>
      </c>
      <c r="H201" s="13">
        <f>BY_Demands_Drivers!$G$57*$M$41</f>
        <v>1.1729652197203801</v>
      </c>
      <c r="I201" s="13">
        <f>BY_Demands_Drivers!$H$57*$M$41</f>
        <v>3.8121369640912302</v>
      </c>
      <c r="J201" s="13">
        <f>BY_Demands_Drivers!$I$57*$M$41</f>
        <v>2.4632269614127944</v>
      </c>
      <c r="Q201" s="18" t="str">
        <f t="shared" si="45"/>
        <v>Demand</v>
      </c>
      <c r="R201">
        <f>$Z$41</f>
        <v>2047</v>
      </c>
      <c r="S201" t="s">
        <v>27</v>
      </c>
      <c r="T201" t="str">
        <f t="shared" si="40"/>
        <v>IRDEM</v>
      </c>
      <c r="U201" s="13">
        <f>BY_Demands_Drivers!$F$50*$AA$41</f>
        <v>5.5845331156825173</v>
      </c>
      <c r="V201" s="13">
        <f>BY_Demands_Drivers!$G$50*$AA$41</f>
        <v>27.92266557841263</v>
      </c>
      <c r="W201" s="13">
        <f>BY_Demands_Drivers!$H$50*$AA$41</f>
        <v>25.130399020571357</v>
      </c>
      <c r="X201" s="13">
        <f>BY_Demands_Drivers!$I$50*$AA$41</f>
        <v>13.961332789206271</v>
      </c>
      <c r="AE201" s="18" t="str">
        <f t="shared" si="46"/>
        <v>Demand</v>
      </c>
      <c r="AF201">
        <f>$AN$41</f>
        <v>2047</v>
      </c>
      <c r="AG201" t="s">
        <v>27</v>
      </c>
      <c r="AH201" t="str">
        <f t="shared" si="41"/>
        <v>IXDEM</v>
      </c>
      <c r="AI201" s="13">
        <f>BY_Demands_Drivers!$F$36*$AO$41</f>
        <v>0.18540411237748755</v>
      </c>
      <c r="AJ201" s="13">
        <f>BY_Demands_Drivers!$G$36*$AO$41</f>
        <v>0.74161644950994798</v>
      </c>
      <c r="AK201" s="13">
        <f>BY_Demands_Drivers!$H$36*$AO$41</f>
        <v>2.4102534609073327</v>
      </c>
      <c r="AL201" s="13">
        <f>BY_Demands_Drivers!$I$36*$AO$41</f>
        <v>1.5573945439708934</v>
      </c>
      <c r="AS201" s="18" t="str">
        <f t="shared" si="47"/>
        <v>Demand</v>
      </c>
      <c r="AT201">
        <f>$BB$41</f>
        <v>2047</v>
      </c>
      <c r="AU201" t="s">
        <v>27</v>
      </c>
      <c r="AV201" t="str">
        <f t="shared" si="42"/>
        <v>IGDEM</v>
      </c>
      <c r="AW201" s="13">
        <f>BY_Demands_Drivers!$F$29*$BC$41</f>
        <v>0.62474142261201993</v>
      </c>
      <c r="AX201" s="13">
        <f>BY_Demands_Drivers!$G$29*$BC$41</f>
        <v>0.26774632397658049</v>
      </c>
      <c r="AY201" s="13">
        <f>BY_Demands_Drivers!$H$29*$BC$41</f>
        <v>0.71399019727088031</v>
      </c>
      <c r="AZ201" s="13">
        <f>BY_Demands_Drivers!$I$29*$BC$41</f>
        <v>0.80323897192974392</v>
      </c>
      <c r="BG201" s="18" t="str">
        <f t="shared" si="48"/>
        <v>Demand</v>
      </c>
      <c r="BH201">
        <f>$BP$41</f>
        <v>2047</v>
      </c>
      <c r="BI201" t="s">
        <v>27</v>
      </c>
      <c r="BJ201" t="str">
        <f t="shared" si="43"/>
        <v>IIDEM</v>
      </c>
      <c r="BK201" s="13">
        <f>BY_Demands_Drivers!$F$92*$BQ$41</f>
        <v>8.7805285906662185</v>
      </c>
      <c r="BL201" s="13">
        <f>BY_Demands_Drivers!$G$92*$BQ$41</f>
        <v>8.806949438982678E-3</v>
      </c>
      <c r="BM201" s="13">
        <f>BY_Demands_Drivers!$H$92*$BQ$41</f>
        <v>8.806949438983162E-3</v>
      </c>
      <c r="BN201" s="13">
        <f>BY_Demands_Drivers!$I$92*$BQ$41</f>
        <v>8.806949438983162E-3</v>
      </c>
    </row>
    <row r="202" spans="3:66" x14ac:dyDescent="0.3">
      <c r="C202" s="18" t="str">
        <f t="shared" si="49"/>
        <v>Demand</v>
      </c>
      <c r="D202">
        <f>$L$42</f>
        <v>2048</v>
      </c>
      <c r="E202" t="s">
        <v>27</v>
      </c>
      <c r="F202" t="str">
        <f t="shared" si="44"/>
        <v>ISDEM</v>
      </c>
      <c r="G202" s="13">
        <f>BY_Demands_Drivers!$F$57*$M$42</f>
        <v>0.29163889342774474</v>
      </c>
      <c r="H202" s="13">
        <f>BY_Demands_Drivers!$G$57*$M$42</f>
        <v>1.166555573710979</v>
      </c>
      <c r="I202" s="13">
        <f>BY_Demands_Drivers!$H$57*$M$42</f>
        <v>3.7913056145606769</v>
      </c>
      <c r="J202" s="13">
        <f>BY_Demands_Drivers!$I$57*$M$42</f>
        <v>2.4497667047930523</v>
      </c>
      <c r="Q202" s="18" t="str">
        <f t="shared" si="45"/>
        <v>Demand</v>
      </c>
      <c r="R202">
        <f>$Z$42</f>
        <v>2048</v>
      </c>
      <c r="S202" t="s">
        <v>27</v>
      </c>
      <c r="T202" t="str">
        <f t="shared" si="40"/>
        <v>IRDEM</v>
      </c>
      <c r="U202" s="13">
        <f>BY_Demands_Drivers!$F$50*$AA$42</f>
        <v>5.5554008923619547</v>
      </c>
      <c r="V202" s="13">
        <f>BY_Demands_Drivers!$G$50*$AA$42</f>
        <v>27.77700446180982</v>
      </c>
      <c r="W202" s="13">
        <f>BY_Demands_Drivers!$H$50*$AA$42</f>
        <v>24.999304015628827</v>
      </c>
      <c r="X202" s="13">
        <f>BY_Demands_Drivers!$I$50*$AA$42</f>
        <v>13.888502230904866</v>
      </c>
      <c r="AE202" s="18" t="str">
        <f t="shared" si="46"/>
        <v>Demand</v>
      </c>
      <c r="AF202">
        <f>$AN$42</f>
        <v>2048</v>
      </c>
      <c r="AG202" t="s">
        <v>27</v>
      </c>
      <c r="AH202" t="str">
        <f t="shared" si="41"/>
        <v>IXDEM</v>
      </c>
      <c r="AI202" s="13">
        <f>BY_Demands_Drivers!$F$36*$AO$42</f>
        <v>0.18439097515138109</v>
      </c>
      <c r="AJ202" s="13">
        <f>BY_Demands_Drivers!$G$36*$AO$42</f>
        <v>0.73756390060552202</v>
      </c>
      <c r="AK202" s="13">
        <f>BY_Demands_Drivers!$H$36*$AO$42</f>
        <v>2.3970826769679485</v>
      </c>
      <c r="AL202" s="13">
        <f>BY_Demands_Drivers!$I$36*$AO$42</f>
        <v>1.5488841912715989</v>
      </c>
      <c r="AS202" s="18" t="str">
        <f t="shared" si="47"/>
        <v>Demand</v>
      </c>
      <c r="AT202">
        <f>$BB$42</f>
        <v>2048</v>
      </c>
      <c r="AU202" t="s">
        <v>27</v>
      </c>
      <c r="AV202" t="str">
        <f t="shared" si="42"/>
        <v>IGDEM</v>
      </c>
      <c r="AW202" s="13">
        <f>BY_Demands_Drivers!$F$29*$BC$42</f>
        <v>0.62132753505676308</v>
      </c>
      <c r="AX202" s="13">
        <f>BY_Demands_Drivers!$G$29*$BC$42</f>
        <v>0.26628322931004184</v>
      </c>
      <c r="AY202" s="13">
        <f>BY_Demands_Drivers!$H$29*$BC$42</f>
        <v>0.71008861149344393</v>
      </c>
      <c r="AZ202" s="13">
        <f>BY_Demands_Drivers!$I$29*$BC$42</f>
        <v>0.79884968793012778</v>
      </c>
      <c r="BG202" s="18" t="str">
        <f t="shared" si="48"/>
        <v>Demand</v>
      </c>
      <c r="BH202">
        <f>$BP$42</f>
        <v>2048</v>
      </c>
      <c r="BI202" t="s">
        <v>27</v>
      </c>
      <c r="BJ202" t="str">
        <f t="shared" si="43"/>
        <v>IIDEM</v>
      </c>
      <c r="BK202" s="13">
        <f>BY_Demands_Drivers!$F$92*$BQ$42</f>
        <v>8.7864521746847455</v>
      </c>
      <c r="BL202" s="13">
        <f>BY_Demands_Drivers!$G$92*$BQ$42</f>
        <v>8.8128908472259355E-3</v>
      </c>
      <c r="BM202" s="13">
        <f>BY_Demands_Drivers!$H$92*$BQ$42</f>
        <v>8.8128908472264195E-3</v>
      </c>
      <c r="BN202" s="13">
        <f>BY_Demands_Drivers!$I$92*$BQ$42</f>
        <v>8.8128908472264195E-3</v>
      </c>
    </row>
    <row r="203" spans="3:66" x14ac:dyDescent="0.3">
      <c r="C203" s="18" t="str">
        <f t="shared" si="49"/>
        <v>Demand</v>
      </c>
      <c r="D203">
        <f>$L$43</f>
        <v>2049</v>
      </c>
      <c r="E203" t="s">
        <v>27</v>
      </c>
      <c r="F203" t="str">
        <f t="shared" si="44"/>
        <v>ISDEM</v>
      </c>
      <c r="G203" s="13">
        <f>BY_Demands_Drivers!$F$57*$M$43</f>
        <v>0.2900364819253945</v>
      </c>
      <c r="H203" s="13">
        <f>BY_Demands_Drivers!$G$57*$M$43</f>
        <v>1.160145927701578</v>
      </c>
      <c r="I203" s="13">
        <f>BY_Demands_Drivers!$H$57*$M$43</f>
        <v>3.7704742650301233</v>
      </c>
      <c r="J203" s="13">
        <f>BY_Demands_Drivers!$I$57*$M$43</f>
        <v>2.4363064481733101</v>
      </c>
      <c r="Q203" s="18" t="str">
        <f t="shared" si="45"/>
        <v>Demand</v>
      </c>
      <c r="R203">
        <f>$Z$43</f>
        <v>2049</v>
      </c>
      <c r="S203" t="s">
        <v>27</v>
      </c>
      <c r="T203" t="str">
        <f t="shared" si="40"/>
        <v>IRDEM</v>
      </c>
      <c r="U203" s="13">
        <f>BY_Demands_Drivers!$F$50*$AA$43</f>
        <v>5.5262534563921379</v>
      </c>
      <c r="V203" s="13">
        <f>BY_Demands_Drivers!$G$50*$AA$43</f>
        <v>27.631267281960735</v>
      </c>
      <c r="W203" s="13">
        <f>BY_Demands_Drivers!$H$50*$AA$43</f>
        <v>24.868140553764654</v>
      </c>
      <c r="X203" s="13">
        <f>BY_Demands_Drivers!$I$50*$AA$43</f>
        <v>13.815633640980323</v>
      </c>
      <c r="AE203" s="18" t="str">
        <f t="shared" si="46"/>
        <v>Demand</v>
      </c>
      <c r="AF203">
        <f>$AN$43</f>
        <v>2049</v>
      </c>
      <c r="AG203" t="s">
        <v>27</v>
      </c>
      <c r="AH203" t="str">
        <f t="shared" si="41"/>
        <v>IXDEM</v>
      </c>
      <c r="AI203" s="13">
        <f>BY_Demands_Drivers!$F$36*$AO$43</f>
        <v>0.18337783792527459</v>
      </c>
      <c r="AJ203" s="13">
        <f>BY_Demands_Drivers!$G$36*$AO$43</f>
        <v>0.73351135170109616</v>
      </c>
      <c r="AK203" s="13">
        <f>BY_Demands_Drivers!$H$36*$AO$43</f>
        <v>2.3839118930285643</v>
      </c>
      <c r="AL203" s="13">
        <f>BY_Demands_Drivers!$I$36*$AO$43</f>
        <v>1.5403738385723043</v>
      </c>
      <c r="AS203" s="18" t="str">
        <f t="shared" si="47"/>
        <v>Demand</v>
      </c>
      <c r="AT203">
        <f>$BB$43</f>
        <v>2049</v>
      </c>
      <c r="AU203" t="s">
        <v>27</v>
      </c>
      <c r="AV203" t="str">
        <f t="shared" si="42"/>
        <v>IGDEM</v>
      </c>
      <c r="AW203" s="13">
        <f>BY_Demands_Drivers!$F$29*$BC$43</f>
        <v>0.61791364750150601</v>
      </c>
      <c r="AX203" s="13">
        <f>BY_Demands_Drivers!$G$29*$BC$43</f>
        <v>0.26482013464350312</v>
      </c>
      <c r="AY203" s="13">
        <f>BY_Demands_Drivers!$H$29*$BC$43</f>
        <v>0.70618702571600733</v>
      </c>
      <c r="AZ203" s="13">
        <f>BY_Demands_Drivers!$I$29*$BC$43</f>
        <v>0.79446040393051165</v>
      </c>
      <c r="BG203" s="18" t="str">
        <f t="shared" si="48"/>
        <v>Demand</v>
      </c>
      <c r="BH203">
        <f>$BP$43</f>
        <v>2049</v>
      </c>
      <c r="BI203" t="s">
        <v>27</v>
      </c>
      <c r="BJ203" t="str">
        <f t="shared" si="43"/>
        <v>IIDEM</v>
      </c>
      <c r="BK203" s="13">
        <f>BY_Demands_Drivers!$F$92*$BQ$43</f>
        <v>8.7917834003014228</v>
      </c>
      <c r="BL203" s="13">
        <f>BY_Demands_Drivers!$G$92*$BQ$43</f>
        <v>8.8182381146448691E-3</v>
      </c>
      <c r="BM203" s="13">
        <f>BY_Demands_Drivers!$H$92*$BQ$43</f>
        <v>8.8182381146453548E-3</v>
      </c>
      <c r="BN203" s="13">
        <f>BY_Demands_Drivers!$I$92*$BQ$43</f>
        <v>8.8182381146453548E-3</v>
      </c>
    </row>
    <row r="204" spans="3:66" x14ac:dyDescent="0.3">
      <c r="C204" s="18" t="str">
        <f t="shared" si="49"/>
        <v>Demand</v>
      </c>
      <c r="D204" s="2">
        <f>$L$44</f>
        <v>2050</v>
      </c>
      <c r="E204" s="2" t="s">
        <v>27</v>
      </c>
      <c r="F204" s="2" t="str">
        <f t="shared" si="44"/>
        <v>ISDEM</v>
      </c>
      <c r="G204" s="19">
        <f>BY_Demands_Drivers!$F$57*$M$44</f>
        <v>0.28843407042304425</v>
      </c>
      <c r="H204" s="19">
        <f>BY_Demands_Drivers!$G$57*$M$44</f>
        <v>1.153736281692177</v>
      </c>
      <c r="I204" s="19">
        <f>BY_Demands_Drivers!$H$57*$M$44</f>
        <v>3.7496429154995705</v>
      </c>
      <c r="J204" s="19">
        <f>BY_Demands_Drivers!$I$57*$M$44</f>
        <v>2.422846191553568</v>
      </c>
      <c r="Q204" s="18" t="str">
        <f t="shared" si="45"/>
        <v>Demand</v>
      </c>
      <c r="R204" s="2">
        <f>$Z$44</f>
        <v>2050</v>
      </c>
      <c r="S204" s="2" t="s">
        <v>27</v>
      </c>
      <c r="T204" s="2" t="str">
        <f t="shared" si="40"/>
        <v>IRDEM</v>
      </c>
      <c r="U204" s="19">
        <f>BY_Demands_Drivers!$F$50*$AA$44</f>
        <v>5.4970908077730671</v>
      </c>
      <c r="V204" s="19">
        <f>BY_Demands_Drivers!$G$50*$AA$44</f>
        <v>27.485454038865377</v>
      </c>
      <c r="W204" s="19">
        <f>BY_Demands_Drivers!$H$50*$AA$44</f>
        <v>24.736908634978832</v>
      </c>
      <c r="X204" s="19">
        <f>BY_Demands_Drivers!$I$50*$AA$44</f>
        <v>13.742727019432644</v>
      </c>
      <c r="AE204" s="18" t="str">
        <f t="shared" si="46"/>
        <v>Demand</v>
      </c>
      <c r="AF204" s="2">
        <f>$AN$44</f>
        <v>2050</v>
      </c>
      <c r="AG204" s="2" t="s">
        <v>27</v>
      </c>
      <c r="AH204" s="2" t="str">
        <f t="shared" si="41"/>
        <v>IXDEM</v>
      </c>
      <c r="AI204" s="19">
        <f>BY_Demands_Drivers!$F$36*$AO$44</f>
        <v>0.1823647006991681</v>
      </c>
      <c r="AJ204" s="19">
        <f>BY_Demands_Drivers!$G$36*$AO$44</f>
        <v>0.72945880279667019</v>
      </c>
      <c r="AK204" s="19">
        <f>BY_Demands_Drivers!$H$36*$AO$44</f>
        <v>2.3707411090891801</v>
      </c>
      <c r="AL204" s="19">
        <f>BY_Demands_Drivers!$I$36*$AO$44</f>
        <v>1.5318634858730098</v>
      </c>
      <c r="AS204" s="18" t="str">
        <f t="shared" si="47"/>
        <v>Demand</v>
      </c>
      <c r="AT204" s="2">
        <f>$BB$44</f>
        <v>2050</v>
      </c>
      <c r="AU204" s="2" t="s">
        <v>27</v>
      </c>
      <c r="AV204" t="str">
        <f t="shared" si="42"/>
        <v>IGDEM</v>
      </c>
      <c r="AW204" s="19">
        <f>BY_Demands_Drivers!$F$29*$BC$44</f>
        <v>0.61449975994624917</v>
      </c>
      <c r="AX204" s="19">
        <f>BY_Demands_Drivers!$G$29*$BC$44</f>
        <v>0.26335703997696441</v>
      </c>
      <c r="AY204" s="19">
        <f>BY_Demands_Drivers!$H$29*$BC$44</f>
        <v>0.70228543993857084</v>
      </c>
      <c r="AZ204" s="19">
        <f>BY_Demands_Drivers!$I$29*$BC$44</f>
        <v>0.79007111993089563</v>
      </c>
      <c r="BG204" s="18" t="str">
        <f t="shared" si="48"/>
        <v>Demand</v>
      </c>
      <c r="BH204" s="2">
        <f>$BP$44</f>
        <v>2050</v>
      </c>
      <c r="BI204" s="2" t="s">
        <v>27</v>
      </c>
      <c r="BJ204" s="2" t="str">
        <f t="shared" si="43"/>
        <v>IIDEM</v>
      </c>
      <c r="BK204" s="19">
        <f>BY_Demands_Drivers!$F$92*$BQ$44</f>
        <v>8.7965222675162487</v>
      </c>
      <c r="BL204" s="19">
        <f>BY_Demands_Drivers!$G$92*$BQ$44</f>
        <v>8.8229912412394768E-3</v>
      </c>
      <c r="BM204" s="19">
        <f>BY_Demands_Drivers!$H$92*$BQ$44</f>
        <v>8.8229912412399625E-3</v>
      </c>
      <c r="BN204" s="19">
        <f>BY_Demands_Drivers!$I$92*$BQ$44</f>
        <v>8.8229912412399625E-3</v>
      </c>
    </row>
    <row r="205" spans="3:66" x14ac:dyDescent="0.3">
      <c r="C205" s="18" t="str">
        <f t="shared" si="49"/>
        <v>Demand</v>
      </c>
      <c r="D205">
        <f>$L$5</f>
        <v>2011</v>
      </c>
      <c r="E205" t="s">
        <v>27</v>
      </c>
      <c r="F205" t="str">
        <f>BY_Demands_Drivers!$J$58</f>
        <v>ISDTF</v>
      </c>
      <c r="G205" s="13">
        <f>BY_Demands_Drivers!$F$58*$M$5</f>
        <v>2.3249999999999962E-2</v>
      </c>
      <c r="H205" s="13">
        <f>BY_Demands_Drivers!$G$58*$M$5</f>
        <v>9.2999999999999944E-2</v>
      </c>
      <c r="I205" s="13">
        <f>BY_Demands_Drivers!$H$58*$M$5</f>
        <v>0.30224999999999974</v>
      </c>
      <c r="J205" s="13">
        <f>BY_Demands_Drivers!$I$58*$M$5</f>
        <v>0.19530000000000053</v>
      </c>
      <c r="Q205" s="18" t="str">
        <f t="shared" si="45"/>
        <v>\I:</v>
      </c>
      <c r="R205">
        <f>$Z$5</f>
        <v>2011</v>
      </c>
      <c r="S205" t="s">
        <v>27</v>
      </c>
      <c r="T205" t="str">
        <f>BY_Demands_Drivers!$J$51</f>
        <v>IRDTF</v>
      </c>
      <c r="U205" s="13">
        <f>BY_Demands_Drivers!$F$51*$AA$5</f>
        <v>0</v>
      </c>
      <c r="V205" s="13">
        <f>BY_Demands_Drivers!$G$51*$AA$5</f>
        <v>0</v>
      </c>
      <c r="W205" s="13">
        <f>BY_Demands_Drivers!$H$51*$AA$5</f>
        <v>0</v>
      </c>
      <c r="X205" s="13">
        <f>BY_Demands_Drivers!$I$51*$AA$5</f>
        <v>0</v>
      </c>
      <c r="AE205" s="18" t="str">
        <f t="shared" si="46"/>
        <v>Demand</v>
      </c>
      <c r="AF205">
        <f>$AN$5</f>
        <v>2011</v>
      </c>
      <c r="AG205" t="s">
        <v>27</v>
      </c>
      <c r="AH205" t="str">
        <f>BY_Demands_Drivers!$J$37</f>
        <v>IXDTF</v>
      </c>
      <c r="AI205" s="13">
        <f>BY_Demands_Drivers!$F$37*$AO$5</f>
        <v>8.9166666666666717E-3</v>
      </c>
      <c r="AJ205" s="13">
        <f>BY_Demands_Drivers!$G$37*$AO$5</f>
        <v>3.5666666666666638E-2</v>
      </c>
      <c r="AK205" s="13">
        <f>BY_Demands_Drivers!$H$37*$AO$5</f>
        <v>0.11591666666666681</v>
      </c>
      <c r="AL205" s="13">
        <f>BY_Demands_Drivers!$I$37*$AO$5</f>
        <v>7.4900000000000022E-2</v>
      </c>
      <c r="AS205" s="18" t="str">
        <f t="shared" si="47"/>
        <v>Demand</v>
      </c>
      <c r="AT205">
        <f>$BB$5</f>
        <v>2011</v>
      </c>
      <c r="AU205" t="s">
        <v>27</v>
      </c>
      <c r="AV205" t="str">
        <f>BY_Demands_Drivers!$J$30</f>
        <v>IGDTF</v>
      </c>
      <c r="AW205" s="13">
        <f>BY_Demands_Drivers!$F$30*$BC$5</f>
        <v>6.514282186359914E-2</v>
      </c>
      <c r="AX205" s="13">
        <f>BY_Demands_Drivers!$G$30*$BC$5</f>
        <v>2.7918352227256787E-2</v>
      </c>
      <c r="AY205" s="13">
        <f>BY_Demands_Drivers!$H$30*$BC$5</f>
        <v>7.4448939272684797E-2</v>
      </c>
      <c r="AZ205" s="13">
        <f>BY_Demands_Drivers!$I$30*$BC$5</f>
        <v>8.3755056681770357E-2</v>
      </c>
      <c r="BG205" s="18" t="str">
        <f t="shared" si="48"/>
        <v>Demand</v>
      </c>
      <c r="BH205">
        <f>$BP$5</f>
        <v>2011</v>
      </c>
      <c r="BI205" t="s">
        <v>27</v>
      </c>
      <c r="BJ205" t="str">
        <f>BY_Demands_Drivers!$J$93</f>
        <v>IIDTF</v>
      </c>
      <c r="BK205" s="13">
        <f>BY_Demands_Drivers!$F$93*$BQ$5</f>
        <v>0.78719905471064811</v>
      </c>
      <c r="BL205" s="13">
        <f>BY_Demands_Drivers!$G$93*$BQ$5</f>
        <v>7.8956775798455872E-4</v>
      </c>
      <c r="BM205" s="13">
        <f>BY_Demands_Drivers!$H$93*$BQ$5</f>
        <v>7.8956775798460176E-4</v>
      </c>
      <c r="BN205" s="13">
        <f>BY_Demands_Drivers!$I$93*$BQ$5</f>
        <v>7.8956775798460176E-4</v>
      </c>
    </row>
    <row r="206" spans="3:66" x14ac:dyDescent="0.3">
      <c r="C206" s="18" t="str">
        <f t="shared" si="49"/>
        <v>Demand</v>
      </c>
      <c r="D206">
        <f>$L$6</f>
        <v>2012</v>
      </c>
      <c r="E206" t="s">
        <v>27</v>
      </c>
      <c r="F206" t="str">
        <f>$F$205</f>
        <v>ISDTF</v>
      </c>
      <c r="G206" s="13">
        <f>BY_Demands_Drivers!$F$58*$M$6</f>
        <v>2.0024655484256811E-2</v>
      </c>
      <c r="H206" s="13">
        <f>BY_Demands_Drivers!$G$58*$M$6</f>
        <v>8.0098621937027339E-2</v>
      </c>
      <c r="I206" s="13">
        <f>BY_Demands_Drivers!$H$58*$M$6</f>
        <v>0.26032052129533872</v>
      </c>
      <c r="J206" s="13">
        <f>BY_Demands_Drivers!$I$58*$M$6</f>
        <v>0.16820710606775796</v>
      </c>
      <c r="Q206" s="18" t="str">
        <f t="shared" si="45"/>
        <v>\I:</v>
      </c>
      <c r="R206">
        <f>$Z$6</f>
        <v>2012</v>
      </c>
      <c r="S206" t="s">
        <v>27</v>
      </c>
      <c r="T206" t="str">
        <f t="shared" ref="T206:T244" si="50">$T$205</f>
        <v>IRDTF</v>
      </c>
      <c r="U206" s="13">
        <f>BY_Demands_Drivers!$F$51*$AA$6</f>
        <v>0</v>
      </c>
      <c r="V206" s="13">
        <f>BY_Demands_Drivers!$G$51*$AA$6</f>
        <v>0</v>
      </c>
      <c r="W206" s="13">
        <f>BY_Demands_Drivers!$H$51*$AA$6</f>
        <v>0</v>
      </c>
      <c r="X206" s="13">
        <f>BY_Demands_Drivers!$I$51*$AA$6</f>
        <v>0</v>
      </c>
      <c r="AE206" s="18" t="str">
        <f t="shared" si="46"/>
        <v>Demand</v>
      </c>
      <c r="AF206">
        <f>$AN$6</f>
        <v>2012</v>
      </c>
      <c r="AG206" t="s">
        <v>27</v>
      </c>
      <c r="AH206" t="str">
        <f t="shared" ref="AH206:AH244" si="51">$AH$205</f>
        <v>IXDTF</v>
      </c>
      <c r="AI206" s="13">
        <f>BY_Demands_Drivers!$F$37*$AO$6</f>
        <v>1.0157029080818267E-2</v>
      </c>
      <c r="AJ206" s="13">
        <f>BY_Demands_Drivers!$G$37*$AO$6</f>
        <v>4.0628116323273011E-2</v>
      </c>
      <c r="AK206" s="13">
        <f>BY_Demands_Drivers!$H$37*$AO$6</f>
        <v>0.13204137805063756</v>
      </c>
      <c r="AL206" s="13">
        <f>BY_Demands_Drivers!$I$37*$AO$6</f>
        <v>8.5319044278873421E-2</v>
      </c>
      <c r="AS206" s="18" t="str">
        <f t="shared" si="47"/>
        <v>Demand</v>
      </c>
      <c r="AT206">
        <f>$BB$6</f>
        <v>2012</v>
      </c>
      <c r="AU206" t="s">
        <v>27</v>
      </c>
      <c r="AV206" t="str">
        <f t="shared" ref="AV206:AV244" si="52">$AV$205</f>
        <v>IGDTF</v>
      </c>
      <c r="AW206" s="13">
        <f>BY_Demands_Drivers!$F$30*$BC$6</f>
        <v>6.4192370943851176E-2</v>
      </c>
      <c r="AX206" s="13">
        <f>BY_Demands_Drivers!$G$30*$BC$6</f>
        <v>2.7511016118793377E-2</v>
      </c>
      <c r="AY206" s="13">
        <f>BY_Demands_Drivers!$H$30*$BC$6</f>
        <v>7.3362709650115696E-2</v>
      </c>
      <c r="AZ206" s="13">
        <f>BY_Demands_Drivers!$I$30*$BC$6</f>
        <v>8.2533048356380131E-2</v>
      </c>
      <c r="BG206" s="18" t="str">
        <f t="shared" si="48"/>
        <v>Demand</v>
      </c>
      <c r="BH206">
        <f>$BP$6</f>
        <v>2012</v>
      </c>
      <c r="BI206" t="s">
        <v>27</v>
      </c>
      <c r="BJ206" t="str">
        <f t="shared" ref="BJ206:BJ244" si="53">$BJ$205</f>
        <v>IIDTF</v>
      </c>
      <c r="BK206" s="13">
        <f>BY_Demands_Drivers!$F$93*$BQ$6</f>
        <v>0.80709846287682618</v>
      </c>
      <c r="BL206" s="13">
        <f>BY_Demands_Drivers!$G$93*$BQ$6</f>
        <v>8.0952704400880852E-4</v>
      </c>
      <c r="BM206" s="13">
        <f>BY_Demands_Drivers!$H$93*$BQ$6</f>
        <v>8.0952704400885265E-4</v>
      </c>
      <c r="BN206" s="13">
        <f>BY_Demands_Drivers!$I$93*$BQ$6</f>
        <v>8.0952704400885265E-4</v>
      </c>
    </row>
    <row r="207" spans="3:66" x14ac:dyDescent="0.3">
      <c r="C207" s="18" t="str">
        <f t="shared" si="49"/>
        <v>Demand</v>
      </c>
      <c r="D207">
        <f>$L$7</f>
        <v>2013</v>
      </c>
      <c r="E207" t="s">
        <v>27</v>
      </c>
      <c r="F207" t="str">
        <f t="shared" ref="F207:F244" si="54">$F$205</f>
        <v>ISDTF</v>
      </c>
      <c r="G207" s="13">
        <f>BY_Demands_Drivers!$F$58*$M$7</f>
        <v>2.1473531662939298E-2</v>
      </c>
      <c r="H207" s="13">
        <f>BY_Demands_Drivers!$G$58*$M$7</f>
        <v>8.5894126651757288E-2</v>
      </c>
      <c r="I207" s="13">
        <f>BY_Demands_Drivers!$H$58*$M$7</f>
        <v>0.27915591161821107</v>
      </c>
      <c r="J207" s="13">
        <f>BY_Demands_Drivers!$I$58*$M$7</f>
        <v>0.1803776659686909</v>
      </c>
      <c r="Q207" s="18" t="str">
        <f t="shared" si="45"/>
        <v>\I:</v>
      </c>
      <c r="R207">
        <f>$Z$7</f>
        <v>2013</v>
      </c>
      <c r="S207" t="s">
        <v>27</v>
      </c>
      <c r="T207" t="str">
        <f t="shared" si="50"/>
        <v>IRDTF</v>
      </c>
      <c r="U207" s="13">
        <f>BY_Demands_Drivers!$F$51*$AA$7</f>
        <v>0</v>
      </c>
      <c r="V207" s="13">
        <f>BY_Demands_Drivers!$G$51*$AA$7</f>
        <v>0</v>
      </c>
      <c r="W207" s="13">
        <f>BY_Demands_Drivers!$H$51*$AA$7</f>
        <v>0</v>
      </c>
      <c r="X207" s="13">
        <f>BY_Demands_Drivers!$I$51*$AA$7</f>
        <v>0</v>
      </c>
      <c r="AE207" s="18" t="str">
        <f t="shared" si="46"/>
        <v>Demand</v>
      </c>
      <c r="AF207">
        <f>$AN$7</f>
        <v>2013</v>
      </c>
      <c r="AG207" t="s">
        <v>27</v>
      </c>
      <c r="AH207" t="str">
        <f t="shared" si="51"/>
        <v>IXDTF</v>
      </c>
      <c r="AI207" s="13">
        <f>BY_Demands_Drivers!$F$37*$AO$7</f>
        <v>8.235368773958817E-3</v>
      </c>
      <c r="AJ207" s="13">
        <f>BY_Demands_Drivers!$G$37*$AO$7</f>
        <v>3.2941475095835226E-2</v>
      </c>
      <c r="AK207" s="13">
        <f>BY_Demands_Drivers!$H$37*$AO$7</f>
        <v>0.10705979406146469</v>
      </c>
      <c r="AL207" s="13">
        <f>BY_Demands_Drivers!$I$37*$AO$7</f>
        <v>6.9177097701254048E-2</v>
      </c>
      <c r="AS207" s="18" t="str">
        <f t="shared" si="47"/>
        <v>Demand</v>
      </c>
      <c r="AT207">
        <f>$BB$7</f>
        <v>2013</v>
      </c>
      <c r="AU207" t="s">
        <v>27</v>
      </c>
      <c r="AV207" t="str">
        <f t="shared" si="52"/>
        <v>IGDTF</v>
      </c>
      <c r="AW207" s="13">
        <f>BY_Demands_Drivers!$F$30*$BC$7</f>
        <v>6.3241920024103226E-2</v>
      </c>
      <c r="AX207" s="13">
        <f>BY_Demands_Drivers!$G$30*$BC$7</f>
        <v>2.7103680010329964E-2</v>
      </c>
      <c r="AY207" s="13">
        <f>BY_Demands_Drivers!$H$30*$BC$7</f>
        <v>7.2276480027546608E-2</v>
      </c>
      <c r="AZ207" s="13">
        <f>BY_Demands_Drivers!$I$30*$BC$7</f>
        <v>8.1311040030989892E-2</v>
      </c>
      <c r="BG207" s="18" t="str">
        <f t="shared" si="48"/>
        <v>Demand</v>
      </c>
      <c r="BH207">
        <f>$BP$7</f>
        <v>2013</v>
      </c>
      <c r="BI207" t="s">
        <v>27</v>
      </c>
      <c r="BJ207" t="str">
        <f t="shared" si="53"/>
        <v>IIDTF</v>
      </c>
      <c r="BK207" s="13">
        <f>BY_Demands_Drivers!$F$93*$BQ$7</f>
        <v>0.82699787104300426</v>
      </c>
      <c r="BL207" s="13">
        <f>BY_Demands_Drivers!$G$93*$BQ$7</f>
        <v>8.2948633003305822E-4</v>
      </c>
      <c r="BM207" s="13">
        <f>BY_Demands_Drivers!$H$93*$BQ$7</f>
        <v>8.2948633003310343E-4</v>
      </c>
      <c r="BN207" s="13">
        <f>BY_Demands_Drivers!$I$93*$BQ$7</f>
        <v>8.2948633003310343E-4</v>
      </c>
    </row>
    <row r="208" spans="3:66" x14ac:dyDescent="0.3">
      <c r="C208" s="18" t="str">
        <f t="shared" si="49"/>
        <v>Demand</v>
      </c>
      <c r="D208">
        <f>$L$8</f>
        <v>2014</v>
      </c>
      <c r="E208" t="s">
        <v>27</v>
      </c>
      <c r="F208" t="str">
        <f t="shared" si="54"/>
        <v>ISDTF</v>
      </c>
      <c r="G208" s="13">
        <f>BY_Demands_Drivers!$F$58*$M$8</f>
        <v>2.1473915714176409E-2</v>
      </c>
      <c r="H208" s="13">
        <f>BY_Demands_Drivers!$G$58*$M$8</f>
        <v>8.5895662856705732E-2</v>
      </c>
      <c r="I208" s="13">
        <f>BY_Demands_Drivers!$H$58*$M$8</f>
        <v>0.27916090428429352</v>
      </c>
      <c r="J208" s="13">
        <f>BY_Demands_Drivers!$I$58*$M$8</f>
        <v>0.18038089199908261</v>
      </c>
      <c r="Q208" s="18" t="str">
        <f t="shared" si="45"/>
        <v>\I:</v>
      </c>
      <c r="R208">
        <f>$Z$8</f>
        <v>2014</v>
      </c>
      <c r="S208" t="s">
        <v>27</v>
      </c>
      <c r="T208" t="str">
        <f t="shared" si="50"/>
        <v>IRDTF</v>
      </c>
      <c r="U208" s="13">
        <f>BY_Demands_Drivers!$F$51*$AA$8</f>
        <v>0</v>
      </c>
      <c r="V208" s="13">
        <f>BY_Demands_Drivers!$G$51*$AA$8</f>
        <v>0</v>
      </c>
      <c r="W208" s="13">
        <f>BY_Demands_Drivers!$H$51*$AA$8</f>
        <v>0</v>
      </c>
      <c r="X208" s="13">
        <f>BY_Demands_Drivers!$I$51*$AA$8</f>
        <v>0</v>
      </c>
      <c r="AE208" s="18" t="str">
        <f t="shared" si="46"/>
        <v>Demand</v>
      </c>
      <c r="AF208">
        <f>$AN$8</f>
        <v>2014</v>
      </c>
      <c r="AG208" t="s">
        <v>27</v>
      </c>
      <c r="AH208" t="str">
        <f t="shared" si="51"/>
        <v>IXDTF</v>
      </c>
      <c r="AI208" s="13">
        <f>BY_Demands_Drivers!$F$37*$AO$8</f>
        <v>8.2355160624260956E-3</v>
      </c>
      <c r="AJ208" s="13">
        <f>BY_Demands_Drivers!$G$37*$AO$8</f>
        <v>3.2942064249704341E-2</v>
      </c>
      <c r="AK208" s="13">
        <f>BY_Demands_Drivers!$H$37*$AO$8</f>
        <v>0.10706170881153933</v>
      </c>
      <c r="AL208" s="13">
        <f>BY_Demands_Drivers!$I$37*$AO$8</f>
        <v>6.9178334924379192E-2</v>
      </c>
      <c r="AS208" s="18" t="str">
        <f t="shared" si="47"/>
        <v>Demand</v>
      </c>
      <c r="AT208">
        <f>$BB$8</f>
        <v>2014</v>
      </c>
      <c r="AU208" t="s">
        <v>27</v>
      </c>
      <c r="AV208" t="str">
        <f t="shared" si="52"/>
        <v>IGDTF</v>
      </c>
      <c r="AW208" s="13">
        <f>BY_Demands_Drivers!$F$30*$BC$8</f>
        <v>6.2291469104355263E-2</v>
      </c>
      <c r="AX208" s="13">
        <f>BY_Demands_Drivers!$G$30*$BC$8</f>
        <v>2.6696343901866551E-2</v>
      </c>
      <c r="AY208" s="13">
        <f>BY_Demands_Drivers!$H$30*$BC$8</f>
        <v>7.1190250404977506E-2</v>
      </c>
      <c r="AZ208" s="13">
        <f>BY_Demands_Drivers!$I$30*$BC$8</f>
        <v>8.0089031705599653E-2</v>
      </c>
      <c r="BG208" s="18" t="str">
        <f t="shared" si="48"/>
        <v>Demand</v>
      </c>
      <c r="BH208">
        <f>$BP$8</f>
        <v>2014</v>
      </c>
      <c r="BI208" t="s">
        <v>27</v>
      </c>
      <c r="BJ208" t="str">
        <f t="shared" si="53"/>
        <v>IIDTF</v>
      </c>
      <c r="BK208" s="13">
        <f>BY_Demands_Drivers!$F$93*$BQ$8</f>
        <v>0.84689727920918234</v>
      </c>
      <c r="BL208" s="13">
        <f>BY_Demands_Drivers!$G$93*$BQ$8</f>
        <v>8.4944561605730803E-4</v>
      </c>
      <c r="BM208" s="13">
        <f>BY_Demands_Drivers!$H$93*$BQ$8</f>
        <v>8.4944561605735432E-4</v>
      </c>
      <c r="BN208" s="13">
        <f>BY_Demands_Drivers!$I$93*$BQ$8</f>
        <v>8.4944561605735432E-4</v>
      </c>
    </row>
    <row r="209" spans="3:66" x14ac:dyDescent="0.3">
      <c r="C209" s="18" t="str">
        <f t="shared" si="49"/>
        <v>Demand</v>
      </c>
      <c r="D209">
        <f>$L$9</f>
        <v>2015</v>
      </c>
      <c r="E209" t="s">
        <v>27</v>
      </c>
      <c r="F209" t="str">
        <f t="shared" si="54"/>
        <v>ISDTF</v>
      </c>
      <c r="G209" s="13">
        <f>BY_Demands_Drivers!$F$58*$M$9</f>
        <v>1.9646419668700565E-2</v>
      </c>
      <c r="H209" s="13">
        <f>BY_Demands_Drivers!$G$58*$M$9</f>
        <v>7.8585678674802359E-2</v>
      </c>
      <c r="I209" s="13">
        <f>BY_Demands_Drivers!$H$58*$M$9</f>
        <v>0.25540345569310757</v>
      </c>
      <c r="J209" s="13">
        <f>BY_Demands_Drivers!$I$58*$M$9</f>
        <v>0.16502992521708548</v>
      </c>
      <c r="Q209" s="18" t="str">
        <f t="shared" si="45"/>
        <v>\I:</v>
      </c>
      <c r="R209">
        <f>$Z$9</f>
        <v>2015</v>
      </c>
      <c r="S209" t="s">
        <v>27</v>
      </c>
      <c r="T209" t="str">
        <f t="shared" si="50"/>
        <v>IRDTF</v>
      </c>
      <c r="U209" s="13">
        <f>BY_Demands_Drivers!$F$51*$AA$9</f>
        <v>0</v>
      </c>
      <c r="V209" s="13">
        <f>BY_Demands_Drivers!$G$51*$AA$9</f>
        <v>0</v>
      </c>
      <c r="W209" s="13">
        <f>BY_Demands_Drivers!$H$51*$AA$9</f>
        <v>0</v>
      </c>
      <c r="X209" s="13">
        <f>BY_Demands_Drivers!$I$51*$AA$9</f>
        <v>0</v>
      </c>
      <c r="AE209" s="18" t="str">
        <f t="shared" si="46"/>
        <v>Demand</v>
      </c>
      <c r="AF209">
        <f>$AN$9</f>
        <v>2015</v>
      </c>
      <c r="AG209" t="s">
        <v>27</v>
      </c>
      <c r="AH209" t="str">
        <f t="shared" si="51"/>
        <v>IXDTF</v>
      </c>
      <c r="AI209" s="13">
        <f>BY_Demands_Drivers!$F$37*$AO$9</f>
        <v>9.4063415789230678E-3</v>
      </c>
      <c r="AJ209" s="13">
        <f>BY_Demands_Drivers!$G$37*$AO$9</f>
        <v>3.7625366315692223E-2</v>
      </c>
      <c r="AK209" s="13">
        <f>BY_Demands_Drivers!$H$37*$AO$9</f>
        <v>0.12228244052599997</v>
      </c>
      <c r="AL209" s="13">
        <f>BY_Demands_Drivers!$I$37*$AO$9</f>
        <v>7.9013269262953753E-2</v>
      </c>
      <c r="AS209" s="18" t="str">
        <f t="shared" si="47"/>
        <v>Demand</v>
      </c>
      <c r="AT209">
        <f>$BB$9</f>
        <v>2015</v>
      </c>
      <c r="AU209" t="s">
        <v>27</v>
      </c>
      <c r="AV209" t="str">
        <f t="shared" si="52"/>
        <v>IGDTF</v>
      </c>
      <c r="AW209" s="13">
        <f>BY_Demands_Drivers!$F$30*$BC$9</f>
        <v>6.1341018184607299E-2</v>
      </c>
      <c r="AX209" s="13">
        <f>BY_Demands_Drivers!$G$30*$BC$9</f>
        <v>2.6289007793403141E-2</v>
      </c>
      <c r="AY209" s="13">
        <f>BY_Demands_Drivers!$H$30*$BC$9</f>
        <v>7.0104020782408405E-2</v>
      </c>
      <c r="AZ209" s="13">
        <f>BY_Demands_Drivers!$I$30*$BC$9</f>
        <v>7.8867023380209414E-2</v>
      </c>
      <c r="BG209" s="18" t="str">
        <f t="shared" si="48"/>
        <v>Demand</v>
      </c>
      <c r="BH209">
        <f>$BP$9</f>
        <v>2015</v>
      </c>
      <c r="BI209" t="s">
        <v>27</v>
      </c>
      <c r="BJ209" t="str">
        <f t="shared" si="53"/>
        <v>IIDTF</v>
      </c>
      <c r="BK209" s="13">
        <f>BY_Demands_Drivers!$F$93*$BQ$9</f>
        <v>0.86679668737536042</v>
      </c>
      <c r="BL209" s="13">
        <f>BY_Demands_Drivers!$G$93*$BQ$9</f>
        <v>8.6940490208155773E-4</v>
      </c>
      <c r="BM209" s="13">
        <f>BY_Demands_Drivers!$H$93*$BQ$9</f>
        <v>8.6940490208160511E-4</v>
      </c>
      <c r="BN209" s="13">
        <f>BY_Demands_Drivers!$I$93*$BQ$9</f>
        <v>8.6940490208160511E-4</v>
      </c>
    </row>
    <row r="210" spans="3:66" x14ac:dyDescent="0.3">
      <c r="C210" s="18" t="str">
        <f t="shared" si="49"/>
        <v>\I:</v>
      </c>
      <c r="D210">
        <f>$L$10</f>
        <v>2016</v>
      </c>
      <c r="E210" t="s">
        <v>27</v>
      </c>
      <c r="F210" t="str">
        <f t="shared" si="54"/>
        <v>ISDTF</v>
      </c>
      <c r="G210" s="13">
        <f>BY_Demands_Drivers!$F$58*$M$10</f>
        <v>0</v>
      </c>
      <c r="H210" s="13">
        <f>BY_Demands_Drivers!$G$58*$M$10</f>
        <v>0</v>
      </c>
      <c r="I210" s="13">
        <f>BY_Demands_Drivers!$H$58*$M$10</f>
        <v>0</v>
      </c>
      <c r="J210" s="13">
        <f>BY_Demands_Drivers!$I$58*$M$10</f>
        <v>0</v>
      </c>
      <c r="Q210" s="18" t="str">
        <f t="shared" si="45"/>
        <v>\I:</v>
      </c>
      <c r="R210">
        <f>$Z$10</f>
        <v>2016</v>
      </c>
      <c r="S210" t="s">
        <v>27</v>
      </c>
      <c r="T210" t="str">
        <f t="shared" si="50"/>
        <v>IRDTF</v>
      </c>
      <c r="U210" s="13">
        <f>BY_Demands_Drivers!$F$51*$AA$10</f>
        <v>0</v>
      </c>
      <c r="V210" s="13">
        <f>BY_Demands_Drivers!$G$51*$AA$10</f>
        <v>0</v>
      </c>
      <c r="W210" s="13">
        <f>BY_Demands_Drivers!$H$51*$AA$10</f>
        <v>0</v>
      </c>
      <c r="X210" s="13">
        <f>BY_Demands_Drivers!$I$51*$AA$10</f>
        <v>0</v>
      </c>
      <c r="AE210" s="18" t="str">
        <f t="shared" si="46"/>
        <v>\I:</v>
      </c>
      <c r="AF210">
        <f>$AN$10</f>
        <v>2016</v>
      </c>
      <c r="AG210" t="s">
        <v>27</v>
      </c>
      <c r="AH210" t="str">
        <f t="shared" si="51"/>
        <v>IXDTF</v>
      </c>
      <c r="AI210" s="13">
        <f>BY_Demands_Drivers!$F$37*$AO$10</f>
        <v>0</v>
      </c>
      <c r="AJ210" s="13">
        <f>BY_Demands_Drivers!$G$37*$AO$10</f>
        <v>0</v>
      </c>
      <c r="AK210" s="13">
        <f>BY_Demands_Drivers!$H$37*$AO$10</f>
        <v>0</v>
      </c>
      <c r="AL210" s="13">
        <f>BY_Demands_Drivers!$I$37*$AO$10</f>
        <v>0</v>
      </c>
      <c r="AS210" s="18" t="str">
        <f t="shared" si="47"/>
        <v>Demand</v>
      </c>
      <c r="AT210">
        <f>$BB$10</f>
        <v>2016</v>
      </c>
      <c r="AU210" t="s">
        <v>27</v>
      </c>
      <c r="AV210" t="str">
        <f t="shared" si="52"/>
        <v>IGDTF</v>
      </c>
      <c r="AW210" s="13">
        <f>BY_Demands_Drivers!$F$30*$BC$10</f>
        <v>6.0390567264859342E-2</v>
      </c>
      <c r="AX210" s="13">
        <f>BY_Demands_Drivers!$G$30*$BC$10</f>
        <v>2.5881671684939728E-2</v>
      </c>
      <c r="AY210" s="13">
        <f>BY_Demands_Drivers!$H$30*$BC$10</f>
        <v>6.9017791159839303E-2</v>
      </c>
      <c r="AZ210" s="13">
        <f>BY_Demands_Drivers!$I$30*$BC$10</f>
        <v>7.7645015054819189E-2</v>
      </c>
      <c r="BG210" s="18" t="str">
        <f t="shared" si="48"/>
        <v>Demand</v>
      </c>
      <c r="BH210">
        <f>$BP$10</f>
        <v>2016</v>
      </c>
      <c r="BI210" t="s">
        <v>27</v>
      </c>
      <c r="BJ210" t="str">
        <f t="shared" si="53"/>
        <v>IIDTF</v>
      </c>
      <c r="BK210" s="13">
        <f>BY_Demands_Drivers!$F$93*$BQ$10</f>
        <v>0.8866960955415385</v>
      </c>
      <c r="BL210" s="13">
        <f>BY_Demands_Drivers!$G$93*$BQ$10</f>
        <v>8.8936418810580742E-4</v>
      </c>
      <c r="BM210" s="13">
        <f>BY_Demands_Drivers!$H$93*$BQ$10</f>
        <v>8.89364188105856E-4</v>
      </c>
      <c r="BN210" s="13">
        <f>BY_Demands_Drivers!$I$93*$BQ$10</f>
        <v>8.89364188105856E-4</v>
      </c>
    </row>
    <row r="211" spans="3:66" x14ac:dyDescent="0.3">
      <c r="C211" s="18" t="str">
        <f t="shared" si="49"/>
        <v>\I:</v>
      </c>
      <c r="D211">
        <f>$L$11</f>
        <v>2017</v>
      </c>
      <c r="E211" t="s">
        <v>27</v>
      </c>
      <c r="F211" t="str">
        <f t="shared" si="54"/>
        <v>ISDTF</v>
      </c>
      <c r="G211" s="13">
        <f>BY_Demands_Drivers!$F$58*$M$11</f>
        <v>0</v>
      </c>
      <c r="H211" s="13">
        <f>BY_Demands_Drivers!$G$58*$M$11</f>
        <v>0</v>
      </c>
      <c r="I211" s="13">
        <f>BY_Demands_Drivers!$H$58*$M$11</f>
        <v>0</v>
      </c>
      <c r="J211" s="13">
        <f>BY_Demands_Drivers!$I$58*$M$11</f>
        <v>0</v>
      </c>
      <c r="Q211" s="18" t="str">
        <f t="shared" si="45"/>
        <v>\I:</v>
      </c>
      <c r="R211">
        <f>$Z$11</f>
        <v>2017</v>
      </c>
      <c r="S211" t="s">
        <v>27</v>
      </c>
      <c r="T211" t="str">
        <f t="shared" si="50"/>
        <v>IRDTF</v>
      </c>
      <c r="U211" s="13">
        <f>BY_Demands_Drivers!$F$51*$AA$11</f>
        <v>0</v>
      </c>
      <c r="V211" s="13">
        <f>BY_Demands_Drivers!$G$51*$AA$11</f>
        <v>0</v>
      </c>
      <c r="W211" s="13">
        <f>BY_Demands_Drivers!$H$51*$AA$11</f>
        <v>0</v>
      </c>
      <c r="X211" s="13">
        <f>BY_Demands_Drivers!$I$51*$AA$11</f>
        <v>0</v>
      </c>
      <c r="AE211" s="18" t="str">
        <f t="shared" si="46"/>
        <v>\I:</v>
      </c>
      <c r="AF211">
        <f>$AN$11</f>
        <v>2017</v>
      </c>
      <c r="AG211" t="s">
        <v>27</v>
      </c>
      <c r="AH211" t="str">
        <f t="shared" si="51"/>
        <v>IXDTF</v>
      </c>
      <c r="AI211" s="13">
        <f>BY_Demands_Drivers!$F$37*$AO$11</f>
        <v>0</v>
      </c>
      <c r="AJ211" s="13">
        <f>BY_Demands_Drivers!$G$37*$AO$11</f>
        <v>0</v>
      </c>
      <c r="AK211" s="13">
        <f>BY_Demands_Drivers!$H$37*$AO$11</f>
        <v>0</v>
      </c>
      <c r="AL211" s="13">
        <f>BY_Demands_Drivers!$I$37*$AO$11</f>
        <v>0</v>
      </c>
      <c r="AS211" s="18" t="str">
        <f t="shared" si="47"/>
        <v>Demand</v>
      </c>
      <c r="AT211">
        <f>$BB$11</f>
        <v>2017</v>
      </c>
      <c r="AU211" t="s">
        <v>27</v>
      </c>
      <c r="AV211" t="str">
        <f t="shared" si="52"/>
        <v>IGDTF</v>
      </c>
      <c r="AW211" s="13">
        <f>BY_Demands_Drivers!$F$30*$BC$11</f>
        <v>5.9902006493532466E-2</v>
      </c>
      <c r="AX211" s="13">
        <f>BY_Demands_Drivers!$G$30*$BC$11</f>
        <v>2.5672288497228211E-2</v>
      </c>
      <c r="AY211" s="13">
        <f>BY_Demands_Drivers!$H$30*$BC$11</f>
        <v>6.8459435992608592E-2</v>
      </c>
      <c r="AZ211" s="13">
        <f>BY_Demands_Drivers!$I$30*$BC$11</f>
        <v>7.7016865491684627E-2</v>
      </c>
      <c r="BG211" s="18" t="str">
        <f t="shared" si="48"/>
        <v>Demand</v>
      </c>
      <c r="BH211">
        <f>$BP$11</f>
        <v>2017</v>
      </c>
      <c r="BI211" t="s">
        <v>27</v>
      </c>
      <c r="BJ211" t="str">
        <f t="shared" si="53"/>
        <v>IIDTF</v>
      </c>
      <c r="BK211" s="13">
        <f>BY_Demands_Drivers!$F$93*$BQ$11</f>
        <v>0.86882307136106796</v>
      </c>
      <c r="BL211" s="13">
        <f>BY_Demands_Drivers!$G$93*$BQ$11</f>
        <v>8.7143738351155506E-4</v>
      </c>
      <c r="BM211" s="13">
        <f>BY_Demands_Drivers!$H$93*$BQ$11</f>
        <v>8.7143738351160265E-4</v>
      </c>
      <c r="BN211" s="13">
        <f>BY_Demands_Drivers!$I$93*$BQ$11</f>
        <v>8.7143738351160265E-4</v>
      </c>
    </row>
    <row r="212" spans="3:66" x14ac:dyDescent="0.3">
      <c r="C212" s="18" t="str">
        <f t="shared" si="49"/>
        <v>Demand</v>
      </c>
      <c r="D212">
        <f>$L$12</f>
        <v>2018</v>
      </c>
      <c r="E212" t="s">
        <v>27</v>
      </c>
      <c r="F212" t="str">
        <f t="shared" si="54"/>
        <v>ISDTF</v>
      </c>
      <c r="G212" s="13">
        <f>BY_Demands_Drivers!$F$58*$M$12</f>
        <v>2.0570208755020063E-2</v>
      </c>
      <c r="H212" s="13">
        <f>BY_Demands_Drivers!$G$58*$M$12</f>
        <v>8.2280835020080351E-2</v>
      </c>
      <c r="I212" s="13">
        <f>BY_Demands_Drivers!$H$58*$M$12</f>
        <v>0.26741271381526105</v>
      </c>
      <c r="J212" s="13">
        <f>BY_Demands_Drivers!$I$58*$M$12</f>
        <v>0.17278975354216927</v>
      </c>
      <c r="Q212" s="18" t="str">
        <f t="shared" si="45"/>
        <v>\I:</v>
      </c>
      <c r="R212">
        <f>$Z$12</f>
        <v>2018</v>
      </c>
      <c r="S212" t="s">
        <v>27</v>
      </c>
      <c r="T212" t="str">
        <f t="shared" si="50"/>
        <v>IRDTF</v>
      </c>
      <c r="U212" s="13">
        <f>BY_Demands_Drivers!$F$51*$AA$12</f>
        <v>0</v>
      </c>
      <c r="V212" s="13">
        <f>BY_Demands_Drivers!$G$51*$AA$12</f>
        <v>0</v>
      </c>
      <c r="W212" s="13">
        <f>BY_Demands_Drivers!$H$51*$AA$12</f>
        <v>0</v>
      </c>
      <c r="X212" s="13">
        <f>BY_Demands_Drivers!$I$51*$AA$12</f>
        <v>0</v>
      </c>
      <c r="AE212" s="18" t="str">
        <f t="shared" si="46"/>
        <v>Demand</v>
      </c>
      <c r="AF212">
        <f>$AN$12</f>
        <v>2018</v>
      </c>
      <c r="AG212" t="s">
        <v>27</v>
      </c>
      <c r="AH212" t="str">
        <f t="shared" si="51"/>
        <v>IXDTF</v>
      </c>
      <c r="AI212" s="13">
        <f>BY_Demands_Drivers!$F$37*$AO$12</f>
        <v>9.8400442234793262E-3</v>
      </c>
      <c r="AJ212" s="13">
        <f>BY_Demands_Drivers!$G$37*$AO$12</f>
        <v>3.9360176893917256E-2</v>
      </c>
      <c r="AK212" s="13">
        <f>BY_Demands_Drivers!$H$37*$AO$12</f>
        <v>0.12792057490523134</v>
      </c>
      <c r="AL212" s="13">
        <f>BY_Demands_Drivers!$I$37*$AO$12</f>
        <v>8.265637147722632E-2</v>
      </c>
      <c r="AS212" s="18" t="str">
        <f t="shared" si="47"/>
        <v>Demand</v>
      </c>
      <c r="AT212">
        <f>$BB$12</f>
        <v>2018</v>
      </c>
      <c r="AU212" t="s">
        <v>27</v>
      </c>
      <c r="AV212" t="str">
        <f t="shared" si="52"/>
        <v>IGDTF</v>
      </c>
      <c r="AW212" s="13">
        <f>BY_Demands_Drivers!$F$30*$BC$12</f>
        <v>5.941344572220561E-2</v>
      </c>
      <c r="AX212" s="13">
        <f>BY_Demands_Drivers!$G$30*$BC$12</f>
        <v>2.5462905309516701E-2</v>
      </c>
      <c r="AY212" s="13">
        <f>BY_Demands_Drivers!$H$30*$BC$12</f>
        <v>6.7901080825377894E-2</v>
      </c>
      <c r="AZ212" s="13">
        <f>BY_Demands_Drivers!$I$30*$BC$12</f>
        <v>7.6388715928550094E-2</v>
      </c>
      <c r="BG212" s="18" t="str">
        <f t="shared" si="48"/>
        <v>Demand</v>
      </c>
      <c r="BH212">
        <f>$BP$12</f>
        <v>2018</v>
      </c>
      <c r="BI212" t="s">
        <v>27</v>
      </c>
      <c r="BJ212" t="str">
        <f t="shared" si="53"/>
        <v>IIDTF</v>
      </c>
      <c r="BK212" s="13">
        <f>BY_Demands_Drivers!$F$93*$BQ$12</f>
        <v>0.85095004718059719</v>
      </c>
      <c r="BL212" s="13">
        <f>BY_Demands_Drivers!$G$93*$BQ$12</f>
        <v>8.5351057891730258E-4</v>
      </c>
      <c r="BM212" s="13">
        <f>BY_Demands_Drivers!$H$93*$BQ$12</f>
        <v>8.535105789173491E-4</v>
      </c>
      <c r="BN212" s="13">
        <f>BY_Demands_Drivers!$I$93*$BQ$12</f>
        <v>8.535105789173491E-4</v>
      </c>
    </row>
    <row r="213" spans="3:66" x14ac:dyDescent="0.3">
      <c r="C213" s="18" t="str">
        <f t="shared" si="49"/>
        <v>Demand</v>
      </c>
      <c r="D213">
        <f>$L$13</f>
        <v>2019</v>
      </c>
      <c r="E213" t="s">
        <v>27</v>
      </c>
      <c r="F213" t="str">
        <f t="shared" si="54"/>
        <v>ISDTF</v>
      </c>
      <c r="G213" s="13">
        <f>BY_Demands_Drivers!$F$58*$M$13</f>
        <v>2.0442710702930123E-2</v>
      </c>
      <c r="H213" s="13">
        <f>BY_Demands_Drivers!$G$58*$M$13</f>
        <v>8.177084281172059E-2</v>
      </c>
      <c r="I213" s="13">
        <f>BY_Demands_Drivers!$H$58*$M$13</f>
        <v>0.26575523913809179</v>
      </c>
      <c r="J213" s="13">
        <f>BY_Demands_Drivers!$I$58*$M$13</f>
        <v>0.17171876990461377</v>
      </c>
      <c r="Q213" s="18" t="str">
        <f t="shared" si="45"/>
        <v>\I:</v>
      </c>
      <c r="R213">
        <f>$Z$13</f>
        <v>2019</v>
      </c>
      <c r="S213" t="s">
        <v>27</v>
      </c>
      <c r="T213" t="str">
        <f t="shared" si="50"/>
        <v>IRDTF</v>
      </c>
      <c r="U213" s="13">
        <f>BY_Demands_Drivers!$F$51*$AA$13</f>
        <v>0</v>
      </c>
      <c r="V213" s="13">
        <f>BY_Demands_Drivers!$G$51*$AA$13</f>
        <v>0</v>
      </c>
      <c r="W213" s="13">
        <f>BY_Demands_Drivers!$H$51*$AA$13</f>
        <v>0</v>
      </c>
      <c r="X213" s="13">
        <f>BY_Demands_Drivers!$I$51*$AA$13</f>
        <v>0</v>
      </c>
      <c r="AE213" s="18" t="str">
        <f t="shared" si="46"/>
        <v>Demand</v>
      </c>
      <c r="AF213">
        <f>$AN$13</f>
        <v>2019</v>
      </c>
      <c r="AG213" t="s">
        <v>27</v>
      </c>
      <c r="AH213" t="str">
        <f t="shared" si="51"/>
        <v>IXDTF</v>
      </c>
      <c r="AI213" s="13">
        <f>BY_Demands_Drivers!$F$37*$AO$13</f>
        <v>9.4625394523114494E-3</v>
      </c>
      <c r="AJ213" s="13">
        <f>BY_Demands_Drivers!$G$37*$AO$13</f>
        <v>3.7850157809245749E-2</v>
      </c>
      <c r="AK213" s="13">
        <f>BY_Demands_Drivers!$H$37*$AO$13</f>
        <v>0.12301301288004893</v>
      </c>
      <c r="AL213" s="13">
        <f>BY_Demands_Drivers!$I$37*$AO$13</f>
        <v>7.9485331399416145E-2</v>
      </c>
      <c r="AS213" s="18" t="str">
        <f t="shared" si="47"/>
        <v>Demand</v>
      </c>
      <c r="AT213">
        <f>$BB$13</f>
        <v>2019</v>
      </c>
      <c r="AU213" t="s">
        <v>27</v>
      </c>
      <c r="AV213" t="str">
        <f t="shared" si="52"/>
        <v>IGDTF</v>
      </c>
      <c r="AW213" s="13">
        <f>BY_Demands_Drivers!$F$30*$BC$13</f>
        <v>5.8924884950878754E-2</v>
      </c>
      <c r="AX213" s="13">
        <f>BY_Demands_Drivers!$G$30*$BC$13</f>
        <v>2.5253522121805191E-2</v>
      </c>
      <c r="AY213" s="13">
        <f>BY_Demands_Drivers!$H$30*$BC$13</f>
        <v>6.7342725658147209E-2</v>
      </c>
      <c r="AZ213" s="13">
        <f>BY_Demands_Drivers!$I$30*$BC$13</f>
        <v>7.5760566365415574E-2</v>
      </c>
      <c r="BG213" s="18" t="str">
        <f t="shared" si="48"/>
        <v>Demand</v>
      </c>
      <c r="BH213">
        <f>$BP$13</f>
        <v>2019</v>
      </c>
      <c r="BI213" t="s">
        <v>27</v>
      </c>
      <c r="BJ213" t="str">
        <f t="shared" si="53"/>
        <v>IIDTF</v>
      </c>
      <c r="BK213" s="13">
        <f>BY_Demands_Drivers!$F$93*$BQ$13</f>
        <v>0.83307702300012643</v>
      </c>
      <c r="BL213" s="13">
        <f>BY_Demands_Drivers!$G$93*$BQ$13</f>
        <v>8.3558377432305E-4</v>
      </c>
      <c r="BM213" s="13">
        <f>BY_Demands_Drivers!$H$93*$BQ$13</f>
        <v>8.3558377432309554E-4</v>
      </c>
      <c r="BN213" s="13">
        <f>BY_Demands_Drivers!$I$93*$BQ$13</f>
        <v>8.3558377432309554E-4</v>
      </c>
    </row>
    <row r="214" spans="3:66" x14ac:dyDescent="0.3">
      <c r="C214" s="18" t="str">
        <f t="shared" si="49"/>
        <v>Demand</v>
      </c>
      <c r="D214">
        <f>$L$14</f>
        <v>2020</v>
      </c>
      <c r="E214" t="s">
        <v>27</v>
      </c>
      <c r="F214" t="str">
        <f t="shared" si="54"/>
        <v>ISDTF</v>
      </c>
      <c r="G214" s="13">
        <f>BY_Demands_Drivers!$F$58*$M$14</f>
        <v>2.0643741111753166E-2</v>
      </c>
      <c r="H214" s="13">
        <f>BY_Demands_Drivers!$G$58*$M$14</f>
        <v>8.2574964447012761E-2</v>
      </c>
      <c r="I214" s="13">
        <f>BY_Demands_Drivers!$H$58*$M$14</f>
        <v>0.26836863445279135</v>
      </c>
      <c r="J214" s="13">
        <f>BY_Demands_Drivers!$I$58*$M$14</f>
        <v>0.17340742533872736</v>
      </c>
      <c r="Q214" s="18" t="str">
        <f t="shared" si="45"/>
        <v>\I:</v>
      </c>
      <c r="R214">
        <f>$Z$14</f>
        <v>2020</v>
      </c>
      <c r="S214" t="s">
        <v>27</v>
      </c>
      <c r="T214" t="str">
        <f t="shared" si="50"/>
        <v>IRDTF</v>
      </c>
      <c r="U214" s="13">
        <f>BY_Demands_Drivers!$F$51*$AA$14</f>
        <v>0</v>
      </c>
      <c r="V214" s="13">
        <f>BY_Demands_Drivers!$G$51*$AA$14</f>
        <v>0</v>
      </c>
      <c r="W214" s="13">
        <f>BY_Demands_Drivers!$H$51*$AA$14</f>
        <v>0</v>
      </c>
      <c r="X214" s="13">
        <f>BY_Demands_Drivers!$I$51*$AA$14</f>
        <v>0</v>
      </c>
      <c r="AE214" s="18" t="str">
        <f t="shared" si="46"/>
        <v>Demand</v>
      </c>
      <c r="AF214">
        <f>$AN$14</f>
        <v>2020</v>
      </c>
      <c r="AG214" t="s">
        <v>27</v>
      </c>
      <c r="AH214" t="str">
        <f t="shared" si="51"/>
        <v>IXDTF</v>
      </c>
      <c r="AI214" s="13">
        <f>BY_Demands_Drivers!$F$37*$AO$14</f>
        <v>9.5555925802574253E-3</v>
      </c>
      <c r="AJ214" s="13">
        <f>BY_Demands_Drivers!$G$37*$AO$14</f>
        <v>3.8222370321029653E-2</v>
      </c>
      <c r="AK214" s="13">
        <f>BY_Demands_Drivers!$H$37*$AO$14</f>
        <v>0.12422270354334662</v>
      </c>
      <c r="AL214" s="13">
        <f>BY_Demands_Drivers!$I$37*$AO$14</f>
        <v>8.0266977674162354E-2</v>
      </c>
      <c r="AS214" s="18" t="str">
        <f t="shared" si="47"/>
        <v>Demand</v>
      </c>
      <c r="AT214">
        <f>$BB$14</f>
        <v>2020</v>
      </c>
      <c r="AU214" t="s">
        <v>27</v>
      </c>
      <c r="AV214" t="str">
        <f t="shared" si="52"/>
        <v>IGDTF</v>
      </c>
      <c r="AW214" s="13">
        <f>BY_Demands_Drivers!$F$30*$BC$14</f>
        <v>5.8436324179551878E-2</v>
      </c>
      <c r="AX214" s="13">
        <f>BY_Demands_Drivers!$G$30*$BC$14</f>
        <v>2.5044138934093674E-2</v>
      </c>
      <c r="AY214" s="13">
        <f>BY_Demands_Drivers!$H$30*$BC$14</f>
        <v>6.6784370490916498E-2</v>
      </c>
      <c r="AZ214" s="13">
        <f>BY_Demands_Drivers!$I$30*$BC$14</f>
        <v>7.5132416802281013E-2</v>
      </c>
      <c r="BG214" s="18" t="str">
        <f t="shared" si="48"/>
        <v>Demand</v>
      </c>
      <c r="BH214">
        <f>$BP$14</f>
        <v>2020</v>
      </c>
      <c r="BI214" t="s">
        <v>27</v>
      </c>
      <c r="BJ214" t="str">
        <f t="shared" si="53"/>
        <v>IIDTF</v>
      </c>
      <c r="BK214" s="13">
        <f>BY_Demands_Drivers!$F$93*$BQ$14</f>
        <v>0.81520399881965588</v>
      </c>
      <c r="BL214" s="13">
        <f>BY_Demands_Drivers!$G$93*$BQ$14</f>
        <v>8.1765696972879763E-4</v>
      </c>
      <c r="BM214" s="13">
        <f>BY_Demands_Drivers!$H$93*$BQ$14</f>
        <v>8.1765696972884219E-4</v>
      </c>
      <c r="BN214" s="13">
        <f>BY_Demands_Drivers!$I$93*$BQ$14</f>
        <v>8.1765696972884219E-4</v>
      </c>
    </row>
    <row r="215" spans="3:66" x14ac:dyDescent="0.3">
      <c r="C215" s="18" t="str">
        <f t="shared" si="49"/>
        <v>Demand</v>
      </c>
      <c r="D215">
        <f>$L$15</f>
        <v>2021</v>
      </c>
      <c r="E215" t="s">
        <v>27</v>
      </c>
      <c r="F215" t="str">
        <f t="shared" si="54"/>
        <v>ISDTF</v>
      </c>
      <c r="G215" s="13">
        <f>BY_Demands_Drivers!$F$58*$M$15</f>
        <v>2.0661849656588033E-2</v>
      </c>
      <c r="H215" s="13">
        <f>BY_Demands_Drivers!$G$58*$M$15</f>
        <v>8.2647398626352231E-2</v>
      </c>
      <c r="I215" s="13">
        <f>BY_Demands_Drivers!$H$58*$M$15</f>
        <v>0.26860404553564465</v>
      </c>
      <c r="J215" s="13">
        <f>BY_Demands_Drivers!$I$58*$M$15</f>
        <v>0.17355953711534025</v>
      </c>
      <c r="Q215" s="18" t="str">
        <f t="shared" si="45"/>
        <v>\I:</v>
      </c>
      <c r="R215">
        <f>$Z$15</f>
        <v>2021</v>
      </c>
      <c r="S215" t="s">
        <v>27</v>
      </c>
      <c r="T215" t="str">
        <f t="shared" si="50"/>
        <v>IRDTF</v>
      </c>
      <c r="U215" s="13">
        <f>BY_Demands_Drivers!$F$51*$AA$15</f>
        <v>0</v>
      </c>
      <c r="V215" s="13">
        <f>BY_Demands_Drivers!$G$51*$AA$15</f>
        <v>0</v>
      </c>
      <c r="W215" s="13">
        <f>BY_Demands_Drivers!$H$51*$AA$15</f>
        <v>0</v>
      </c>
      <c r="X215" s="13">
        <f>BY_Demands_Drivers!$I$51*$AA$15</f>
        <v>0</v>
      </c>
      <c r="AE215" s="18" t="str">
        <f t="shared" si="46"/>
        <v>Demand</v>
      </c>
      <c r="AF215">
        <f>$AN$15</f>
        <v>2021</v>
      </c>
      <c r="AG215" t="s">
        <v>27</v>
      </c>
      <c r="AH215" t="str">
        <f t="shared" si="51"/>
        <v>IXDTF</v>
      </c>
      <c r="AI215" s="13">
        <f>BY_Demands_Drivers!$F$37*$AO$15</f>
        <v>9.563974679012037E-3</v>
      </c>
      <c r="AJ215" s="13">
        <f>BY_Demands_Drivers!$G$37*$AO$15</f>
        <v>3.8255898716048099E-2</v>
      </c>
      <c r="AK215" s="13">
        <f>BY_Demands_Drivers!$H$37*$AO$15</f>
        <v>0.12433167082715656</v>
      </c>
      <c r="AL215" s="13">
        <f>BY_Demands_Drivers!$I$37*$AO$15</f>
        <v>8.0337387303701088E-2</v>
      </c>
      <c r="AS215" s="18" t="str">
        <f t="shared" si="47"/>
        <v>Demand</v>
      </c>
      <c r="AT215">
        <f>$BB$15</f>
        <v>2021</v>
      </c>
      <c r="AU215" t="s">
        <v>27</v>
      </c>
      <c r="AV215" t="str">
        <f t="shared" si="52"/>
        <v>IGDTF</v>
      </c>
      <c r="AW215" s="13">
        <f>BY_Demands_Drivers!$F$30*$BC$15</f>
        <v>5.8207162123945805E-2</v>
      </c>
      <c r="AX215" s="13">
        <f>BY_Demands_Drivers!$G$30*$BC$15</f>
        <v>2.4945926624548212E-2</v>
      </c>
      <c r="AY215" s="13">
        <f>BY_Demands_Drivers!$H$30*$BC$15</f>
        <v>6.6522470998795269E-2</v>
      </c>
      <c r="AZ215" s="13">
        <f>BY_Demands_Drivers!$I$30*$BC$15</f>
        <v>7.4837779873644636E-2</v>
      </c>
      <c r="BG215" s="18" t="str">
        <f t="shared" si="48"/>
        <v>Demand</v>
      </c>
      <c r="BH215">
        <f>$BP$15</f>
        <v>2021</v>
      </c>
      <c r="BI215" t="s">
        <v>27</v>
      </c>
      <c r="BJ215" t="str">
        <f t="shared" si="53"/>
        <v>IIDTF</v>
      </c>
      <c r="BK215" s="13">
        <f>BY_Demands_Drivers!$F$93*$BQ$15</f>
        <v>0.82102688452551054</v>
      </c>
      <c r="BL215" s="13">
        <f>BY_Demands_Drivers!$G$93*$BQ$15</f>
        <v>8.2349737665543196E-4</v>
      </c>
      <c r="BM215" s="13">
        <f>BY_Demands_Drivers!$H$93*$BQ$15</f>
        <v>8.2349737665547685E-4</v>
      </c>
      <c r="BN215" s="13">
        <f>BY_Demands_Drivers!$I$93*$BQ$15</f>
        <v>8.2349737665547685E-4</v>
      </c>
    </row>
    <row r="216" spans="3:66" x14ac:dyDescent="0.3">
      <c r="C216" s="18" t="str">
        <f t="shared" si="49"/>
        <v>Demand</v>
      </c>
      <c r="D216">
        <f>$L$16</f>
        <v>2022</v>
      </c>
      <c r="E216" t="s">
        <v>27</v>
      </c>
      <c r="F216" t="str">
        <f t="shared" si="54"/>
        <v>ISDTF</v>
      </c>
      <c r="G216" s="13">
        <f>BY_Demands_Drivers!$F$58*$M$16</f>
        <v>2.0679958201422911E-2</v>
      </c>
      <c r="H216" s="13">
        <f>BY_Demands_Drivers!$G$58*$M$16</f>
        <v>8.2719832805691743E-2</v>
      </c>
      <c r="I216" s="13">
        <f>BY_Demands_Drivers!$H$58*$M$16</f>
        <v>0.26883945661849806</v>
      </c>
      <c r="J216" s="13">
        <f>BY_Demands_Drivers!$I$58*$M$16</f>
        <v>0.1737116488919532</v>
      </c>
      <c r="Q216" s="18" t="str">
        <f t="shared" si="45"/>
        <v>\I:</v>
      </c>
      <c r="R216">
        <f>$Z$16</f>
        <v>2022</v>
      </c>
      <c r="S216" t="s">
        <v>27</v>
      </c>
      <c r="T216" t="str">
        <f t="shared" si="50"/>
        <v>IRDTF</v>
      </c>
      <c r="U216" s="13">
        <f>BY_Demands_Drivers!$F$51*$AA$16</f>
        <v>0</v>
      </c>
      <c r="V216" s="13">
        <f>BY_Demands_Drivers!$G$51*$AA$16</f>
        <v>0</v>
      </c>
      <c r="W216" s="13">
        <f>BY_Demands_Drivers!$H$51*$AA$16</f>
        <v>0</v>
      </c>
      <c r="X216" s="13">
        <f>BY_Demands_Drivers!$I$51*$AA$16</f>
        <v>0</v>
      </c>
      <c r="AE216" s="18" t="str">
        <f t="shared" si="46"/>
        <v>Demand</v>
      </c>
      <c r="AF216">
        <f>$AN$16</f>
        <v>2022</v>
      </c>
      <c r="AG216" t="s">
        <v>27</v>
      </c>
      <c r="AH216" t="str">
        <f t="shared" si="51"/>
        <v>IXDTF</v>
      </c>
      <c r="AI216" s="13">
        <f>BY_Demands_Drivers!$F$37*$AO$16</f>
        <v>9.5723567777666503E-3</v>
      </c>
      <c r="AJ216" s="13">
        <f>BY_Demands_Drivers!$G$37*$AO$16</f>
        <v>3.8289427111066553E-2</v>
      </c>
      <c r="AK216" s="13">
        <f>BY_Demands_Drivers!$H$37*$AO$16</f>
        <v>0.12444063811096656</v>
      </c>
      <c r="AL216" s="13">
        <f>BY_Demands_Drivers!$I$37*$AO$16</f>
        <v>8.040779693323985E-2</v>
      </c>
      <c r="AS216" s="18" t="str">
        <f t="shared" si="47"/>
        <v>Demand</v>
      </c>
      <c r="AT216">
        <f>$BB$16</f>
        <v>2022</v>
      </c>
      <c r="AU216" t="s">
        <v>27</v>
      </c>
      <c r="AV216" t="str">
        <f t="shared" si="52"/>
        <v>IGDTF</v>
      </c>
      <c r="AW216" s="13">
        <f>BY_Demands_Drivers!$F$30*$BC$16</f>
        <v>5.7978000068339718E-2</v>
      </c>
      <c r="AX216" s="13">
        <f>BY_Demands_Drivers!$G$30*$BC$16</f>
        <v>2.4847714315002746E-2</v>
      </c>
      <c r="AY216" s="13">
        <f>BY_Demands_Drivers!$H$30*$BC$16</f>
        <v>6.6260571506674013E-2</v>
      </c>
      <c r="AZ216" s="13">
        <f>BY_Demands_Drivers!$I$30*$BC$16</f>
        <v>7.4543142945008231E-2</v>
      </c>
      <c r="BG216" s="18" t="str">
        <f t="shared" si="48"/>
        <v>Demand</v>
      </c>
      <c r="BH216">
        <f>$BP$16</f>
        <v>2022</v>
      </c>
      <c r="BI216" t="s">
        <v>27</v>
      </c>
      <c r="BJ216" t="str">
        <f t="shared" si="53"/>
        <v>IIDTF</v>
      </c>
      <c r="BK216" s="13">
        <f>BY_Demands_Drivers!$F$93*$BQ$16</f>
        <v>0.82684977023136519</v>
      </c>
      <c r="BL216" s="13">
        <f>BY_Demands_Drivers!$G$93*$BQ$16</f>
        <v>8.2933778358206629E-4</v>
      </c>
      <c r="BM216" s="13">
        <f>BY_Demands_Drivers!$H$93*$BQ$16</f>
        <v>8.293377835821115E-4</v>
      </c>
      <c r="BN216" s="13">
        <f>BY_Demands_Drivers!$I$93*$BQ$16</f>
        <v>8.293377835821115E-4</v>
      </c>
    </row>
    <row r="217" spans="3:66" x14ac:dyDescent="0.3">
      <c r="C217" s="18" t="str">
        <f t="shared" si="49"/>
        <v>Demand</v>
      </c>
      <c r="D217">
        <f>$L$17</f>
        <v>2023</v>
      </c>
      <c r="E217" t="s">
        <v>27</v>
      </c>
      <c r="F217" t="str">
        <f t="shared" si="54"/>
        <v>ISDTF</v>
      </c>
      <c r="G217" s="13">
        <f>BY_Demands_Drivers!$F$58*$M$17</f>
        <v>2.0698066746257782E-2</v>
      </c>
      <c r="H217" s="13">
        <f>BY_Demands_Drivers!$G$58*$M$17</f>
        <v>8.2792266985031227E-2</v>
      </c>
      <c r="I217" s="13">
        <f>BY_Demands_Drivers!$H$58*$M$17</f>
        <v>0.26907486770135136</v>
      </c>
      <c r="J217" s="13">
        <f>BY_Demands_Drivers!$I$58*$M$17</f>
        <v>0.17386376066856613</v>
      </c>
      <c r="Q217" s="18" t="str">
        <f t="shared" si="45"/>
        <v>\I:</v>
      </c>
      <c r="R217">
        <f>$Z$17</f>
        <v>2023</v>
      </c>
      <c r="S217" t="s">
        <v>27</v>
      </c>
      <c r="T217" t="str">
        <f t="shared" si="50"/>
        <v>IRDTF</v>
      </c>
      <c r="U217" s="13">
        <f>BY_Demands_Drivers!$F$51*$AA$17</f>
        <v>0</v>
      </c>
      <c r="V217" s="13">
        <f>BY_Demands_Drivers!$G$51*$AA$17</f>
        <v>0</v>
      </c>
      <c r="W217" s="13">
        <f>BY_Demands_Drivers!$H$51*$AA$17</f>
        <v>0</v>
      </c>
      <c r="X217" s="13">
        <f>BY_Demands_Drivers!$I$51*$AA$17</f>
        <v>0</v>
      </c>
      <c r="AE217" s="18" t="str">
        <f t="shared" si="46"/>
        <v>Demand</v>
      </c>
      <c r="AF217">
        <f>$AN$17</f>
        <v>2023</v>
      </c>
      <c r="AG217" t="s">
        <v>27</v>
      </c>
      <c r="AH217" t="str">
        <f t="shared" si="51"/>
        <v>IXDTF</v>
      </c>
      <c r="AI217" s="13">
        <f>BY_Demands_Drivers!$F$37*$AO$17</f>
        <v>9.5807388765212619E-3</v>
      </c>
      <c r="AJ217" s="13">
        <f>BY_Demands_Drivers!$G$37*$AO$17</f>
        <v>3.8322955506084999E-2</v>
      </c>
      <c r="AK217" s="13">
        <f>BY_Demands_Drivers!$H$37*$AO$17</f>
        <v>0.1245496053947765</v>
      </c>
      <c r="AL217" s="13">
        <f>BY_Demands_Drivers!$I$37*$AO$17</f>
        <v>8.0478206562778584E-2</v>
      </c>
      <c r="AS217" s="18" t="str">
        <f t="shared" si="47"/>
        <v>Demand</v>
      </c>
      <c r="AT217">
        <f>$BB$17</f>
        <v>2023</v>
      </c>
      <c r="AU217" t="s">
        <v>27</v>
      </c>
      <c r="AV217" t="str">
        <f t="shared" si="52"/>
        <v>IGDTF</v>
      </c>
      <c r="AW217" s="13">
        <f>BY_Demands_Drivers!$F$30*$BC$17</f>
        <v>5.7748838012733637E-2</v>
      </c>
      <c r="AX217" s="13">
        <f>BY_Demands_Drivers!$G$30*$BC$17</f>
        <v>2.4749502005457284E-2</v>
      </c>
      <c r="AY217" s="13">
        <f>BY_Demands_Drivers!$H$30*$BC$17</f>
        <v>6.5998672014552784E-2</v>
      </c>
      <c r="AZ217" s="13">
        <f>BY_Demands_Drivers!$I$30*$BC$17</f>
        <v>7.424850601637184E-2</v>
      </c>
      <c r="BG217" s="18" t="str">
        <f t="shared" si="48"/>
        <v>Demand</v>
      </c>
      <c r="BH217">
        <f>$BP$17</f>
        <v>2023</v>
      </c>
      <c r="BI217" t="s">
        <v>27</v>
      </c>
      <c r="BJ217" t="str">
        <f t="shared" si="53"/>
        <v>IIDTF</v>
      </c>
      <c r="BK217" s="13">
        <f>BY_Demands_Drivers!$F$93*$BQ$17</f>
        <v>0.83267265593721995</v>
      </c>
      <c r="BL217" s="13">
        <f>BY_Demands_Drivers!$G$93*$BQ$17</f>
        <v>8.3517819050870051E-4</v>
      </c>
      <c r="BM217" s="13">
        <f>BY_Demands_Drivers!$H$93*$BQ$17</f>
        <v>8.3517819050874605E-4</v>
      </c>
      <c r="BN217" s="13">
        <f>BY_Demands_Drivers!$I$93*$BQ$17</f>
        <v>8.3517819050874605E-4</v>
      </c>
    </row>
    <row r="218" spans="3:66" x14ac:dyDescent="0.3">
      <c r="C218" s="18" t="str">
        <f t="shared" si="49"/>
        <v>Demand</v>
      </c>
      <c r="D218">
        <f>$L$18</f>
        <v>2024</v>
      </c>
      <c r="E218" t="s">
        <v>27</v>
      </c>
      <c r="F218" t="str">
        <f t="shared" si="54"/>
        <v>ISDTF</v>
      </c>
      <c r="G218" s="13">
        <f>BY_Demands_Drivers!$F$58*$M$18</f>
        <v>2.071617529109265E-2</v>
      </c>
      <c r="H218" s="13">
        <f>BY_Demands_Drivers!$G$58*$M$18</f>
        <v>8.2864701164370697E-2</v>
      </c>
      <c r="I218" s="13">
        <f>BY_Demands_Drivers!$H$58*$M$18</f>
        <v>0.26931027878420466</v>
      </c>
      <c r="J218" s="13">
        <f>BY_Demands_Drivers!$I$58*$M$18</f>
        <v>0.17401587244517902</v>
      </c>
      <c r="Q218" s="18" t="str">
        <f t="shared" si="45"/>
        <v>\I:</v>
      </c>
      <c r="R218">
        <f>$Z$18</f>
        <v>2024</v>
      </c>
      <c r="S218" t="s">
        <v>27</v>
      </c>
      <c r="T218" t="str">
        <f t="shared" si="50"/>
        <v>IRDTF</v>
      </c>
      <c r="U218" s="13">
        <f>BY_Demands_Drivers!$F$51*$AA$18</f>
        <v>0</v>
      </c>
      <c r="V218" s="13">
        <f>BY_Demands_Drivers!$G$51*$AA$18</f>
        <v>0</v>
      </c>
      <c r="W218" s="13">
        <f>BY_Demands_Drivers!$H$51*$AA$18</f>
        <v>0</v>
      </c>
      <c r="X218" s="13">
        <f>BY_Demands_Drivers!$I$51*$AA$18</f>
        <v>0</v>
      </c>
      <c r="AE218" s="18" t="str">
        <f t="shared" si="46"/>
        <v>Demand</v>
      </c>
      <c r="AF218">
        <f>$AN$18</f>
        <v>2024</v>
      </c>
      <c r="AG218" t="s">
        <v>27</v>
      </c>
      <c r="AH218" t="str">
        <f t="shared" si="51"/>
        <v>IXDTF</v>
      </c>
      <c r="AI218" s="13">
        <f>BY_Demands_Drivers!$F$37*$AO$18</f>
        <v>9.5891209752758718E-3</v>
      </c>
      <c r="AJ218" s="13">
        <f>BY_Demands_Drivers!$G$37*$AO$18</f>
        <v>3.8356483901103439E-2</v>
      </c>
      <c r="AK218" s="13">
        <f>BY_Demands_Drivers!$H$37*$AO$18</f>
        <v>0.12465857267858642</v>
      </c>
      <c r="AL218" s="13">
        <f>BY_Demands_Drivers!$I$37*$AO$18</f>
        <v>8.0548616192317304E-2</v>
      </c>
      <c r="AS218" s="18" t="str">
        <f t="shared" si="47"/>
        <v>Demand</v>
      </c>
      <c r="AT218">
        <f>$BB$18</f>
        <v>2024</v>
      </c>
      <c r="AU218" t="s">
        <v>27</v>
      </c>
      <c r="AV218" t="str">
        <f t="shared" si="52"/>
        <v>IGDTF</v>
      </c>
      <c r="AW218" s="13">
        <f>BY_Demands_Drivers!$F$30*$BC$18</f>
        <v>5.7519675957127543E-2</v>
      </c>
      <c r="AX218" s="13">
        <f>BY_Demands_Drivers!$G$30*$BC$18</f>
        <v>2.4651289695911818E-2</v>
      </c>
      <c r="AY218" s="13">
        <f>BY_Demands_Drivers!$H$30*$BC$18</f>
        <v>6.5736772522431541E-2</v>
      </c>
      <c r="AZ218" s="13">
        <f>BY_Demands_Drivers!$I$30*$BC$18</f>
        <v>7.3953869087735449E-2</v>
      </c>
      <c r="BG218" s="18" t="str">
        <f t="shared" si="48"/>
        <v>Demand</v>
      </c>
      <c r="BH218">
        <f>$BP$18</f>
        <v>2024</v>
      </c>
      <c r="BI218" t="s">
        <v>27</v>
      </c>
      <c r="BJ218" t="str">
        <f t="shared" si="53"/>
        <v>IIDTF</v>
      </c>
      <c r="BK218" s="13">
        <f>BY_Demands_Drivers!$F$93*$BQ$18</f>
        <v>0.8384955416430746</v>
      </c>
      <c r="BL218" s="13">
        <f>BY_Demands_Drivers!$G$93*$BQ$18</f>
        <v>8.4101859743533484E-4</v>
      </c>
      <c r="BM218" s="13">
        <f>BY_Demands_Drivers!$H$93*$BQ$18</f>
        <v>8.410185974353807E-4</v>
      </c>
      <c r="BN218" s="13">
        <f>BY_Demands_Drivers!$I$93*$BQ$18</f>
        <v>8.410185974353807E-4</v>
      </c>
    </row>
    <row r="219" spans="3:66" x14ac:dyDescent="0.3">
      <c r="C219" s="18" t="str">
        <f t="shared" si="49"/>
        <v>Demand</v>
      </c>
      <c r="D219">
        <f>$L$19</f>
        <v>2025</v>
      </c>
      <c r="E219" t="s">
        <v>27</v>
      </c>
      <c r="F219" t="str">
        <f t="shared" si="54"/>
        <v>ISDTF</v>
      </c>
      <c r="G219" s="13">
        <f>BY_Demands_Drivers!$F$58*$M$19</f>
        <v>2.0734283835927517E-2</v>
      </c>
      <c r="H219" s="13">
        <f>BY_Demands_Drivers!$G$58*$M$19</f>
        <v>8.2937135343710167E-2</v>
      </c>
      <c r="I219" s="13">
        <f>BY_Demands_Drivers!$H$58*$M$19</f>
        <v>0.26954568986705796</v>
      </c>
      <c r="J219" s="13">
        <f>BY_Demands_Drivers!$I$58*$M$19</f>
        <v>0.17416798422179192</v>
      </c>
      <c r="Q219" s="18" t="str">
        <f t="shared" si="45"/>
        <v>\I:</v>
      </c>
      <c r="R219">
        <f>$Z$19</f>
        <v>2025</v>
      </c>
      <c r="S219" t="s">
        <v>27</v>
      </c>
      <c r="T219" t="str">
        <f t="shared" si="50"/>
        <v>IRDTF</v>
      </c>
      <c r="U219" s="13">
        <f>BY_Demands_Drivers!$F$51*$AA$19</f>
        <v>0</v>
      </c>
      <c r="V219" s="13">
        <f>BY_Demands_Drivers!$G$51*$AA$19</f>
        <v>0</v>
      </c>
      <c r="W219" s="13">
        <f>BY_Demands_Drivers!$H$51*$AA$19</f>
        <v>0</v>
      </c>
      <c r="X219" s="13">
        <f>BY_Demands_Drivers!$I$51*$AA$19</f>
        <v>0</v>
      </c>
      <c r="AE219" s="18" t="str">
        <f t="shared" si="46"/>
        <v>Demand</v>
      </c>
      <c r="AF219">
        <f>$AN$19</f>
        <v>2025</v>
      </c>
      <c r="AG219" t="s">
        <v>27</v>
      </c>
      <c r="AH219" t="str">
        <f t="shared" si="51"/>
        <v>IXDTF</v>
      </c>
      <c r="AI219" s="13">
        <f>BY_Demands_Drivers!$F$37*$AO$19</f>
        <v>9.5975030740304834E-3</v>
      </c>
      <c r="AJ219" s="13">
        <f>BY_Demands_Drivers!$G$37*$AO$19</f>
        <v>3.8390012296121885E-2</v>
      </c>
      <c r="AK219" s="13">
        <f>BY_Demands_Drivers!$H$37*$AO$19</f>
        <v>0.12476753996239637</v>
      </c>
      <c r="AL219" s="13">
        <f>BY_Demands_Drivers!$I$37*$AO$19</f>
        <v>8.0619025821856038E-2</v>
      </c>
      <c r="AS219" s="18" t="str">
        <f t="shared" si="47"/>
        <v>Demand</v>
      </c>
      <c r="AT219">
        <f>$BB$19</f>
        <v>2025</v>
      </c>
      <c r="AU219" t="s">
        <v>27</v>
      </c>
      <c r="AV219" t="str">
        <f t="shared" si="52"/>
        <v>IGDTF</v>
      </c>
      <c r="AW219" s="13">
        <f>BY_Demands_Drivers!$F$30*$BC$19</f>
        <v>5.7290513901521463E-2</v>
      </c>
      <c r="AX219" s="13">
        <f>BY_Demands_Drivers!$G$30*$BC$19</f>
        <v>2.4553077386366352E-2</v>
      </c>
      <c r="AY219" s="13">
        <f>BY_Demands_Drivers!$H$30*$BC$19</f>
        <v>6.5474873030310299E-2</v>
      </c>
      <c r="AZ219" s="13">
        <f>BY_Demands_Drivers!$I$30*$BC$19</f>
        <v>7.3659232159099058E-2</v>
      </c>
      <c r="BG219" s="18" t="str">
        <f t="shared" si="48"/>
        <v>Demand</v>
      </c>
      <c r="BH219">
        <f>$BP$19</f>
        <v>2025</v>
      </c>
      <c r="BI219" t="s">
        <v>27</v>
      </c>
      <c r="BJ219" t="str">
        <f t="shared" si="53"/>
        <v>IIDTF</v>
      </c>
      <c r="BK219" s="13">
        <f>BY_Demands_Drivers!$F$93*$BQ$19</f>
        <v>0.84431842734892937</v>
      </c>
      <c r="BL219" s="13">
        <f>BY_Demands_Drivers!$G$93*$BQ$19</f>
        <v>8.4685900436196916E-4</v>
      </c>
      <c r="BM219" s="13">
        <f>BY_Demands_Drivers!$H$93*$BQ$19</f>
        <v>8.4685900436201524E-4</v>
      </c>
      <c r="BN219" s="13">
        <f>BY_Demands_Drivers!$I$93*$BQ$19</f>
        <v>8.4685900436201524E-4</v>
      </c>
    </row>
    <row r="220" spans="3:66" x14ac:dyDescent="0.3">
      <c r="C220" s="18" t="str">
        <f t="shared" si="49"/>
        <v>Demand</v>
      </c>
      <c r="D220">
        <f>$L$20</f>
        <v>2026</v>
      </c>
      <c r="E220" t="s">
        <v>27</v>
      </c>
      <c r="F220" t="str">
        <f t="shared" si="54"/>
        <v>ISDTF</v>
      </c>
      <c r="G220" s="13">
        <f>BY_Demands_Drivers!$F$58*$M$20</f>
        <v>2.0734283835927517E-2</v>
      </c>
      <c r="H220" s="13">
        <f>BY_Demands_Drivers!$G$58*$M$20</f>
        <v>8.2937135343710167E-2</v>
      </c>
      <c r="I220" s="13">
        <f>BY_Demands_Drivers!$H$58*$M$20</f>
        <v>0.26954568986705796</v>
      </c>
      <c r="J220" s="13">
        <f>BY_Demands_Drivers!$I$58*$M$20</f>
        <v>0.17416798422179192</v>
      </c>
      <c r="Q220" s="18" t="str">
        <f t="shared" si="45"/>
        <v>\I:</v>
      </c>
      <c r="R220">
        <f>$Z$20</f>
        <v>2026</v>
      </c>
      <c r="S220" t="s">
        <v>27</v>
      </c>
      <c r="T220" t="str">
        <f t="shared" si="50"/>
        <v>IRDTF</v>
      </c>
      <c r="U220" s="13">
        <f>BY_Demands_Drivers!$F$51*$AA$20</f>
        <v>0</v>
      </c>
      <c r="V220" s="13">
        <f>BY_Demands_Drivers!$G$51*$AA$20</f>
        <v>0</v>
      </c>
      <c r="W220" s="13">
        <f>BY_Demands_Drivers!$H$51*$AA$20</f>
        <v>0</v>
      </c>
      <c r="X220" s="13">
        <f>BY_Demands_Drivers!$I$51*$AA$20</f>
        <v>0</v>
      </c>
      <c r="AE220" s="18" t="str">
        <f t="shared" si="46"/>
        <v>Demand</v>
      </c>
      <c r="AF220">
        <f>$AN$20</f>
        <v>2026</v>
      </c>
      <c r="AG220" t="s">
        <v>27</v>
      </c>
      <c r="AH220" t="str">
        <f t="shared" si="51"/>
        <v>IXDTF</v>
      </c>
      <c r="AI220" s="13">
        <f>BY_Demands_Drivers!$F$37*$AO$20</f>
        <v>9.5975030740304834E-3</v>
      </c>
      <c r="AJ220" s="13">
        <f>BY_Demands_Drivers!$G$37*$AO$20</f>
        <v>3.8390012296121885E-2</v>
      </c>
      <c r="AK220" s="13">
        <f>BY_Demands_Drivers!$H$37*$AO$20</f>
        <v>0.12476753996239637</v>
      </c>
      <c r="AL220" s="13">
        <f>BY_Demands_Drivers!$I$37*$AO$20</f>
        <v>8.0619025821856038E-2</v>
      </c>
      <c r="AS220" s="18" t="str">
        <f t="shared" si="47"/>
        <v>Demand</v>
      </c>
      <c r="AT220">
        <f>$BB$20</f>
        <v>2026</v>
      </c>
      <c r="AU220" t="s">
        <v>27</v>
      </c>
      <c r="AV220" t="str">
        <f t="shared" si="52"/>
        <v>IGDTF</v>
      </c>
      <c r="AW220" s="13">
        <f>BY_Demands_Drivers!$F$30*$BC$20</f>
        <v>5.7061351845915383E-2</v>
      </c>
      <c r="AX220" s="13">
        <f>BY_Demands_Drivers!$G$30*$BC$20</f>
        <v>2.4454865076820889E-2</v>
      </c>
      <c r="AY220" s="13">
        <f>BY_Demands_Drivers!$H$30*$BC$20</f>
        <v>6.521297353818907E-2</v>
      </c>
      <c r="AZ220" s="13">
        <f>BY_Demands_Drivers!$I$30*$BC$20</f>
        <v>7.3364595230462668E-2</v>
      </c>
      <c r="BG220" s="18" t="str">
        <f t="shared" si="48"/>
        <v>Demand</v>
      </c>
      <c r="BH220">
        <f>$BP$20</f>
        <v>2026</v>
      </c>
      <c r="BI220" t="s">
        <v>27</v>
      </c>
      <c r="BJ220" t="str">
        <f t="shared" si="53"/>
        <v>IIDTF</v>
      </c>
      <c r="BK220" s="13">
        <f>BY_Demands_Drivers!$F$93*$BQ$20</f>
        <v>0.84722987020185681</v>
      </c>
      <c r="BL220" s="13">
        <f>BY_Demands_Drivers!$G$93*$BQ$20</f>
        <v>8.4977920782528633E-4</v>
      </c>
      <c r="BM220" s="13">
        <f>BY_Demands_Drivers!$H$93*$BQ$20</f>
        <v>8.4977920782533273E-4</v>
      </c>
      <c r="BN220" s="13">
        <f>BY_Demands_Drivers!$I$93*$BQ$20</f>
        <v>8.4977920782533273E-4</v>
      </c>
    </row>
    <row r="221" spans="3:66" x14ac:dyDescent="0.3">
      <c r="C221" s="18" t="str">
        <f t="shared" si="49"/>
        <v>Demand</v>
      </c>
      <c r="D221">
        <f>$L$21</f>
        <v>2027</v>
      </c>
      <c r="E221" t="s">
        <v>27</v>
      </c>
      <c r="F221" t="str">
        <f t="shared" si="54"/>
        <v>ISDTF</v>
      </c>
      <c r="G221" s="13">
        <f>BY_Demands_Drivers!$F$58*$M$21</f>
        <v>2.0734283835927517E-2</v>
      </c>
      <c r="H221" s="13">
        <f>BY_Demands_Drivers!$G$58*$M$21</f>
        <v>8.2937135343710167E-2</v>
      </c>
      <c r="I221" s="13">
        <f>BY_Demands_Drivers!$H$58*$M$21</f>
        <v>0.26954568986705796</v>
      </c>
      <c r="J221" s="13">
        <f>BY_Demands_Drivers!$I$58*$M$21</f>
        <v>0.17416798422179192</v>
      </c>
      <c r="Q221" s="18" t="str">
        <f t="shared" si="45"/>
        <v>\I:</v>
      </c>
      <c r="R221">
        <f>$Z$21</f>
        <v>2027</v>
      </c>
      <c r="S221" t="s">
        <v>27</v>
      </c>
      <c r="T221" t="str">
        <f t="shared" si="50"/>
        <v>IRDTF</v>
      </c>
      <c r="U221" s="13">
        <f>BY_Demands_Drivers!$F$51*$AA$21</f>
        <v>0</v>
      </c>
      <c r="V221" s="13">
        <f>BY_Demands_Drivers!$G$51*$AA$21</f>
        <v>0</v>
      </c>
      <c r="W221" s="13">
        <f>BY_Demands_Drivers!$H$51*$AA$21</f>
        <v>0</v>
      </c>
      <c r="X221" s="13">
        <f>BY_Demands_Drivers!$I$51*$AA$21</f>
        <v>0</v>
      </c>
      <c r="AE221" s="18" t="str">
        <f t="shared" si="46"/>
        <v>Demand</v>
      </c>
      <c r="AF221">
        <f>$AN$21</f>
        <v>2027</v>
      </c>
      <c r="AG221" t="s">
        <v>27</v>
      </c>
      <c r="AH221" t="str">
        <f t="shared" si="51"/>
        <v>IXDTF</v>
      </c>
      <c r="AI221" s="13">
        <f>BY_Demands_Drivers!$F$37*$AO$21</f>
        <v>9.5975030740304834E-3</v>
      </c>
      <c r="AJ221" s="13">
        <f>BY_Demands_Drivers!$G$37*$AO$21</f>
        <v>3.8390012296121885E-2</v>
      </c>
      <c r="AK221" s="13">
        <f>BY_Demands_Drivers!$H$37*$AO$21</f>
        <v>0.12476753996239637</v>
      </c>
      <c r="AL221" s="13">
        <f>BY_Demands_Drivers!$I$37*$AO$21</f>
        <v>8.0619025821856038E-2</v>
      </c>
      <c r="AS221" s="18" t="str">
        <f t="shared" si="47"/>
        <v>Demand</v>
      </c>
      <c r="AT221">
        <f>$BB$21</f>
        <v>2027</v>
      </c>
      <c r="AU221" t="s">
        <v>27</v>
      </c>
      <c r="AV221" t="str">
        <f t="shared" si="52"/>
        <v>IGDTF</v>
      </c>
      <c r="AW221" s="13">
        <f>BY_Demands_Drivers!$F$30*$BC$21</f>
        <v>5.6832189790309295E-2</v>
      </c>
      <c r="AX221" s="13">
        <f>BY_Demands_Drivers!$G$30*$BC$21</f>
        <v>2.4356652767275423E-2</v>
      </c>
      <c r="AY221" s="13">
        <f>BY_Demands_Drivers!$H$30*$BC$21</f>
        <v>6.4951074046067814E-2</v>
      </c>
      <c r="AZ221" s="13">
        <f>BY_Demands_Drivers!$I$30*$BC$21</f>
        <v>7.3069958301826263E-2</v>
      </c>
      <c r="BG221" s="18" t="str">
        <f t="shared" si="48"/>
        <v>Demand</v>
      </c>
      <c r="BH221">
        <f>$BP$21</f>
        <v>2027</v>
      </c>
      <c r="BI221" t="s">
        <v>27</v>
      </c>
      <c r="BJ221" t="str">
        <f t="shared" si="53"/>
        <v>IIDTF</v>
      </c>
      <c r="BK221" s="13">
        <f>BY_Demands_Drivers!$F$93*$BQ$21</f>
        <v>0.85014131305478402</v>
      </c>
      <c r="BL221" s="13">
        <f>BY_Demands_Drivers!$G$93*$BQ$21</f>
        <v>8.5269941128860338E-4</v>
      </c>
      <c r="BM221" s="13">
        <f>BY_Demands_Drivers!$H$93*$BQ$21</f>
        <v>8.526994112886499E-4</v>
      </c>
      <c r="BN221" s="13">
        <f>BY_Demands_Drivers!$I$93*$BQ$21</f>
        <v>8.526994112886499E-4</v>
      </c>
    </row>
    <row r="222" spans="3:66" x14ac:dyDescent="0.3">
      <c r="C222" s="18" t="str">
        <f t="shared" si="49"/>
        <v>Demand</v>
      </c>
      <c r="D222">
        <f>$L$22</f>
        <v>2028</v>
      </c>
      <c r="E222" t="s">
        <v>27</v>
      </c>
      <c r="F222" t="str">
        <f t="shared" si="54"/>
        <v>ISDTF</v>
      </c>
      <c r="G222" s="13">
        <f>BY_Demands_Drivers!$F$58*$M$22</f>
        <v>2.0734283835927517E-2</v>
      </c>
      <c r="H222" s="13">
        <f>BY_Demands_Drivers!$G$58*$M$22</f>
        <v>8.2937135343710167E-2</v>
      </c>
      <c r="I222" s="13">
        <f>BY_Demands_Drivers!$H$58*$M$22</f>
        <v>0.26954568986705796</v>
      </c>
      <c r="J222" s="13">
        <f>BY_Demands_Drivers!$I$58*$M$22</f>
        <v>0.17416798422179192</v>
      </c>
      <c r="Q222" s="18" t="str">
        <f t="shared" si="45"/>
        <v>\I:</v>
      </c>
      <c r="R222">
        <f>$Z$22</f>
        <v>2028</v>
      </c>
      <c r="S222" t="s">
        <v>27</v>
      </c>
      <c r="T222" t="str">
        <f t="shared" si="50"/>
        <v>IRDTF</v>
      </c>
      <c r="U222" s="13">
        <f>BY_Demands_Drivers!$F$51*$AA$22</f>
        <v>0</v>
      </c>
      <c r="V222" s="13">
        <f>BY_Demands_Drivers!$G$51*$AA$22</f>
        <v>0</v>
      </c>
      <c r="W222" s="13">
        <f>BY_Demands_Drivers!$H$51*$AA$22</f>
        <v>0</v>
      </c>
      <c r="X222" s="13">
        <f>BY_Demands_Drivers!$I$51*$AA$22</f>
        <v>0</v>
      </c>
      <c r="AE222" s="18" t="str">
        <f t="shared" si="46"/>
        <v>Demand</v>
      </c>
      <c r="AF222">
        <f>$AN$22</f>
        <v>2028</v>
      </c>
      <c r="AG222" t="s">
        <v>27</v>
      </c>
      <c r="AH222" t="str">
        <f t="shared" si="51"/>
        <v>IXDTF</v>
      </c>
      <c r="AI222" s="13">
        <f>BY_Demands_Drivers!$F$37*$AO$22</f>
        <v>9.5975030740304834E-3</v>
      </c>
      <c r="AJ222" s="13">
        <f>BY_Demands_Drivers!$G$37*$AO$22</f>
        <v>3.8390012296121885E-2</v>
      </c>
      <c r="AK222" s="13">
        <f>BY_Demands_Drivers!$H$37*$AO$22</f>
        <v>0.12476753996239637</v>
      </c>
      <c r="AL222" s="13">
        <f>BY_Demands_Drivers!$I$37*$AO$22</f>
        <v>8.0619025821856038E-2</v>
      </c>
      <c r="AS222" s="18" t="str">
        <f t="shared" si="47"/>
        <v>Demand</v>
      </c>
      <c r="AT222">
        <f>$BB$22</f>
        <v>2028</v>
      </c>
      <c r="AU222" t="s">
        <v>27</v>
      </c>
      <c r="AV222" t="str">
        <f t="shared" si="52"/>
        <v>IGDTF</v>
      </c>
      <c r="AW222" s="13">
        <f>BY_Demands_Drivers!$F$30*$BC$22</f>
        <v>5.6603027734703208E-2</v>
      </c>
      <c r="AX222" s="13">
        <f>BY_Demands_Drivers!$G$30*$BC$22</f>
        <v>2.4258440457729957E-2</v>
      </c>
      <c r="AY222" s="13">
        <f>BY_Demands_Drivers!$H$30*$BC$22</f>
        <v>6.4689174553946585E-2</v>
      </c>
      <c r="AZ222" s="13">
        <f>BY_Demands_Drivers!$I$30*$BC$22</f>
        <v>7.2775321373189872E-2</v>
      </c>
      <c r="BG222" s="18" t="str">
        <f t="shared" si="48"/>
        <v>Demand</v>
      </c>
      <c r="BH222">
        <f>$BP$22</f>
        <v>2028</v>
      </c>
      <c r="BI222" t="s">
        <v>27</v>
      </c>
      <c r="BJ222" t="str">
        <f t="shared" si="53"/>
        <v>IIDTF</v>
      </c>
      <c r="BK222" s="13">
        <f>BY_Demands_Drivers!$F$93*$BQ$22</f>
        <v>0.85305275590771146</v>
      </c>
      <c r="BL222" s="13">
        <f>BY_Demands_Drivers!$G$93*$BQ$22</f>
        <v>8.5561961475192066E-4</v>
      </c>
      <c r="BM222" s="13">
        <f>BY_Demands_Drivers!$H$93*$BQ$22</f>
        <v>8.5561961475196728E-4</v>
      </c>
      <c r="BN222" s="13">
        <f>BY_Demands_Drivers!$I$93*$BQ$22</f>
        <v>8.5561961475196728E-4</v>
      </c>
    </row>
    <row r="223" spans="3:66" x14ac:dyDescent="0.3">
      <c r="C223" s="18" t="str">
        <f t="shared" si="49"/>
        <v>Demand</v>
      </c>
      <c r="D223">
        <f>$L$23</f>
        <v>2029</v>
      </c>
      <c r="E223" t="s">
        <v>27</v>
      </c>
      <c r="F223" t="str">
        <f t="shared" si="54"/>
        <v>ISDTF</v>
      </c>
      <c r="G223" s="13">
        <f>BY_Demands_Drivers!$F$58*$M$23</f>
        <v>2.0734283835927517E-2</v>
      </c>
      <c r="H223" s="13">
        <f>BY_Demands_Drivers!$G$58*$M$23</f>
        <v>8.2937135343710167E-2</v>
      </c>
      <c r="I223" s="13">
        <f>BY_Demands_Drivers!$H$58*$M$23</f>
        <v>0.26954568986705796</v>
      </c>
      <c r="J223" s="13">
        <f>BY_Demands_Drivers!$I$58*$M$23</f>
        <v>0.17416798422179192</v>
      </c>
      <c r="Q223" s="18" t="str">
        <f t="shared" si="45"/>
        <v>\I:</v>
      </c>
      <c r="R223">
        <f>$Z$23</f>
        <v>2029</v>
      </c>
      <c r="S223" t="s">
        <v>27</v>
      </c>
      <c r="T223" t="str">
        <f t="shared" si="50"/>
        <v>IRDTF</v>
      </c>
      <c r="U223" s="13">
        <f>BY_Demands_Drivers!$F$51*$AA$23</f>
        <v>0</v>
      </c>
      <c r="V223" s="13">
        <f>BY_Demands_Drivers!$G$51*$AA$23</f>
        <v>0</v>
      </c>
      <c r="W223" s="13">
        <f>BY_Demands_Drivers!$H$51*$AA$23</f>
        <v>0</v>
      </c>
      <c r="X223" s="13">
        <f>BY_Demands_Drivers!$I$51*$AA$23</f>
        <v>0</v>
      </c>
      <c r="AE223" s="18" t="str">
        <f t="shared" si="46"/>
        <v>Demand</v>
      </c>
      <c r="AF223">
        <f>$AN$23</f>
        <v>2029</v>
      </c>
      <c r="AG223" t="s">
        <v>27</v>
      </c>
      <c r="AH223" t="str">
        <f t="shared" si="51"/>
        <v>IXDTF</v>
      </c>
      <c r="AI223" s="13">
        <f>BY_Demands_Drivers!$F$37*$AO$23</f>
        <v>9.5975030740304834E-3</v>
      </c>
      <c r="AJ223" s="13">
        <f>BY_Demands_Drivers!$G$37*$AO$23</f>
        <v>3.8390012296121885E-2</v>
      </c>
      <c r="AK223" s="13">
        <f>BY_Demands_Drivers!$H$37*$AO$23</f>
        <v>0.12476753996239637</v>
      </c>
      <c r="AL223" s="13">
        <f>BY_Demands_Drivers!$I$37*$AO$23</f>
        <v>8.0619025821856038E-2</v>
      </c>
      <c r="AS223" s="18" t="str">
        <f t="shared" si="47"/>
        <v>Demand</v>
      </c>
      <c r="AT223">
        <f>$BB$23</f>
        <v>2029</v>
      </c>
      <c r="AU223" t="s">
        <v>27</v>
      </c>
      <c r="AV223" t="str">
        <f t="shared" si="52"/>
        <v>IGDTF</v>
      </c>
      <c r="AW223" s="13">
        <f>BY_Demands_Drivers!$F$30*$BC$23</f>
        <v>5.6373865679097128E-2</v>
      </c>
      <c r="AX223" s="13">
        <f>BY_Demands_Drivers!$G$30*$BC$23</f>
        <v>2.4160228148184495E-2</v>
      </c>
      <c r="AY223" s="13">
        <f>BY_Demands_Drivers!$H$30*$BC$23</f>
        <v>6.4427275061825343E-2</v>
      </c>
      <c r="AZ223" s="13">
        <f>BY_Demands_Drivers!$I$30*$BC$23</f>
        <v>7.2480684444553481E-2</v>
      </c>
      <c r="BG223" s="18" t="str">
        <f t="shared" si="48"/>
        <v>Demand</v>
      </c>
      <c r="BH223">
        <f>$BP$23</f>
        <v>2029</v>
      </c>
      <c r="BI223" t="s">
        <v>27</v>
      </c>
      <c r="BJ223" t="str">
        <f t="shared" si="53"/>
        <v>IIDTF</v>
      </c>
      <c r="BK223" s="13">
        <f>BY_Demands_Drivers!$F$93*$BQ$23</f>
        <v>0.85596419876063878</v>
      </c>
      <c r="BL223" s="13">
        <f>BY_Demands_Drivers!$G$93*$BQ$23</f>
        <v>8.5853981821523771E-4</v>
      </c>
      <c r="BM223" s="13">
        <f>BY_Demands_Drivers!$H$93*$BQ$23</f>
        <v>8.5853981821528455E-4</v>
      </c>
      <c r="BN223" s="13">
        <f>BY_Demands_Drivers!$I$93*$BQ$23</f>
        <v>8.5853981821528455E-4</v>
      </c>
    </row>
    <row r="224" spans="3:66" x14ac:dyDescent="0.3">
      <c r="C224" s="18" t="str">
        <f t="shared" si="49"/>
        <v>Demand</v>
      </c>
      <c r="D224">
        <f>$L$24</f>
        <v>2030</v>
      </c>
      <c r="E224" t="s">
        <v>27</v>
      </c>
      <c r="F224" t="str">
        <f t="shared" si="54"/>
        <v>ISDTF</v>
      </c>
      <c r="G224" s="13">
        <f>BY_Demands_Drivers!$F$58*$M$24</f>
        <v>2.0734283835927517E-2</v>
      </c>
      <c r="H224" s="13">
        <f>BY_Demands_Drivers!$G$58*$M$24</f>
        <v>8.2937135343710167E-2</v>
      </c>
      <c r="I224" s="13">
        <f>BY_Demands_Drivers!$H$58*$M$24</f>
        <v>0.26954568986705796</v>
      </c>
      <c r="J224" s="13">
        <f>BY_Demands_Drivers!$I$58*$M$24</f>
        <v>0.17416798422179192</v>
      </c>
      <c r="Q224" s="18" t="str">
        <f t="shared" si="45"/>
        <v>\I:</v>
      </c>
      <c r="R224">
        <f>$Z$24</f>
        <v>2030</v>
      </c>
      <c r="S224" t="s">
        <v>27</v>
      </c>
      <c r="T224" t="str">
        <f t="shared" si="50"/>
        <v>IRDTF</v>
      </c>
      <c r="U224" s="13">
        <f>BY_Demands_Drivers!$F$51*$AA$24</f>
        <v>0</v>
      </c>
      <c r="V224" s="13">
        <f>BY_Demands_Drivers!$G$51*$AA$24</f>
        <v>0</v>
      </c>
      <c r="W224" s="13">
        <f>BY_Demands_Drivers!$H$51*$AA$24</f>
        <v>0</v>
      </c>
      <c r="X224" s="13">
        <f>BY_Demands_Drivers!$I$51*$AA$24</f>
        <v>0</v>
      </c>
      <c r="AE224" s="18" t="str">
        <f t="shared" si="46"/>
        <v>Demand</v>
      </c>
      <c r="AF224">
        <f>$AN$24</f>
        <v>2030</v>
      </c>
      <c r="AG224" t="s">
        <v>27</v>
      </c>
      <c r="AH224" t="str">
        <f t="shared" si="51"/>
        <v>IXDTF</v>
      </c>
      <c r="AI224" s="13">
        <f>BY_Demands_Drivers!$F$37*$AO$24</f>
        <v>9.5975030740304834E-3</v>
      </c>
      <c r="AJ224" s="13">
        <f>BY_Demands_Drivers!$G$37*$AO$24</f>
        <v>3.8390012296121885E-2</v>
      </c>
      <c r="AK224" s="13">
        <f>BY_Demands_Drivers!$H$37*$AO$24</f>
        <v>0.12476753996239637</v>
      </c>
      <c r="AL224" s="13">
        <f>BY_Demands_Drivers!$I$37*$AO$24</f>
        <v>8.0619025821856038E-2</v>
      </c>
      <c r="AS224" s="18" t="str">
        <f t="shared" si="47"/>
        <v>Demand</v>
      </c>
      <c r="AT224">
        <f>$BB$24</f>
        <v>2030</v>
      </c>
      <c r="AU224" t="s">
        <v>27</v>
      </c>
      <c r="AV224" t="str">
        <f t="shared" si="52"/>
        <v>IGDTF</v>
      </c>
      <c r="AW224" s="13">
        <f>BY_Demands_Drivers!$F$30*$BC$24</f>
        <v>5.6144703623491041E-2</v>
      </c>
      <c r="AX224" s="13">
        <f>BY_Demands_Drivers!$G$30*$BC$24</f>
        <v>2.4062015838639029E-2</v>
      </c>
      <c r="AY224" s="13">
        <f>BY_Demands_Drivers!$H$30*$BC$24</f>
        <v>6.41653755697041E-2</v>
      </c>
      <c r="AZ224" s="13">
        <f>BY_Demands_Drivers!$I$30*$BC$24</f>
        <v>7.2186047515917076E-2</v>
      </c>
      <c r="BG224" s="18" t="str">
        <f t="shared" si="48"/>
        <v>Demand</v>
      </c>
      <c r="BH224">
        <f>$BP$24</f>
        <v>2030</v>
      </c>
      <c r="BI224" t="s">
        <v>27</v>
      </c>
      <c r="BJ224" t="str">
        <f t="shared" si="53"/>
        <v>IIDTF</v>
      </c>
      <c r="BK224" s="13">
        <f>BY_Demands_Drivers!$F$93*$BQ$24</f>
        <v>0.85887564161356622</v>
      </c>
      <c r="BL224" s="13">
        <f>BY_Demands_Drivers!$G$93*$BQ$24</f>
        <v>8.6146002167855498E-4</v>
      </c>
      <c r="BM224" s="13">
        <f>BY_Demands_Drivers!$H$93*$BQ$24</f>
        <v>8.6146002167860193E-4</v>
      </c>
      <c r="BN224" s="13">
        <f>BY_Demands_Drivers!$I$93*$BQ$24</f>
        <v>8.6146002167860193E-4</v>
      </c>
    </row>
    <row r="225" spans="3:66" x14ac:dyDescent="0.3">
      <c r="C225" s="18" t="str">
        <f t="shared" si="49"/>
        <v>Demand</v>
      </c>
      <c r="D225">
        <f>$L$25</f>
        <v>2031</v>
      </c>
      <c r="E225" t="s">
        <v>27</v>
      </c>
      <c r="F225" t="str">
        <f t="shared" si="54"/>
        <v>ISDTF</v>
      </c>
      <c r="G225" s="13">
        <f>BY_Demands_Drivers!$F$58*$M$25</f>
        <v>2.0630612416747879E-2</v>
      </c>
      <c r="H225" s="13">
        <f>BY_Demands_Drivers!$G$58*$M$25</f>
        <v>8.2522449666991612E-2</v>
      </c>
      <c r="I225" s="13">
        <f>BY_Demands_Drivers!$H$58*$M$25</f>
        <v>0.26819796141772267</v>
      </c>
      <c r="J225" s="13">
        <f>BY_Demands_Drivers!$I$58*$M$25</f>
        <v>0.17329714430068294</v>
      </c>
      <c r="Q225" s="18" t="str">
        <f t="shared" si="45"/>
        <v>\I:</v>
      </c>
      <c r="R225">
        <f>$Z$25</f>
        <v>2031</v>
      </c>
      <c r="S225" t="s">
        <v>27</v>
      </c>
      <c r="T225" t="str">
        <f t="shared" si="50"/>
        <v>IRDTF</v>
      </c>
      <c r="U225" s="13">
        <f>BY_Demands_Drivers!$F$51*$AA$25</f>
        <v>0</v>
      </c>
      <c r="V225" s="13">
        <f>BY_Demands_Drivers!$G$51*$AA$25</f>
        <v>0</v>
      </c>
      <c r="W225" s="13">
        <f>BY_Demands_Drivers!$H$51*$AA$25</f>
        <v>0</v>
      </c>
      <c r="X225" s="13">
        <f>BY_Demands_Drivers!$I$51*$AA$25</f>
        <v>0</v>
      </c>
      <c r="AE225" s="18" t="str">
        <f t="shared" si="46"/>
        <v>Demand</v>
      </c>
      <c r="AF225">
        <f>$AN$25</f>
        <v>2031</v>
      </c>
      <c r="AG225" t="s">
        <v>27</v>
      </c>
      <c r="AH225" t="str">
        <f t="shared" si="51"/>
        <v>IXDTF</v>
      </c>
      <c r="AI225" s="13">
        <f>BY_Demands_Drivers!$F$37*$AO$25</f>
        <v>9.5495155586603313E-3</v>
      </c>
      <c r="AJ225" s="13">
        <f>BY_Demands_Drivers!$G$37*$AO$25</f>
        <v>3.8198062234641277E-2</v>
      </c>
      <c r="AK225" s="13">
        <f>BY_Demands_Drivers!$H$37*$AO$25</f>
        <v>0.12414370226258439</v>
      </c>
      <c r="AL225" s="13">
        <f>BY_Demands_Drivers!$I$37*$AO$25</f>
        <v>8.0215930692746754E-2</v>
      </c>
      <c r="AS225" s="18" t="str">
        <f t="shared" si="47"/>
        <v>Demand</v>
      </c>
      <c r="AT225">
        <f>$BB$25</f>
        <v>2031</v>
      </c>
      <c r="AU225" t="s">
        <v>27</v>
      </c>
      <c r="AV225" t="str">
        <f t="shared" si="52"/>
        <v>IGDTF</v>
      </c>
      <c r="AW225" s="13">
        <f>BY_Demands_Drivers!$F$30*$BC$25</f>
        <v>5.5863980105373585E-2</v>
      </c>
      <c r="AX225" s="13">
        <f>BY_Demands_Drivers!$G$30*$BC$25</f>
        <v>2.3941705759445833E-2</v>
      </c>
      <c r="AY225" s="13">
        <f>BY_Demands_Drivers!$H$30*$BC$25</f>
        <v>6.3844548691855588E-2</v>
      </c>
      <c r="AZ225" s="13">
        <f>BY_Demands_Drivers!$I$30*$BC$25</f>
        <v>7.18251172783375E-2</v>
      </c>
      <c r="BG225" s="18" t="str">
        <f t="shared" si="48"/>
        <v>Demand</v>
      </c>
      <c r="BH225">
        <f>$BP$25</f>
        <v>2031</v>
      </c>
      <c r="BI225" t="s">
        <v>27</v>
      </c>
      <c r="BJ225" t="str">
        <f t="shared" si="53"/>
        <v>IIDTF</v>
      </c>
      <c r="BK225" s="13">
        <f>BY_Demands_Drivers!$F$93*$BQ$25</f>
        <v>0.85747814904416098</v>
      </c>
      <c r="BL225" s="13">
        <f>BY_Demands_Drivers!$G$93*$BQ$25</f>
        <v>8.6005832401616267E-4</v>
      </c>
      <c r="BM225" s="13">
        <f>BY_Demands_Drivers!$H$93*$BQ$25</f>
        <v>8.600583240162095E-4</v>
      </c>
      <c r="BN225" s="13">
        <f>BY_Demands_Drivers!$I$93*$BQ$25</f>
        <v>8.600583240162095E-4</v>
      </c>
    </row>
    <row r="226" spans="3:66" x14ac:dyDescent="0.3">
      <c r="C226" s="18" t="str">
        <f t="shared" si="49"/>
        <v>Demand</v>
      </c>
      <c r="D226">
        <f>$L$26</f>
        <v>2032</v>
      </c>
      <c r="E226" t="s">
        <v>27</v>
      </c>
      <c r="F226" t="str">
        <f t="shared" si="54"/>
        <v>ISDTF</v>
      </c>
      <c r="G226" s="13">
        <f>BY_Demands_Drivers!$F$58*$M$26</f>
        <v>2.0526940997568244E-2</v>
      </c>
      <c r="H226" s="13">
        <f>BY_Demands_Drivers!$G$58*$M$26</f>
        <v>8.2107763990273058E-2</v>
      </c>
      <c r="I226" s="13">
        <f>BY_Demands_Drivers!$H$58*$M$26</f>
        <v>0.26685023296838734</v>
      </c>
      <c r="J226" s="13">
        <f>BY_Demands_Drivers!$I$58*$M$26</f>
        <v>0.17242630437957399</v>
      </c>
      <c r="Q226" s="18" t="str">
        <f t="shared" si="45"/>
        <v>\I:</v>
      </c>
      <c r="R226">
        <f>$Z$26</f>
        <v>2032</v>
      </c>
      <c r="S226" t="s">
        <v>27</v>
      </c>
      <c r="T226" t="str">
        <f t="shared" si="50"/>
        <v>IRDTF</v>
      </c>
      <c r="U226" s="13">
        <f>BY_Demands_Drivers!$F$51*$AA$26</f>
        <v>0</v>
      </c>
      <c r="V226" s="13">
        <f>BY_Demands_Drivers!$G$51*$AA$26</f>
        <v>0</v>
      </c>
      <c r="W226" s="13">
        <f>BY_Demands_Drivers!$H$51*$AA$26</f>
        <v>0</v>
      </c>
      <c r="X226" s="13">
        <f>BY_Demands_Drivers!$I$51*$AA$26</f>
        <v>0</v>
      </c>
      <c r="AE226" s="18" t="str">
        <f t="shared" si="46"/>
        <v>Demand</v>
      </c>
      <c r="AF226">
        <f>$AN$26</f>
        <v>2032</v>
      </c>
      <c r="AG226" t="s">
        <v>27</v>
      </c>
      <c r="AH226" t="str">
        <f t="shared" si="51"/>
        <v>IXDTF</v>
      </c>
      <c r="AI226" s="13">
        <f>BY_Demands_Drivers!$F$37*$AO$26</f>
        <v>9.5015280432901774E-3</v>
      </c>
      <c r="AJ226" s="13">
        <f>BY_Demands_Drivers!$G$37*$AO$26</f>
        <v>3.8006112173160661E-2</v>
      </c>
      <c r="AK226" s="13">
        <f>BY_Demands_Drivers!$H$37*$AO$26</f>
        <v>0.12351986456277239</v>
      </c>
      <c r="AL226" s="13">
        <f>BY_Demands_Drivers!$I$37*$AO$26</f>
        <v>7.9812835563637469E-2</v>
      </c>
      <c r="AS226" s="18" t="str">
        <f t="shared" si="47"/>
        <v>Demand</v>
      </c>
      <c r="AT226">
        <f>$BB$26</f>
        <v>2032</v>
      </c>
      <c r="AU226" t="s">
        <v>27</v>
      </c>
      <c r="AV226" t="str">
        <f t="shared" si="52"/>
        <v>IGDTF</v>
      </c>
      <c r="AW226" s="13">
        <f>BY_Demands_Drivers!$F$30*$BC$26</f>
        <v>5.558325658725613E-2</v>
      </c>
      <c r="AX226" s="13">
        <f>BY_Demands_Drivers!$G$30*$BC$26</f>
        <v>2.3821395680252638E-2</v>
      </c>
      <c r="AY226" s="13">
        <f>BY_Demands_Drivers!$H$30*$BC$26</f>
        <v>6.3523721814007061E-2</v>
      </c>
      <c r="AZ226" s="13">
        <f>BY_Demands_Drivers!$I$30*$BC$26</f>
        <v>7.1464187040757909E-2</v>
      </c>
      <c r="BG226" s="18" t="str">
        <f t="shared" si="48"/>
        <v>Demand</v>
      </c>
      <c r="BH226">
        <f>$BP$26</f>
        <v>2032</v>
      </c>
      <c r="BI226" t="s">
        <v>27</v>
      </c>
      <c r="BJ226" t="str">
        <f t="shared" si="53"/>
        <v>IIDTF</v>
      </c>
      <c r="BK226" s="13">
        <f>BY_Demands_Drivers!$F$93*$BQ$26</f>
        <v>0.85605154204622658</v>
      </c>
      <c r="BL226" s="13">
        <f>BY_Demands_Drivers!$G$93*$BQ$26</f>
        <v>8.5862742431913716E-4</v>
      </c>
      <c r="BM226" s="13">
        <f>BY_Demands_Drivers!$H$93*$BQ$26</f>
        <v>8.58627424319184E-4</v>
      </c>
      <c r="BN226" s="13">
        <f>BY_Demands_Drivers!$I$93*$BQ$26</f>
        <v>8.58627424319184E-4</v>
      </c>
    </row>
    <row r="227" spans="3:66" x14ac:dyDescent="0.3">
      <c r="C227" s="18" t="str">
        <f t="shared" si="49"/>
        <v>Demand</v>
      </c>
      <c r="D227">
        <f>$L$27</f>
        <v>2033</v>
      </c>
      <c r="E227" t="s">
        <v>27</v>
      </c>
      <c r="F227" t="str">
        <f t="shared" si="54"/>
        <v>ISDTF</v>
      </c>
      <c r="G227" s="13">
        <f>BY_Demands_Drivers!$F$58*$M$27</f>
        <v>2.0423269578388605E-2</v>
      </c>
      <c r="H227" s="13">
        <f>BY_Demands_Drivers!$G$58*$M$27</f>
        <v>8.1693078313554518E-2</v>
      </c>
      <c r="I227" s="13">
        <f>BY_Demands_Drivers!$H$58*$M$27</f>
        <v>0.26550250451905205</v>
      </c>
      <c r="J227" s="13">
        <f>BY_Demands_Drivers!$I$58*$M$27</f>
        <v>0.17155546445846503</v>
      </c>
      <c r="Q227" s="18" t="str">
        <f t="shared" si="45"/>
        <v>\I:</v>
      </c>
      <c r="R227">
        <f>$Z$27</f>
        <v>2033</v>
      </c>
      <c r="S227" t="s">
        <v>27</v>
      </c>
      <c r="T227" t="str">
        <f t="shared" si="50"/>
        <v>IRDTF</v>
      </c>
      <c r="U227" s="13">
        <f>BY_Demands_Drivers!$F$51*$AA$27</f>
        <v>0</v>
      </c>
      <c r="V227" s="13">
        <f>BY_Demands_Drivers!$G$51*$AA$27</f>
        <v>0</v>
      </c>
      <c r="W227" s="13">
        <f>BY_Demands_Drivers!$H$51*$AA$27</f>
        <v>0</v>
      </c>
      <c r="X227" s="13">
        <f>BY_Demands_Drivers!$I$51*$AA$27</f>
        <v>0</v>
      </c>
      <c r="AE227" s="18" t="str">
        <f t="shared" si="46"/>
        <v>Demand</v>
      </c>
      <c r="AF227">
        <f>$AN$27</f>
        <v>2033</v>
      </c>
      <c r="AG227" t="s">
        <v>27</v>
      </c>
      <c r="AH227" t="str">
        <f t="shared" si="51"/>
        <v>IXDTF</v>
      </c>
      <c r="AI227" s="13">
        <f>BY_Demands_Drivers!$F$37*$AO$27</f>
        <v>9.4535405279200253E-3</v>
      </c>
      <c r="AJ227" s="13">
        <f>BY_Demands_Drivers!$G$37*$AO$27</f>
        <v>3.7814162111680052E-2</v>
      </c>
      <c r="AK227" s="13">
        <f>BY_Demands_Drivers!$H$37*$AO$27</f>
        <v>0.12289602686296042</v>
      </c>
      <c r="AL227" s="13">
        <f>BY_Demands_Drivers!$I$37*$AO$27</f>
        <v>7.9409740434528198E-2</v>
      </c>
      <c r="AS227" s="18" t="str">
        <f t="shared" si="47"/>
        <v>Demand</v>
      </c>
      <c r="AT227">
        <f>$BB$27</f>
        <v>2033</v>
      </c>
      <c r="AU227" t="s">
        <v>27</v>
      </c>
      <c r="AV227" t="str">
        <f t="shared" si="52"/>
        <v>IGDTF</v>
      </c>
      <c r="AW227" s="13">
        <f>BY_Demands_Drivers!$F$30*$BC$27</f>
        <v>5.5302533069138675E-2</v>
      </c>
      <c r="AX227" s="13">
        <f>BY_Demands_Drivers!$G$30*$BC$27</f>
        <v>2.3701085601059442E-2</v>
      </c>
      <c r="AY227" s="13">
        <f>BY_Demands_Drivers!$H$30*$BC$27</f>
        <v>6.3202894936158549E-2</v>
      </c>
      <c r="AZ227" s="13">
        <f>BY_Demands_Drivers!$I$30*$BC$27</f>
        <v>7.1103256803178333E-2</v>
      </c>
      <c r="BG227" s="18" t="str">
        <f t="shared" si="48"/>
        <v>Demand</v>
      </c>
      <c r="BH227">
        <f>$BP$27</f>
        <v>2033</v>
      </c>
      <c r="BI227" t="s">
        <v>27</v>
      </c>
      <c r="BJ227" t="str">
        <f t="shared" si="53"/>
        <v>IIDTF</v>
      </c>
      <c r="BK227" s="13">
        <f>BY_Demands_Drivers!$F$93*$BQ$27</f>
        <v>0.85459582061976302</v>
      </c>
      <c r="BL227" s="13">
        <f>BY_Demands_Drivers!$G$93*$BQ$27</f>
        <v>8.5716732258747869E-4</v>
      </c>
      <c r="BM227" s="13">
        <f>BY_Demands_Drivers!$H$93*$BQ$27</f>
        <v>8.5716732258752542E-4</v>
      </c>
      <c r="BN227" s="13">
        <f>BY_Demands_Drivers!$I$93*$BQ$27</f>
        <v>8.5716732258752542E-4</v>
      </c>
    </row>
    <row r="228" spans="3:66" x14ac:dyDescent="0.3">
      <c r="C228" s="18" t="str">
        <f t="shared" si="49"/>
        <v>Demand</v>
      </c>
      <c r="D228">
        <f>$L$28</f>
        <v>2034</v>
      </c>
      <c r="E228" t="s">
        <v>27</v>
      </c>
      <c r="F228" t="str">
        <f t="shared" si="54"/>
        <v>ISDTF</v>
      </c>
      <c r="G228" s="13">
        <f>BY_Demands_Drivers!$F$58*$M$28</f>
        <v>2.0319598159208967E-2</v>
      </c>
      <c r="H228" s="13">
        <f>BY_Demands_Drivers!$G$58*$M$28</f>
        <v>8.1278392636835964E-2</v>
      </c>
      <c r="I228" s="13">
        <f>BY_Demands_Drivers!$H$58*$M$28</f>
        <v>0.26415477606971677</v>
      </c>
      <c r="J228" s="13">
        <f>BY_Demands_Drivers!$I$58*$M$28</f>
        <v>0.17068462453735606</v>
      </c>
      <c r="Q228" s="18" t="str">
        <f t="shared" si="45"/>
        <v>\I:</v>
      </c>
      <c r="R228">
        <f>$Z$28</f>
        <v>2034</v>
      </c>
      <c r="S228" t="s">
        <v>27</v>
      </c>
      <c r="T228" t="str">
        <f t="shared" si="50"/>
        <v>IRDTF</v>
      </c>
      <c r="U228" s="13">
        <f>BY_Demands_Drivers!$F$51*$AA$28</f>
        <v>0</v>
      </c>
      <c r="V228" s="13">
        <f>BY_Demands_Drivers!$G$51*$AA$28</f>
        <v>0</v>
      </c>
      <c r="W228" s="13">
        <f>BY_Demands_Drivers!$H$51*$AA$28</f>
        <v>0</v>
      </c>
      <c r="X228" s="13">
        <f>BY_Demands_Drivers!$I$51*$AA$28</f>
        <v>0</v>
      </c>
      <c r="AE228" s="18" t="str">
        <f t="shared" si="46"/>
        <v>Demand</v>
      </c>
      <c r="AF228">
        <f>$AN$28</f>
        <v>2034</v>
      </c>
      <c r="AG228" t="s">
        <v>27</v>
      </c>
      <c r="AH228" t="str">
        <f t="shared" si="51"/>
        <v>IXDTF</v>
      </c>
      <c r="AI228" s="13">
        <f>BY_Demands_Drivers!$F$37*$AO$28</f>
        <v>9.4055530125498731E-3</v>
      </c>
      <c r="AJ228" s="13">
        <f>BY_Demands_Drivers!$G$37*$AO$28</f>
        <v>3.7622212050199444E-2</v>
      </c>
      <c r="AK228" s="13">
        <f>BY_Demands_Drivers!$H$37*$AO$28</f>
        <v>0.12227218916314844</v>
      </c>
      <c r="AL228" s="13">
        <f>BY_Demands_Drivers!$I$37*$AO$28</f>
        <v>7.9006645305418913E-2</v>
      </c>
      <c r="AS228" s="18" t="str">
        <f t="shared" si="47"/>
        <v>Demand</v>
      </c>
      <c r="AT228">
        <f>$BB$28</f>
        <v>2034</v>
      </c>
      <c r="AU228" t="s">
        <v>27</v>
      </c>
      <c r="AV228" t="str">
        <f t="shared" si="52"/>
        <v>IGDTF</v>
      </c>
      <c r="AW228" s="13">
        <f>BY_Demands_Drivers!$F$30*$BC$28</f>
        <v>5.502180955102122E-2</v>
      </c>
      <c r="AX228" s="13">
        <f>BY_Demands_Drivers!$G$30*$BC$28</f>
        <v>2.358077552186625E-2</v>
      </c>
      <c r="AY228" s="13">
        <f>BY_Demands_Drivers!$H$30*$BC$28</f>
        <v>6.2882068058310023E-2</v>
      </c>
      <c r="AZ228" s="13">
        <f>BY_Demands_Drivers!$I$30*$BC$28</f>
        <v>7.0742326565598743E-2</v>
      </c>
      <c r="BG228" s="18" t="str">
        <f t="shared" si="48"/>
        <v>Demand</v>
      </c>
      <c r="BH228">
        <f>$BP$28</f>
        <v>2034</v>
      </c>
      <c r="BI228" t="s">
        <v>27</v>
      </c>
      <c r="BJ228" t="str">
        <f t="shared" si="53"/>
        <v>IIDTF</v>
      </c>
      <c r="BK228" s="13">
        <f>BY_Demands_Drivers!$F$93*$BQ$28</f>
        <v>0.85311098476476988</v>
      </c>
      <c r="BL228" s="13">
        <f>BY_Demands_Drivers!$G$93*$BQ$28</f>
        <v>8.5567801882118681E-4</v>
      </c>
      <c r="BM228" s="13">
        <f>BY_Demands_Drivers!$H$93*$BQ$28</f>
        <v>8.5567801882123343E-4</v>
      </c>
      <c r="BN228" s="13">
        <f>BY_Demands_Drivers!$I$93*$BQ$28</f>
        <v>8.5567801882123343E-4</v>
      </c>
    </row>
    <row r="229" spans="3:66" x14ac:dyDescent="0.3">
      <c r="C229" s="18" t="str">
        <f t="shared" si="49"/>
        <v>Demand</v>
      </c>
      <c r="D229">
        <f>$L$29</f>
        <v>2035</v>
      </c>
      <c r="E229" t="s">
        <v>27</v>
      </c>
      <c r="F229" t="str">
        <f t="shared" si="54"/>
        <v>ISDTF</v>
      </c>
      <c r="G229" s="13">
        <f>BY_Demands_Drivers!$F$58*$M$29</f>
        <v>2.0215926740029332E-2</v>
      </c>
      <c r="H229" s="13">
        <f>BY_Demands_Drivers!$G$58*$M$29</f>
        <v>8.086370696011741E-2</v>
      </c>
      <c r="I229" s="13">
        <f>BY_Demands_Drivers!$H$58*$M$29</f>
        <v>0.26280704762038148</v>
      </c>
      <c r="J229" s="13">
        <f>BY_Demands_Drivers!$I$58*$M$29</f>
        <v>0.16981378461624713</v>
      </c>
      <c r="Q229" s="18" t="str">
        <f t="shared" si="45"/>
        <v>\I:</v>
      </c>
      <c r="R229">
        <f>$Z$29</f>
        <v>2035</v>
      </c>
      <c r="S229" t="s">
        <v>27</v>
      </c>
      <c r="T229" t="str">
        <f t="shared" si="50"/>
        <v>IRDTF</v>
      </c>
      <c r="U229" s="13">
        <f>BY_Demands_Drivers!$F$51*$AA$29</f>
        <v>0</v>
      </c>
      <c r="V229" s="13">
        <f>BY_Demands_Drivers!$G$51*$AA$29</f>
        <v>0</v>
      </c>
      <c r="W229" s="13">
        <f>BY_Demands_Drivers!$H$51*$AA$29</f>
        <v>0</v>
      </c>
      <c r="X229" s="13">
        <f>BY_Demands_Drivers!$I$51*$AA$29</f>
        <v>0</v>
      </c>
      <c r="AE229" s="18" t="str">
        <f t="shared" si="46"/>
        <v>Demand</v>
      </c>
      <c r="AF229">
        <f>$AN$29</f>
        <v>2035</v>
      </c>
      <c r="AG229" t="s">
        <v>27</v>
      </c>
      <c r="AH229" t="str">
        <f t="shared" si="51"/>
        <v>IXDTF</v>
      </c>
      <c r="AI229" s="13">
        <f>BY_Demands_Drivers!$F$37*$AO$29</f>
        <v>9.357565497179721E-3</v>
      </c>
      <c r="AJ229" s="13">
        <f>BY_Demands_Drivers!$G$37*$AO$29</f>
        <v>3.7430261988718835E-2</v>
      </c>
      <c r="AK229" s="13">
        <f>BY_Demands_Drivers!$H$37*$AO$29</f>
        <v>0.12164835146333647</v>
      </c>
      <c r="AL229" s="13">
        <f>BY_Demands_Drivers!$I$37*$AO$29</f>
        <v>7.8603550176309642E-2</v>
      </c>
      <c r="AS229" s="18" t="str">
        <f t="shared" si="47"/>
        <v>Demand</v>
      </c>
      <c r="AT229">
        <f>$BB$29</f>
        <v>2035</v>
      </c>
      <c r="AU229" t="s">
        <v>27</v>
      </c>
      <c r="AV229" t="str">
        <f t="shared" si="52"/>
        <v>IGDTF</v>
      </c>
      <c r="AW229" s="13">
        <f>BY_Demands_Drivers!$F$30*$BC$29</f>
        <v>5.4741086032903757E-2</v>
      </c>
      <c r="AX229" s="13">
        <f>BY_Demands_Drivers!$G$30*$BC$29</f>
        <v>2.3460465442673051E-2</v>
      </c>
      <c r="AY229" s="13">
        <f>BY_Demands_Drivers!$H$30*$BC$29</f>
        <v>6.2561241180461497E-2</v>
      </c>
      <c r="AZ229" s="13">
        <f>BY_Demands_Drivers!$I$30*$BC$29</f>
        <v>7.0381396328019152E-2</v>
      </c>
      <c r="BG229" s="18" t="str">
        <f t="shared" si="48"/>
        <v>Demand</v>
      </c>
      <c r="BH229">
        <f>$BP$29</f>
        <v>2035</v>
      </c>
      <c r="BI229" t="s">
        <v>27</v>
      </c>
      <c r="BJ229" t="str">
        <f t="shared" si="53"/>
        <v>IIDTF</v>
      </c>
      <c r="BK229" s="13">
        <f>BY_Demands_Drivers!$F$93*$BQ$29</f>
        <v>0.85159703448124757</v>
      </c>
      <c r="BL229" s="13">
        <f>BY_Demands_Drivers!$G$93*$BQ$29</f>
        <v>8.5415951302026186E-4</v>
      </c>
      <c r="BM229" s="13">
        <f>BY_Demands_Drivers!$H$93*$BQ$29</f>
        <v>8.5415951302030848E-4</v>
      </c>
      <c r="BN229" s="13">
        <f>BY_Demands_Drivers!$I$93*$BQ$29</f>
        <v>8.5415951302030848E-4</v>
      </c>
    </row>
    <row r="230" spans="3:66" x14ac:dyDescent="0.3">
      <c r="C230" s="18" t="str">
        <f t="shared" si="49"/>
        <v>Demand</v>
      </c>
      <c r="D230">
        <f>$L$30</f>
        <v>2036</v>
      </c>
      <c r="E230" t="s">
        <v>27</v>
      </c>
      <c r="F230" t="str">
        <f t="shared" si="54"/>
        <v>ISDTF</v>
      </c>
      <c r="G230" s="13">
        <f>BY_Demands_Drivers!$F$58*$M$30</f>
        <v>2.0287908205747943E-2</v>
      </c>
      <c r="H230" s="13">
        <f>BY_Demands_Drivers!$G$58*$M$30</f>
        <v>8.1151632822991857E-2</v>
      </c>
      <c r="I230" s="13">
        <f>BY_Demands_Drivers!$H$58*$M$30</f>
        <v>0.26374280667472344</v>
      </c>
      <c r="J230" s="13">
        <f>BY_Demands_Drivers!$I$58*$M$30</f>
        <v>0.17041842892828346</v>
      </c>
      <c r="Q230" s="18" t="str">
        <f t="shared" si="45"/>
        <v>\I:</v>
      </c>
      <c r="R230">
        <f>$Z$30</f>
        <v>2036</v>
      </c>
      <c r="S230" t="s">
        <v>27</v>
      </c>
      <c r="T230" t="str">
        <f t="shared" si="50"/>
        <v>IRDTF</v>
      </c>
      <c r="U230" s="13">
        <f>BY_Demands_Drivers!$F$51*$AA$30</f>
        <v>0</v>
      </c>
      <c r="V230" s="13">
        <f>BY_Demands_Drivers!$G$51*$AA$30</f>
        <v>0</v>
      </c>
      <c r="W230" s="13">
        <f>BY_Demands_Drivers!$H$51*$AA$30</f>
        <v>0</v>
      </c>
      <c r="X230" s="13">
        <f>BY_Demands_Drivers!$I$51*$AA$30</f>
        <v>0</v>
      </c>
      <c r="AE230" s="18" t="str">
        <f t="shared" si="46"/>
        <v>Demand</v>
      </c>
      <c r="AF230">
        <f>$AN$30</f>
        <v>2036</v>
      </c>
      <c r="AG230" t="s">
        <v>27</v>
      </c>
      <c r="AH230" t="str">
        <f t="shared" si="51"/>
        <v>IXDTF</v>
      </c>
      <c r="AI230" s="13">
        <f>BY_Demands_Drivers!$F$37*$AO$30</f>
        <v>9.3908843397293024E-3</v>
      </c>
      <c r="AJ230" s="13">
        <f>BY_Demands_Drivers!$G$37*$AO$30</f>
        <v>3.7563537358917161E-2</v>
      </c>
      <c r="AK230" s="13">
        <f>BY_Demands_Drivers!$H$37*$AO$30</f>
        <v>0.12208149641648101</v>
      </c>
      <c r="AL230" s="13">
        <f>BY_Demands_Drivers!$I$37*$AO$30</f>
        <v>7.8883428453726118E-2</v>
      </c>
      <c r="AS230" s="18" t="str">
        <f t="shared" si="47"/>
        <v>Demand</v>
      </c>
      <c r="AT230">
        <f>$BB$30</f>
        <v>2036</v>
      </c>
      <c r="AU230" t="s">
        <v>27</v>
      </c>
      <c r="AV230" t="str">
        <f t="shared" si="52"/>
        <v>IGDTF</v>
      </c>
      <c r="AW230" s="13">
        <f>BY_Demands_Drivers!$F$30*$BC$30</f>
        <v>5.4460362514786302E-2</v>
      </c>
      <c r="AX230" s="13">
        <f>BY_Demands_Drivers!$G$30*$BC$30</f>
        <v>2.3340155363479855E-2</v>
      </c>
      <c r="AY230" s="13">
        <f>BY_Demands_Drivers!$H$30*$BC$30</f>
        <v>6.2240414302612977E-2</v>
      </c>
      <c r="AZ230" s="13">
        <f>BY_Demands_Drivers!$I$30*$BC$30</f>
        <v>7.0020466090439562E-2</v>
      </c>
      <c r="BG230" s="18" t="str">
        <f t="shared" si="48"/>
        <v>Demand</v>
      </c>
      <c r="BH230">
        <f>$BP$30</f>
        <v>2036</v>
      </c>
      <c r="BI230" t="s">
        <v>27</v>
      </c>
      <c r="BJ230" t="str">
        <f t="shared" si="53"/>
        <v>IIDTF</v>
      </c>
      <c r="BK230" s="13">
        <f>BY_Demands_Drivers!$F$93*$BQ$30</f>
        <v>0.85287806933653565</v>
      </c>
      <c r="BL230" s="13">
        <f>BY_Demands_Drivers!$G$93*$BQ$30</f>
        <v>8.5544440254412143E-4</v>
      </c>
      <c r="BM230" s="13">
        <f>BY_Demands_Drivers!$H$93*$BQ$30</f>
        <v>8.5544440254416805E-4</v>
      </c>
      <c r="BN230" s="13">
        <f>BY_Demands_Drivers!$I$93*$BQ$30</f>
        <v>8.5544440254416805E-4</v>
      </c>
    </row>
    <row r="231" spans="3:66" x14ac:dyDescent="0.3">
      <c r="C231" s="18" t="str">
        <f t="shared" si="49"/>
        <v>Demand</v>
      </c>
      <c r="D231">
        <f>$L$31</f>
        <v>2037</v>
      </c>
      <c r="E231" t="s">
        <v>27</v>
      </c>
      <c r="F231" t="str">
        <f t="shared" si="54"/>
        <v>ISDTF</v>
      </c>
      <c r="G231" s="13">
        <f>BY_Demands_Drivers!$F$58*$M$31</f>
        <v>2.0358078816983073E-2</v>
      </c>
      <c r="H231" s="13">
        <f>BY_Demands_Drivers!$G$58*$M$31</f>
        <v>8.1432315267932376E-2</v>
      </c>
      <c r="I231" s="13">
        <f>BY_Demands_Drivers!$H$58*$M$31</f>
        <v>0.26465502462078017</v>
      </c>
      <c r="J231" s="13">
        <f>BY_Demands_Drivers!$I$58*$M$31</f>
        <v>0.17100786206265856</v>
      </c>
      <c r="Q231" s="18" t="str">
        <f t="shared" si="45"/>
        <v>\I:</v>
      </c>
      <c r="R231">
        <f>$Z$31</f>
        <v>2037</v>
      </c>
      <c r="S231" t="s">
        <v>27</v>
      </c>
      <c r="T231" t="str">
        <f t="shared" si="50"/>
        <v>IRDTF</v>
      </c>
      <c r="U231" s="13">
        <f>BY_Demands_Drivers!$F$51*$AA$31</f>
        <v>0</v>
      </c>
      <c r="V231" s="13">
        <f>BY_Demands_Drivers!$G$51*$AA$31</f>
        <v>0</v>
      </c>
      <c r="W231" s="13">
        <f>BY_Demands_Drivers!$H$51*$AA$31</f>
        <v>0</v>
      </c>
      <c r="X231" s="13">
        <f>BY_Demands_Drivers!$I$51*$AA$31</f>
        <v>0</v>
      </c>
      <c r="AE231" s="18" t="str">
        <f t="shared" si="46"/>
        <v>Demand</v>
      </c>
      <c r="AF231">
        <f>$AN$31</f>
        <v>2037</v>
      </c>
      <c r="AG231" t="s">
        <v>27</v>
      </c>
      <c r="AH231" t="str">
        <f t="shared" si="51"/>
        <v>IXDTF</v>
      </c>
      <c r="AI231" s="13">
        <f>BY_Demands_Drivers!$F$37*$AO$31</f>
        <v>9.4233649724034235E-3</v>
      </c>
      <c r="AJ231" s="13">
        <f>BY_Demands_Drivers!$G$37*$AO$31</f>
        <v>3.7693459889613645E-2</v>
      </c>
      <c r="AK231" s="13">
        <f>BY_Demands_Drivers!$H$37*$AO$31</f>
        <v>0.1225037446412446</v>
      </c>
      <c r="AL231" s="13">
        <f>BY_Demands_Drivers!$I$37*$AO$31</f>
        <v>7.9156265768188738E-2</v>
      </c>
      <c r="AS231" s="18" t="str">
        <f t="shared" si="47"/>
        <v>Demand</v>
      </c>
      <c r="AT231">
        <f>$BB$31</f>
        <v>2037</v>
      </c>
      <c r="AU231" t="s">
        <v>27</v>
      </c>
      <c r="AV231" t="str">
        <f t="shared" si="52"/>
        <v>IGDTF</v>
      </c>
      <c r="AW231" s="13">
        <f>BY_Demands_Drivers!$F$30*$BC$31</f>
        <v>5.4179638996668854E-2</v>
      </c>
      <c r="AX231" s="13">
        <f>BY_Demands_Drivers!$G$30*$BC$31</f>
        <v>2.321984528428666E-2</v>
      </c>
      <c r="AY231" s="13">
        <f>BY_Demands_Drivers!$H$30*$BC$31</f>
        <v>6.1919587424764458E-2</v>
      </c>
      <c r="AZ231" s="13">
        <f>BY_Demands_Drivers!$I$30*$BC$31</f>
        <v>6.9659535852859986E-2</v>
      </c>
      <c r="BG231" s="18" t="str">
        <f t="shared" si="48"/>
        <v>Demand</v>
      </c>
      <c r="BH231">
        <f>$BP$31</f>
        <v>2037</v>
      </c>
      <c r="BI231" t="s">
        <v>27</v>
      </c>
      <c r="BJ231" t="str">
        <f t="shared" si="53"/>
        <v>IIDTF</v>
      </c>
      <c r="BK231" s="13">
        <f>BY_Demands_Drivers!$F$93*$BQ$31</f>
        <v>0.85410087533476509</v>
      </c>
      <c r="BL231" s="13">
        <f>BY_Demands_Drivers!$G$93*$BQ$31</f>
        <v>8.5667088799871462E-4</v>
      </c>
      <c r="BM231" s="13">
        <f>BY_Demands_Drivers!$H$93*$BQ$31</f>
        <v>8.5667088799876124E-4</v>
      </c>
      <c r="BN231" s="13">
        <f>BY_Demands_Drivers!$I$93*$BQ$31</f>
        <v>8.5667088799876124E-4</v>
      </c>
    </row>
    <row r="232" spans="3:66" x14ac:dyDescent="0.3">
      <c r="C232" s="18" t="str">
        <f t="shared" si="49"/>
        <v>Demand</v>
      </c>
      <c r="D232">
        <f>$L$32</f>
        <v>2038</v>
      </c>
      <c r="E232" t="s">
        <v>27</v>
      </c>
      <c r="F232" t="str">
        <f t="shared" si="54"/>
        <v>ISDTF</v>
      </c>
      <c r="G232" s="13">
        <f>BY_Demands_Drivers!$F$58*$M$32</f>
        <v>2.0426438573734704E-2</v>
      </c>
      <c r="H232" s="13">
        <f>BY_Demands_Drivers!$G$58*$M$32</f>
        <v>8.1705754294938912E-2</v>
      </c>
      <c r="I232" s="13">
        <f>BY_Demands_Drivers!$H$58*$M$32</f>
        <v>0.26554370145855138</v>
      </c>
      <c r="J232" s="13">
        <f>BY_Demands_Drivers!$I$58*$M$32</f>
        <v>0.17158208401937228</v>
      </c>
      <c r="Q232" s="18" t="str">
        <f t="shared" si="45"/>
        <v>\I:</v>
      </c>
      <c r="R232">
        <f>$Z$32</f>
        <v>2038</v>
      </c>
      <c r="S232" t="s">
        <v>27</v>
      </c>
      <c r="T232" t="str">
        <f t="shared" si="50"/>
        <v>IRDTF</v>
      </c>
      <c r="U232" s="13">
        <f>BY_Demands_Drivers!$F$51*$AA$32</f>
        <v>0</v>
      </c>
      <c r="V232" s="13">
        <f>BY_Demands_Drivers!$G$51*$AA$32</f>
        <v>0</v>
      </c>
      <c r="W232" s="13">
        <f>BY_Demands_Drivers!$H$51*$AA$32</f>
        <v>0</v>
      </c>
      <c r="X232" s="13">
        <f>BY_Demands_Drivers!$I$51*$AA$32</f>
        <v>0</v>
      </c>
      <c r="AE232" s="18" t="str">
        <f t="shared" si="46"/>
        <v>Demand</v>
      </c>
      <c r="AF232">
        <f>$AN$32</f>
        <v>2038</v>
      </c>
      <c r="AG232" t="s">
        <v>27</v>
      </c>
      <c r="AH232" t="str">
        <f t="shared" si="51"/>
        <v>IXDTF</v>
      </c>
      <c r="AI232" s="13">
        <f>BY_Demands_Drivers!$F$37*$AO$32</f>
        <v>9.4550073952020825E-3</v>
      </c>
      <c r="AJ232" s="13">
        <f>BY_Demands_Drivers!$G$37*$AO$32</f>
        <v>3.7820029580808281E-2</v>
      </c>
      <c r="AK232" s="13">
        <f>BY_Demands_Drivers!$H$37*$AO$32</f>
        <v>0.12291509613762716</v>
      </c>
      <c r="AL232" s="13">
        <f>BY_Demands_Drivers!$I$37*$AO$32</f>
        <v>7.9422062119697476E-2</v>
      </c>
      <c r="AS232" s="18" t="str">
        <f t="shared" si="47"/>
        <v>Demand</v>
      </c>
      <c r="AT232">
        <f>$BB$32</f>
        <v>2038</v>
      </c>
      <c r="AU232" t="s">
        <v>27</v>
      </c>
      <c r="AV232" t="str">
        <f t="shared" si="52"/>
        <v>IGDTF</v>
      </c>
      <c r="AW232" s="13">
        <f>BY_Demands_Drivers!$F$30*$BC$32</f>
        <v>5.3898915478551399E-2</v>
      </c>
      <c r="AX232" s="13">
        <f>BY_Demands_Drivers!$G$30*$BC$32</f>
        <v>2.3099535205093467E-2</v>
      </c>
      <c r="AY232" s="13">
        <f>BY_Demands_Drivers!$H$30*$BC$32</f>
        <v>6.1598760546915932E-2</v>
      </c>
      <c r="AZ232" s="13">
        <f>BY_Demands_Drivers!$I$30*$BC$32</f>
        <v>6.9298605615280395E-2</v>
      </c>
      <c r="BG232" s="18" t="str">
        <f t="shared" si="48"/>
        <v>Demand</v>
      </c>
      <c r="BH232">
        <f>$BP$32</f>
        <v>2038</v>
      </c>
      <c r="BI232" t="s">
        <v>27</v>
      </c>
      <c r="BJ232" t="str">
        <f t="shared" si="53"/>
        <v>IIDTF</v>
      </c>
      <c r="BK232" s="13">
        <f>BY_Demands_Drivers!$F$93*$BQ$32</f>
        <v>0.85526545247593611</v>
      </c>
      <c r="BL232" s="13">
        <f>BY_Demands_Drivers!$G$93*$BQ$32</f>
        <v>8.5783896938404144E-4</v>
      </c>
      <c r="BM232" s="13">
        <f>BY_Demands_Drivers!$H$93*$BQ$32</f>
        <v>8.5783896938408828E-4</v>
      </c>
      <c r="BN232" s="13">
        <f>BY_Demands_Drivers!$I$93*$BQ$32</f>
        <v>8.5783896938408828E-4</v>
      </c>
    </row>
    <row r="233" spans="3:66" x14ac:dyDescent="0.3">
      <c r="C233" s="18" t="str">
        <f t="shared" si="49"/>
        <v>Demand</v>
      </c>
      <c r="D233">
        <f>$L$33</f>
        <v>2039</v>
      </c>
      <c r="E233" t="s">
        <v>27</v>
      </c>
      <c r="F233" t="str">
        <f t="shared" si="54"/>
        <v>ISDTF</v>
      </c>
      <c r="G233" s="13">
        <f>BY_Demands_Drivers!$F$58*$M$33</f>
        <v>2.0492987476002859E-2</v>
      </c>
      <c r="H233" s="13">
        <f>BY_Demands_Drivers!$G$58*$M$33</f>
        <v>8.1971949904011521E-2</v>
      </c>
      <c r="I233" s="13">
        <f>BY_Demands_Drivers!$H$58*$M$33</f>
        <v>0.26640883718803737</v>
      </c>
      <c r="J233" s="13">
        <f>BY_Demands_Drivers!$I$58*$M$33</f>
        <v>0.17214109479842477</v>
      </c>
      <c r="Q233" s="18" t="str">
        <f t="shared" si="45"/>
        <v>\I:</v>
      </c>
      <c r="R233">
        <f>$Z$33</f>
        <v>2039</v>
      </c>
      <c r="S233" t="s">
        <v>27</v>
      </c>
      <c r="T233" t="str">
        <f t="shared" si="50"/>
        <v>IRDTF</v>
      </c>
      <c r="U233" s="13">
        <f>BY_Demands_Drivers!$F$51*$AA$33</f>
        <v>0</v>
      </c>
      <c r="V233" s="13">
        <f>BY_Demands_Drivers!$G$51*$AA$33</f>
        <v>0</v>
      </c>
      <c r="W233" s="13">
        <f>BY_Demands_Drivers!$H$51*$AA$33</f>
        <v>0</v>
      </c>
      <c r="X233" s="13">
        <f>BY_Demands_Drivers!$I$51*$AA$33</f>
        <v>0</v>
      </c>
      <c r="AE233" s="18" t="str">
        <f t="shared" si="46"/>
        <v>Demand</v>
      </c>
      <c r="AF233">
        <f>$AN$33</f>
        <v>2039</v>
      </c>
      <c r="AG233" t="s">
        <v>27</v>
      </c>
      <c r="AH233" t="str">
        <f t="shared" si="51"/>
        <v>IXDTF</v>
      </c>
      <c r="AI233" s="13">
        <f>BY_Demands_Drivers!$F$37*$AO$33</f>
        <v>9.4858116081252813E-3</v>
      </c>
      <c r="AJ233" s="13">
        <f>BY_Demands_Drivers!$G$37*$AO$33</f>
        <v>3.7943246432501077E-2</v>
      </c>
      <c r="AK233" s="13">
        <f>BY_Demands_Drivers!$H$37*$AO$33</f>
        <v>0.12331555090562875</v>
      </c>
      <c r="AL233" s="13">
        <f>BY_Demands_Drivers!$I$37*$AO$33</f>
        <v>7.9680817508252344E-2</v>
      </c>
      <c r="AS233" s="18" t="str">
        <f t="shared" si="47"/>
        <v>Demand</v>
      </c>
      <c r="AT233">
        <f>$BB$33</f>
        <v>2039</v>
      </c>
      <c r="AU233" t="s">
        <v>27</v>
      </c>
      <c r="AV233" t="str">
        <f t="shared" si="52"/>
        <v>IGDTF</v>
      </c>
      <c r="AW233" s="13">
        <f>BY_Demands_Drivers!$F$30*$BC$33</f>
        <v>5.3618191960433943E-2</v>
      </c>
      <c r="AX233" s="13">
        <f>BY_Demands_Drivers!$G$30*$BC$33</f>
        <v>2.2979225125900272E-2</v>
      </c>
      <c r="AY233" s="13">
        <f>BY_Demands_Drivers!$H$30*$BC$33</f>
        <v>6.1277933669067412E-2</v>
      </c>
      <c r="AZ233" s="13">
        <f>BY_Demands_Drivers!$I$30*$BC$33</f>
        <v>6.8937675377700805E-2</v>
      </c>
      <c r="BG233" s="18" t="str">
        <f t="shared" si="48"/>
        <v>Demand</v>
      </c>
      <c r="BH233">
        <f>$BP$33</f>
        <v>2039</v>
      </c>
      <c r="BI233" t="s">
        <v>27</v>
      </c>
      <c r="BJ233" t="str">
        <f t="shared" si="53"/>
        <v>IIDTF</v>
      </c>
      <c r="BK233" s="13">
        <f>BY_Demands_Drivers!$F$93*$BQ$33</f>
        <v>0.8563718007600486</v>
      </c>
      <c r="BL233" s="13">
        <f>BY_Demands_Drivers!$G$93*$BQ$33</f>
        <v>8.58948646700102E-4</v>
      </c>
      <c r="BM233" s="13">
        <f>BY_Demands_Drivers!$H$93*$BQ$33</f>
        <v>8.5894864670014884E-4</v>
      </c>
      <c r="BN233" s="13">
        <f>BY_Demands_Drivers!$I$93*$BQ$33</f>
        <v>8.5894864670014884E-4</v>
      </c>
    </row>
    <row r="234" spans="3:66" x14ac:dyDescent="0.3">
      <c r="C234" s="18" t="str">
        <f t="shared" si="49"/>
        <v>Demand</v>
      </c>
      <c r="D234">
        <f>$L$34</f>
        <v>2040</v>
      </c>
      <c r="E234" t="s">
        <v>27</v>
      </c>
      <c r="F234" t="str">
        <f t="shared" si="54"/>
        <v>ISDTF</v>
      </c>
      <c r="G234" s="13">
        <f>BY_Demands_Drivers!$F$58*$M$34</f>
        <v>2.0557725523787523E-2</v>
      </c>
      <c r="H234" s="13">
        <f>BY_Demands_Drivers!$G$58*$M$34</f>
        <v>8.2230902095150188E-2</v>
      </c>
      <c r="I234" s="13">
        <f>BY_Demands_Drivers!$H$58*$M$34</f>
        <v>0.26725043180923802</v>
      </c>
      <c r="J234" s="13">
        <f>BY_Demands_Drivers!$I$58*$M$34</f>
        <v>0.17268489439981594</v>
      </c>
      <c r="Q234" s="18" t="str">
        <f t="shared" si="45"/>
        <v>\I:</v>
      </c>
      <c r="R234">
        <f>$Z$34</f>
        <v>2040</v>
      </c>
      <c r="S234" t="s">
        <v>27</v>
      </c>
      <c r="T234" t="str">
        <f t="shared" si="50"/>
        <v>IRDTF</v>
      </c>
      <c r="U234" s="13">
        <f>BY_Demands_Drivers!$F$51*$AA$34</f>
        <v>0</v>
      </c>
      <c r="V234" s="13">
        <f>BY_Demands_Drivers!$G$51*$AA$34</f>
        <v>0</v>
      </c>
      <c r="W234" s="13">
        <f>BY_Demands_Drivers!$H$51*$AA$34</f>
        <v>0</v>
      </c>
      <c r="X234" s="13">
        <f>BY_Demands_Drivers!$I$51*$AA$34</f>
        <v>0</v>
      </c>
      <c r="AE234" s="18" t="str">
        <f t="shared" si="46"/>
        <v>Demand</v>
      </c>
      <c r="AF234">
        <f>$AN$34</f>
        <v>2040</v>
      </c>
      <c r="AG234" t="s">
        <v>27</v>
      </c>
      <c r="AH234" t="str">
        <f t="shared" si="51"/>
        <v>IXDTF</v>
      </c>
      <c r="AI234" s="13">
        <f>BY_Demands_Drivers!$F$37*$AO$34</f>
        <v>9.515777611173018E-3</v>
      </c>
      <c r="AJ234" s="13">
        <f>BY_Demands_Drivers!$G$37*$AO$34</f>
        <v>3.8063110444692023E-2</v>
      </c>
      <c r="AK234" s="13">
        <f>BY_Demands_Drivers!$H$37*$AO$34</f>
        <v>0.12370510894524932</v>
      </c>
      <c r="AL234" s="13">
        <f>BY_Demands_Drivers!$I$37*$AO$34</f>
        <v>7.9932531933853329E-2</v>
      </c>
      <c r="AS234" s="18" t="str">
        <f t="shared" si="47"/>
        <v>Demand</v>
      </c>
      <c r="AT234">
        <f>$BB$34</f>
        <v>2040</v>
      </c>
      <c r="AU234" t="s">
        <v>27</v>
      </c>
      <c r="AV234" t="str">
        <f t="shared" si="52"/>
        <v>IGDTF</v>
      </c>
      <c r="AW234" s="13">
        <f>BY_Demands_Drivers!$F$30*$BC$34</f>
        <v>5.3337468442316488E-2</v>
      </c>
      <c r="AX234" s="13">
        <f>BY_Demands_Drivers!$G$30*$BC$34</f>
        <v>2.2858915046707076E-2</v>
      </c>
      <c r="AY234" s="13">
        <f>BY_Demands_Drivers!$H$30*$BC$34</f>
        <v>6.0957106791218893E-2</v>
      </c>
      <c r="AZ234" s="13">
        <f>BY_Demands_Drivers!$I$30*$BC$34</f>
        <v>6.8576745140121229E-2</v>
      </c>
      <c r="BG234" s="18" t="str">
        <f t="shared" si="48"/>
        <v>Demand</v>
      </c>
      <c r="BH234">
        <f>$BP$34</f>
        <v>2040</v>
      </c>
      <c r="BI234" t="s">
        <v>27</v>
      </c>
      <c r="BJ234" t="str">
        <f t="shared" si="53"/>
        <v>IIDTF</v>
      </c>
      <c r="BK234" s="13">
        <f>BY_Demands_Drivers!$F$93*$BQ$34</f>
        <v>0.85741992018710234</v>
      </c>
      <c r="BL234" s="13">
        <f>BY_Demands_Drivers!$G$93*$BQ$34</f>
        <v>8.5999991994689618E-4</v>
      </c>
      <c r="BM234" s="13">
        <f>BY_Demands_Drivers!$H$93*$BQ$34</f>
        <v>8.5999991994694302E-4</v>
      </c>
      <c r="BN234" s="13">
        <f>BY_Demands_Drivers!$I$93*$BQ$34</f>
        <v>8.5999991994694302E-4</v>
      </c>
    </row>
    <row r="235" spans="3:66" x14ac:dyDescent="0.3">
      <c r="C235" s="18" t="str">
        <f t="shared" si="49"/>
        <v>Demand</v>
      </c>
      <c r="D235">
        <f>$L$35</f>
        <v>2041</v>
      </c>
      <c r="E235" t="s">
        <v>27</v>
      </c>
      <c r="F235" t="str">
        <f t="shared" si="54"/>
        <v>ISDTF</v>
      </c>
      <c r="G235" s="13">
        <f>BY_Demands_Drivers!$F$58*$M$35</f>
        <v>2.0466639543268123E-2</v>
      </c>
      <c r="H235" s="13">
        <f>BY_Demands_Drivers!$G$58*$M$35</f>
        <v>8.1866558173072576E-2</v>
      </c>
      <c r="I235" s="13">
        <f>BY_Demands_Drivers!$H$58*$M$35</f>
        <v>0.26606631406248576</v>
      </c>
      <c r="J235" s="13">
        <f>BY_Demands_Drivers!$I$58*$M$35</f>
        <v>0.17191977216345297</v>
      </c>
      <c r="Q235" s="18" t="str">
        <f t="shared" si="45"/>
        <v>\I:</v>
      </c>
      <c r="R235">
        <f>$Z$35</f>
        <v>2041</v>
      </c>
      <c r="S235" t="s">
        <v>27</v>
      </c>
      <c r="T235" t="str">
        <f t="shared" si="50"/>
        <v>IRDTF</v>
      </c>
      <c r="U235" s="13">
        <f>BY_Demands_Drivers!$F$51*$AA$35</f>
        <v>0</v>
      </c>
      <c r="V235" s="13">
        <f>BY_Demands_Drivers!$G$51*$AA$35</f>
        <v>0</v>
      </c>
      <c r="W235" s="13">
        <f>BY_Demands_Drivers!$H$51*$AA$35</f>
        <v>0</v>
      </c>
      <c r="X235" s="13">
        <f>BY_Demands_Drivers!$I$51*$AA$35</f>
        <v>0</v>
      </c>
      <c r="AE235" s="18" t="str">
        <f t="shared" si="46"/>
        <v>Demand</v>
      </c>
      <c r="AF235">
        <f>$AN$35</f>
        <v>2041</v>
      </c>
      <c r="AG235" t="s">
        <v>27</v>
      </c>
      <c r="AH235" t="str">
        <f t="shared" si="51"/>
        <v>IXDTF</v>
      </c>
      <c r="AI235" s="13">
        <f>BY_Demands_Drivers!$F$37*$AO$35</f>
        <v>9.4736156544373215E-3</v>
      </c>
      <c r="AJ235" s="13">
        <f>BY_Demands_Drivers!$G$37*$AO$35</f>
        <v>3.7894462617749237E-2</v>
      </c>
      <c r="AK235" s="13">
        <f>BY_Demands_Drivers!$H$37*$AO$35</f>
        <v>0.12315700350768526</v>
      </c>
      <c r="AL235" s="13">
        <f>BY_Demands_Drivers!$I$37*$AO$35</f>
        <v>7.9578371497273481E-2</v>
      </c>
      <c r="AS235" s="18" t="str">
        <f t="shared" si="47"/>
        <v>Demand</v>
      </c>
      <c r="AT235">
        <f>$BB$35</f>
        <v>2041</v>
      </c>
      <c r="AU235" t="s">
        <v>27</v>
      </c>
      <c r="AV235" t="str">
        <f t="shared" si="52"/>
        <v>IGDTF</v>
      </c>
      <c r="AW235" s="13">
        <f>BY_Demands_Drivers!$F$30*$BC$35</f>
        <v>5.2840186781651276E-2</v>
      </c>
      <c r="AX235" s="13">
        <f>BY_Demands_Drivers!$G$30*$BC$35</f>
        <v>2.2645794334993412E-2</v>
      </c>
      <c r="AY235" s="13">
        <f>BY_Demands_Drivers!$H$30*$BC$35</f>
        <v>6.038878489331579E-2</v>
      </c>
      <c r="AZ235" s="13">
        <f>BY_Demands_Drivers!$I$30*$BC$35</f>
        <v>6.7937383004980229E-2</v>
      </c>
      <c r="BG235" s="18" t="str">
        <f t="shared" si="48"/>
        <v>Demand</v>
      </c>
      <c r="BH235">
        <f>$BP$35</f>
        <v>2041</v>
      </c>
      <c r="BI235" t="s">
        <v>27</v>
      </c>
      <c r="BJ235" t="str">
        <f t="shared" si="53"/>
        <v>IIDTF</v>
      </c>
      <c r="BK235" s="13">
        <f>BY_Demands_Drivers!$F$93*$BQ$35</f>
        <v>0.85840981075709777</v>
      </c>
      <c r="BL235" s="13">
        <f>BY_Demands_Drivers!$G$93*$BQ$35</f>
        <v>8.609927891244241E-4</v>
      </c>
      <c r="BM235" s="13">
        <f>BY_Demands_Drivers!$H$93*$BQ$35</f>
        <v>8.6099278912447105E-4</v>
      </c>
      <c r="BN235" s="13">
        <f>BY_Demands_Drivers!$I$93*$BQ$35</f>
        <v>8.6099278912447105E-4</v>
      </c>
    </row>
    <row r="236" spans="3:66" x14ac:dyDescent="0.3">
      <c r="C236" s="18" t="str">
        <f t="shared" si="49"/>
        <v>Demand</v>
      </c>
      <c r="D236">
        <f>$L$36</f>
        <v>2042</v>
      </c>
      <c r="E236" t="s">
        <v>27</v>
      </c>
      <c r="F236" t="str">
        <f t="shared" si="54"/>
        <v>ISDTF</v>
      </c>
      <c r="G236" s="13">
        <f>BY_Demands_Drivers!$F$58*$M$36</f>
        <v>2.0375372477300372E-2</v>
      </c>
      <c r="H236" s="13">
        <f>BY_Demands_Drivers!$G$58*$M$36</f>
        <v>8.1501489909201572E-2</v>
      </c>
      <c r="I236" s="13">
        <f>BY_Demands_Drivers!$H$58*$M$36</f>
        <v>0.26487984220490501</v>
      </c>
      <c r="J236" s="13">
        <f>BY_Demands_Drivers!$I$58*$M$36</f>
        <v>0.17115312880932385</v>
      </c>
      <c r="Q236" s="18" t="str">
        <f t="shared" si="45"/>
        <v>\I:</v>
      </c>
      <c r="R236">
        <f>$Z$36</f>
        <v>2042</v>
      </c>
      <c r="S236" t="s">
        <v>27</v>
      </c>
      <c r="T236" t="str">
        <f t="shared" si="50"/>
        <v>IRDTF</v>
      </c>
      <c r="U236" s="13">
        <f>BY_Demands_Drivers!$F$51*$AA$36</f>
        <v>0</v>
      </c>
      <c r="V236" s="13">
        <f>BY_Demands_Drivers!$G$51*$AA$36</f>
        <v>0</v>
      </c>
      <c r="W236" s="13">
        <f>BY_Demands_Drivers!$H$51*$AA$36</f>
        <v>0</v>
      </c>
      <c r="X236" s="13">
        <f>BY_Demands_Drivers!$I$51*$AA$36</f>
        <v>0</v>
      </c>
      <c r="AE236" s="18" t="str">
        <f t="shared" si="46"/>
        <v>Demand</v>
      </c>
      <c r="AF236">
        <f>$AN$36</f>
        <v>2042</v>
      </c>
      <c r="AG236" t="s">
        <v>27</v>
      </c>
      <c r="AH236" t="str">
        <f t="shared" si="51"/>
        <v>IXDTF</v>
      </c>
      <c r="AI236" s="13">
        <f>BY_Demands_Drivers!$F$37*$AO$36</f>
        <v>9.4313698767140783E-3</v>
      </c>
      <c r="AJ236" s="13">
        <f>BY_Demands_Drivers!$G$37*$AO$36</f>
        <v>3.7725479506856265E-2</v>
      </c>
      <c r="AK236" s="13">
        <f>BY_Demands_Drivers!$H$37*$AO$36</f>
        <v>0.12260780839728309</v>
      </c>
      <c r="AL236" s="13">
        <f>BY_Demands_Drivers!$I$37*$AO$36</f>
        <v>7.9223506964398241E-2</v>
      </c>
      <c r="AS236" s="18" t="str">
        <f t="shared" si="47"/>
        <v>Demand</v>
      </c>
      <c r="AT236">
        <f>$BB$36</f>
        <v>2042</v>
      </c>
      <c r="AU236" t="s">
        <v>27</v>
      </c>
      <c r="AV236" t="str">
        <f t="shared" si="52"/>
        <v>IGDTF</v>
      </c>
      <c r="AW236" s="13">
        <f>BY_Demands_Drivers!$F$30*$BC$36</f>
        <v>5.2345196741542123E-2</v>
      </c>
      <c r="AX236" s="13">
        <f>BY_Demands_Drivers!$G$30*$BC$36</f>
        <v>2.2433655746375208E-2</v>
      </c>
      <c r="AY236" s="13">
        <f>BY_Demands_Drivers!$H$30*$BC$36</f>
        <v>5.9823081990333912E-2</v>
      </c>
      <c r="AZ236" s="13">
        <f>BY_Demands_Drivers!$I$30*$BC$36</f>
        <v>6.7300967239125611E-2</v>
      </c>
      <c r="BG236" s="18" t="str">
        <f t="shared" si="48"/>
        <v>Demand</v>
      </c>
      <c r="BH236">
        <f>$BP$36</f>
        <v>2042</v>
      </c>
      <c r="BI236" t="s">
        <v>27</v>
      </c>
      <c r="BJ236" t="str">
        <f t="shared" si="53"/>
        <v>IIDTF</v>
      </c>
      <c r="BK236" s="13">
        <f>BY_Demands_Drivers!$F$93*$BQ$36</f>
        <v>0.85934147247003445</v>
      </c>
      <c r="BL236" s="13">
        <f>BY_Demands_Drivers!$G$93*$BQ$36</f>
        <v>8.6192725423268554E-4</v>
      </c>
      <c r="BM236" s="13">
        <f>BY_Demands_Drivers!$H$93*$BQ$36</f>
        <v>8.6192725423273259E-4</v>
      </c>
      <c r="BN236" s="13">
        <f>BY_Demands_Drivers!$I$93*$BQ$36</f>
        <v>8.6192725423273259E-4</v>
      </c>
    </row>
    <row r="237" spans="3:66" x14ac:dyDescent="0.3">
      <c r="C237" s="18" t="str">
        <f t="shared" si="49"/>
        <v>Demand</v>
      </c>
      <c r="D237">
        <f>$L$37</f>
        <v>2043</v>
      </c>
      <c r="E237" t="s">
        <v>27</v>
      </c>
      <c r="F237" t="str">
        <f t="shared" si="54"/>
        <v>ISDTF</v>
      </c>
      <c r="G237" s="13">
        <f>BY_Demands_Drivers!$F$58*$M$37</f>
        <v>2.0283924325884273E-2</v>
      </c>
      <c r="H237" s="13">
        <f>BY_Demands_Drivers!$G$58*$M$37</f>
        <v>8.1135697303537188E-2</v>
      </c>
      <c r="I237" s="13">
        <f>BY_Demands_Drivers!$H$58*$M$37</f>
        <v>0.26369101623649577</v>
      </c>
      <c r="J237" s="13">
        <f>BY_Demands_Drivers!$I$58*$M$37</f>
        <v>0.17038496433742864</v>
      </c>
      <c r="Q237" s="18" t="str">
        <f t="shared" si="45"/>
        <v>\I:</v>
      </c>
      <c r="R237">
        <f>$Z$37</f>
        <v>2043</v>
      </c>
      <c r="S237" t="s">
        <v>27</v>
      </c>
      <c r="T237" t="str">
        <f t="shared" si="50"/>
        <v>IRDTF</v>
      </c>
      <c r="U237" s="13">
        <f>BY_Demands_Drivers!$F$51*$AA$37</f>
        <v>0</v>
      </c>
      <c r="V237" s="13">
        <f>BY_Demands_Drivers!$G$51*$AA$37</f>
        <v>0</v>
      </c>
      <c r="W237" s="13">
        <f>BY_Demands_Drivers!$H$51*$AA$37</f>
        <v>0</v>
      </c>
      <c r="X237" s="13">
        <f>BY_Demands_Drivers!$I$51*$AA$37</f>
        <v>0</v>
      </c>
      <c r="AE237" s="18" t="str">
        <f t="shared" si="46"/>
        <v>Demand</v>
      </c>
      <c r="AF237">
        <f>$AN$37</f>
        <v>2043</v>
      </c>
      <c r="AG237" t="s">
        <v>27</v>
      </c>
      <c r="AH237" t="str">
        <f t="shared" si="51"/>
        <v>IXDTF</v>
      </c>
      <c r="AI237" s="13">
        <f>BY_Demands_Drivers!$F$37*$AO$37</f>
        <v>9.3890402780032883E-3</v>
      </c>
      <c r="AJ237" s="13">
        <f>BY_Demands_Drivers!$G$37*$AO$37</f>
        <v>3.7556161112013105E-2</v>
      </c>
      <c r="AK237" s="13">
        <f>BY_Demands_Drivers!$H$37*$AO$37</f>
        <v>0.12205752361404283</v>
      </c>
      <c r="AL237" s="13">
        <f>BY_Demands_Drivers!$I$37*$AO$37</f>
        <v>7.8867938335227594E-2</v>
      </c>
      <c r="AS237" s="18" t="str">
        <f t="shared" si="47"/>
        <v>Demand</v>
      </c>
      <c r="AT237">
        <f>$BB$37</f>
        <v>2043</v>
      </c>
      <c r="AU237" t="s">
        <v>27</v>
      </c>
      <c r="AV237" t="str">
        <f t="shared" si="52"/>
        <v>IGDTF</v>
      </c>
      <c r="AW237" s="13">
        <f>BY_Demands_Drivers!$F$30*$BC$37</f>
        <v>5.1852498321989057E-2</v>
      </c>
      <c r="AX237" s="13">
        <f>BY_Demands_Drivers!$G$30*$BC$37</f>
        <v>2.2222499280852463E-2</v>
      </c>
      <c r="AY237" s="13">
        <f>BY_Demands_Drivers!$H$30*$BC$37</f>
        <v>5.9259998082273259E-2</v>
      </c>
      <c r="AZ237" s="13">
        <f>BY_Demands_Drivers!$I$30*$BC$37</f>
        <v>6.6667497842557377E-2</v>
      </c>
      <c r="BG237" s="18" t="str">
        <f t="shared" si="48"/>
        <v>Demand</v>
      </c>
      <c r="BH237">
        <f>$BP$37</f>
        <v>2043</v>
      </c>
      <c r="BI237" t="s">
        <v>27</v>
      </c>
      <c r="BJ237" t="str">
        <f t="shared" si="53"/>
        <v>IIDTF</v>
      </c>
      <c r="BK237" s="13">
        <f>BY_Demands_Drivers!$F$93*$BQ$37</f>
        <v>0.8602149053259126</v>
      </c>
      <c r="BL237" s="13">
        <f>BY_Demands_Drivers!$G$93*$BQ$37</f>
        <v>8.628033152716806E-4</v>
      </c>
      <c r="BM237" s="13">
        <f>BY_Demands_Drivers!$H$93*$BQ$37</f>
        <v>8.6280331527172766E-4</v>
      </c>
      <c r="BN237" s="13">
        <f>BY_Demands_Drivers!$I$93*$BQ$37</f>
        <v>8.6280331527172766E-4</v>
      </c>
    </row>
    <row r="238" spans="3:66" x14ac:dyDescent="0.3">
      <c r="C238" s="18" t="str">
        <f t="shared" si="49"/>
        <v>Demand</v>
      </c>
      <c r="D238">
        <f>$L$38</f>
        <v>2044</v>
      </c>
      <c r="E238" t="s">
        <v>27</v>
      </c>
      <c r="F238" t="str">
        <f t="shared" si="54"/>
        <v>ISDTF</v>
      </c>
      <c r="G238" s="13">
        <f>BY_Demands_Drivers!$F$58*$M$38</f>
        <v>2.0192295089019825E-2</v>
      </c>
      <c r="H238" s="13">
        <f>BY_Demands_Drivers!$G$58*$M$38</f>
        <v>8.0769180356079398E-2</v>
      </c>
      <c r="I238" s="13">
        <f>BY_Demands_Drivers!$H$58*$M$38</f>
        <v>0.26249983615725792</v>
      </c>
      <c r="J238" s="13">
        <f>BY_Demands_Drivers!$I$58*$M$38</f>
        <v>0.16961527874776727</v>
      </c>
      <c r="Q238" s="18" t="str">
        <f t="shared" si="45"/>
        <v>\I:</v>
      </c>
      <c r="R238">
        <f>$Z$38</f>
        <v>2044</v>
      </c>
      <c r="S238" t="s">
        <v>27</v>
      </c>
      <c r="T238" t="str">
        <f t="shared" si="50"/>
        <v>IRDTF</v>
      </c>
      <c r="U238" s="13">
        <f>BY_Demands_Drivers!$F$51*$AA$38</f>
        <v>0</v>
      </c>
      <c r="V238" s="13">
        <f>BY_Demands_Drivers!$G$51*$AA$38</f>
        <v>0</v>
      </c>
      <c r="W238" s="13">
        <f>BY_Demands_Drivers!$H$51*$AA$38</f>
        <v>0</v>
      </c>
      <c r="X238" s="13">
        <f>BY_Demands_Drivers!$I$51*$AA$38</f>
        <v>0</v>
      </c>
      <c r="AE238" s="18" t="str">
        <f t="shared" si="46"/>
        <v>Demand</v>
      </c>
      <c r="AF238">
        <f>$AN$38</f>
        <v>2044</v>
      </c>
      <c r="AG238" t="s">
        <v>27</v>
      </c>
      <c r="AH238" t="str">
        <f t="shared" si="51"/>
        <v>IXDTF</v>
      </c>
      <c r="AI238" s="13">
        <f>BY_Demands_Drivers!$F$37*$AO$38</f>
        <v>9.3466268583049534E-3</v>
      </c>
      <c r="AJ238" s="13">
        <f>BY_Demands_Drivers!$G$37*$AO$38</f>
        <v>3.7386507433219765E-2</v>
      </c>
      <c r="AK238" s="13">
        <f>BY_Demands_Drivers!$H$37*$AO$38</f>
        <v>0.12150614915796447</v>
      </c>
      <c r="AL238" s="13">
        <f>BY_Demands_Drivers!$I$37*$AO$38</f>
        <v>7.8511665609761583E-2</v>
      </c>
      <c r="AS238" s="18" t="str">
        <f t="shared" si="47"/>
        <v>Demand</v>
      </c>
      <c r="AT238">
        <f>$BB$38</f>
        <v>2044</v>
      </c>
      <c r="AU238" t="s">
        <v>27</v>
      </c>
      <c r="AV238" t="str">
        <f t="shared" si="52"/>
        <v>IGDTF</v>
      </c>
      <c r="AW238" s="13">
        <f>BY_Demands_Drivers!$F$30*$BC$38</f>
        <v>5.1362091522992023E-2</v>
      </c>
      <c r="AX238" s="13">
        <f>BY_Demands_Drivers!$G$30*$BC$38</f>
        <v>2.201232493842516E-2</v>
      </c>
      <c r="AY238" s="13">
        <f>BY_Demands_Drivers!$H$30*$BC$38</f>
        <v>5.8699533169133788E-2</v>
      </c>
      <c r="AZ238" s="13">
        <f>BY_Demands_Drivers!$I$30*$BC$38</f>
        <v>6.6036974815275484E-2</v>
      </c>
      <c r="BG238" s="18" t="str">
        <f t="shared" si="48"/>
        <v>Demand</v>
      </c>
      <c r="BH238">
        <f>$BP$38</f>
        <v>2044</v>
      </c>
      <c r="BI238" t="s">
        <v>27</v>
      </c>
      <c r="BJ238" t="str">
        <f t="shared" si="53"/>
        <v>IIDTF</v>
      </c>
      <c r="BK238" s="13">
        <f>BY_Demands_Drivers!$F$93*$BQ$38</f>
        <v>0.86103010932473223</v>
      </c>
      <c r="BL238" s="13">
        <f>BY_Demands_Drivers!$G$93*$BQ$38</f>
        <v>8.636209722414094E-4</v>
      </c>
      <c r="BM238" s="13">
        <f>BY_Demands_Drivers!$H$93*$BQ$38</f>
        <v>8.6362097224145656E-4</v>
      </c>
      <c r="BN238" s="13">
        <f>BY_Demands_Drivers!$I$93*$BQ$38</f>
        <v>8.6362097224145656E-4</v>
      </c>
    </row>
    <row r="239" spans="3:66" x14ac:dyDescent="0.3">
      <c r="C239" s="18" t="str">
        <f t="shared" si="49"/>
        <v>Demand</v>
      </c>
      <c r="D239">
        <f>$L$39</f>
        <v>2045</v>
      </c>
      <c r="E239" t="s">
        <v>27</v>
      </c>
      <c r="F239" t="str">
        <f t="shared" si="54"/>
        <v>ISDTF</v>
      </c>
      <c r="G239" s="13">
        <f>BY_Demands_Drivers!$F$58*$M$39</f>
        <v>2.0100484766707033E-2</v>
      </c>
      <c r="H239" s="13">
        <f>BY_Demands_Drivers!$G$58*$M$39</f>
        <v>8.0401939066828215E-2</v>
      </c>
      <c r="I239" s="13">
        <f>BY_Demands_Drivers!$H$58*$M$39</f>
        <v>0.26130630196719162</v>
      </c>
      <c r="J239" s="13">
        <f>BY_Demands_Drivers!$I$58*$M$39</f>
        <v>0.1688440720403398</v>
      </c>
      <c r="Q239" s="18" t="str">
        <f t="shared" si="45"/>
        <v>\I:</v>
      </c>
      <c r="R239">
        <f>$Z$39</f>
        <v>2045</v>
      </c>
      <c r="S239" t="s">
        <v>27</v>
      </c>
      <c r="T239" t="str">
        <f t="shared" si="50"/>
        <v>IRDTF</v>
      </c>
      <c r="U239" s="13">
        <f>BY_Demands_Drivers!$F$51*$AA$39</f>
        <v>0</v>
      </c>
      <c r="V239" s="13">
        <f>BY_Demands_Drivers!$G$51*$AA$39</f>
        <v>0</v>
      </c>
      <c r="W239" s="13">
        <f>BY_Demands_Drivers!$H$51*$AA$39</f>
        <v>0</v>
      </c>
      <c r="X239" s="13">
        <f>BY_Demands_Drivers!$I$51*$AA$39</f>
        <v>0</v>
      </c>
      <c r="AE239" s="18" t="str">
        <f t="shared" si="46"/>
        <v>Demand</v>
      </c>
      <c r="AF239">
        <f>$AN$39</f>
        <v>2045</v>
      </c>
      <c r="AG239" t="s">
        <v>27</v>
      </c>
      <c r="AH239" t="str">
        <f t="shared" si="51"/>
        <v>IXDTF</v>
      </c>
      <c r="AI239" s="13">
        <f>BY_Demands_Drivers!$F$37*$AO$39</f>
        <v>9.3041296176190735E-3</v>
      </c>
      <c r="AJ239" s="13">
        <f>BY_Demands_Drivers!$G$37*$AO$39</f>
        <v>3.7216518470476245E-2</v>
      </c>
      <c r="AK239" s="13">
        <f>BY_Demands_Drivers!$H$37*$AO$39</f>
        <v>0.12095368502904803</v>
      </c>
      <c r="AL239" s="13">
        <f>BY_Demands_Drivers!$I$37*$AO$39</f>
        <v>7.8154688788000193E-2</v>
      </c>
      <c r="AS239" s="18" t="str">
        <f t="shared" si="47"/>
        <v>Demand</v>
      </c>
      <c r="AT239">
        <f>$BB$39</f>
        <v>2045</v>
      </c>
      <c r="AU239" t="s">
        <v>27</v>
      </c>
      <c r="AV239" t="str">
        <f t="shared" si="52"/>
        <v>IGDTF</v>
      </c>
      <c r="AW239" s="13">
        <f>BY_Demands_Drivers!$F$30*$BC$39</f>
        <v>5.0873976344551056E-2</v>
      </c>
      <c r="AX239" s="13">
        <f>BY_Demands_Drivers!$G$30*$BC$39</f>
        <v>2.1803132719093319E-2</v>
      </c>
      <c r="AY239" s="13">
        <f>BY_Demands_Drivers!$H$30*$BC$39</f>
        <v>5.8141687250915543E-2</v>
      </c>
      <c r="AZ239" s="13">
        <f>BY_Demands_Drivers!$I$30*$BC$39</f>
        <v>6.540939815727996E-2</v>
      </c>
      <c r="BG239" s="18" t="str">
        <f t="shared" si="48"/>
        <v>Demand</v>
      </c>
      <c r="BH239">
        <f>$BP$39</f>
        <v>2045</v>
      </c>
      <c r="BI239" t="s">
        <v>27</v>
      </c>
      <c r="BJ239" t="str">
        <f t="shared" si="53"/>
        <v>IIDTF</v>
      </c>
      <c r="BK239" s="13">
        <f>BY_Demands_Drivers!$F$93*$BQ$39</f>
        <v>0.86178708446649344</v>
      </c>
      <c r="BL239" s="13">
        <f>BY_Demands_Drivers!$G$93*$BQ$39</f>
        <v>8.6438022514187204E-4</v>
      </c>
      <c r="BM239" s="13">
        <f>BY_Demands_Drivers!$H$93*$BQ$39</f>
        <v>8.6438022514191909E-4</v>
      </c>
      <c r="BN239" s="13">
        <f>BY_Demands_Drivers!$I$93*$BQ$39</f>
        <v>8.6438022514191909E-4</v>
      </c>
    </row>
    <row r="240" spans="3:66" x14ac:dyDescent="0.3">
      <c r="C240" s="18" t="str">
        <f t="shared" si="49"/>
        <v>Demand</v>
      </c>
      <c r="D240">
        <f>$L$40</f>
        <v>2046</v>
      </c>
      <c r="E240" t="s">
        <v>27</v>
      </c>
      <c r="F240" t="str">
        <f t="shared" si="54"/>
        <v>ISDTF</v>
      </c>
      <c r="G240" s="13">
        <f>BY_Demands_Drivers!$F$58*$M$40</f>
        <v>1.9991833497697804E-2</v>
      </c>
      <c r="H240" s="13">
        <f>BY_Demands_Drivers!$G$58*$M$40</f>
        <v>7.9967333990791298E-2</v>
      </c>
      <c r="I240" s="13">
        <f>BY_Demands_Drivers!$H$58*$M$40</f>
        <v>0.25989383547007167</v>
      </c>
      <c r="J240" s="13">
        <f>BY_Demands_Drivers!$I$58*$M$40</f>
        <v>0.16793140138066229</v>
      </c>
      <c r="Q240" s="18" t="str">
        <f t="shared" si="45"/>
        <v>\I:</v>
      </c>
      <c r="R240">
        <f>$Z$40</f>
        <v>2046</v>
      </c>
      <c r="S240" t="s">
        <v>27</v>
      </c>
      <c r="T240" t="str">
        <f t="shared" si="50"/>
        <v>IRDTF</v>
      </c>
      <c r="U240" s="13">
        <f>BY_Demands_Drivers!$F$51*$AA$40</f>
        <v>0</v>
      </c>
      <c r="V240" s="13">
        <f>BY_Demands_Drivers!$G$51*$AA$40</f>
        <v>0</v>
      </c>
      <c r="W240" s="13">
        <f>BY_Demands_Drivers!$H$51*$AA$40</f>
        <v>0</v>
      </c>
      <c r="X240" s="13">
        <f>BY_Demands_Drivers!$I$51*$AA$40</f>
        <v>0</v>
      </c>
      <c r="AE240" s="18" t="str">
        <f t="shared" si="46"/>
        <v>Demand</v>
      </c>
      <c r="AF240">
        <f>$AN$40</f>
        <v>2046</v>
      </c>
      <c r="AG240" t="s">
        <v>27</v>
      </c>
      <c r="AH240" t="str">
        <f t="shared" si="51"/>
        <v>IXDTF</v>
      </c>
      <c r="AI240" s="13">
        <f>BY_Demands_Drivers!$F$37*$AO$40</f>
        <v>9.253837025091402E-3</v>
      </c>
      <c r="AJ240" s="13">
        <f>BY_Demands_Drivers!$G$37*$AO$40</f>
        <v>3.701534810036556E-2</v>
      </c>
      <c r="AK240" s="13">
        <f>BY_Demands_Drivers!$H$37*$AO$40</f>
        <v>0.12029988132618831</v>
      </c>
      <c r="AL240" s="13">
        <f>BY_Demands_Drivers!$I$37*$AO$40</f>
        <v>7.7732231010767761E-2</v>
      </c>
      <c r="AS240" s="18" t="str">
        <f t="shared" si="47"/>
        <v>Demand</v>
      </c>
      <c r="AT240">
        <f>$BB$40</f>
        <v>2046</v>
      </c>
      <c r="AU240" t="s">
        <v>27</v>
      </c>
      <c r="AV240" t="str">
        <f t="shared" si="52"/>
        <v>IGDTF</v>
      </c>
      <c r="AW240" s="13">
        <f>BY_Demands_Drivers!$F$30*$BC$40</f>
        <v>5.0598981877823759E-2</v>
      </c>
      <c r="AX240" s="13">
        <f>BY_Demands_Drivers!$G$30*$BC$40</f>
        <v>2.1685277947638762E-2</v>
      </c>
      <c r="AY240" s="13">
        <f>BY_Demands_Drivers!$H$30*$BC$40</f>
        <v>5.7827407860370057E-2</v>
      </c>
      <c r="AZ240" s="13">
        <f>BY_Demands_Drivers!$I$30*$BC$40</f>
        <v>6.5055833842916286E-2</v>
      </c>
      <c r="BG240" s="18" t="str">
        <f t="shared" si="48"/>
        <v>Demand</v>
      </c>
      <c r="BH240">
        <f>$BP$40</f>
        <v>2046</v>
      </c>
      <c r="BI240" t="s">
        <v>27</v>
      </c>
      <c r="BJ240" t="str">
        <f t="shared" si="53"/>
        <v>IIDTF</v>
      </c>
      <c r="BK240" s="13">
        <f>BY_Demands_Drivers!$F$93*$BQ$40</f>
        <v>0.862485830751196</v>
      </c>
      <c r="BL240" s="13">
        <f>BY_Demands_Drivers!$G$93*$BQ$40</f>
        <v>8.6508107397306809E-4</v>
      </c>
      <c r="BM240" s="13">
        <f>BY_Demands_Drivers!$H$93*$BQ$40</f>
        <v>8.6508107397311525E-4</v>
      </c>
      <c r="BN240" s="13">
        <f>BY_Demands_Drivers!$I$93*$BQ$40</f>
        <v>8.6508107397311525E-4</v>
      </c>
    </row>
    <row r="241" spans="3:66" x14ac:dyDescent="0.3">
      <c r="C241" s="18" t="str">
        <f t="shared" si="49"/>
        <v>Demand</v>
      </c>
      <c r="D241">
        <f>$L$41</f>
        <v>2047</v>
      </c>
      <c r="E241" t="s">
        <v>27</v>
      </c>
      <c r="F241" t="str">
        <f t="shared" si="54"/>
        <v>ISDTF</v>
      </c>
      <c r="G241" s="13">
        <f>BY_Demands_Drivers!$F$58*$M$41</f>
        <v>1.9883182228688578E-2</v>
      </c>
      <c r="H241" s="13">
        <f>BY_Demands_Drivers!$G$58*$M$41</f>
        <v>7.9532728914754394E-2</v>
      </c>
      <c r="I241" s="13">
        <f>BY_Demands_Drivers!$H$58*$M$41</f>
        <v>0.25848136897295171</v>
      </c>
      <c r="J241" s="13">
        <f>BY_Demands_Drivers!$I$58*$M$41</f>
        <v>0.16701873072098478</v>
      </c>
      <c r="Q241" s="18" t="str">
        <f t="shared" si="45"/>
        <v>\I:</v>
      </c>
      <c r="R241">
        <f>$Z$41</f>
        <v>2047</v>
      </c>
      <c r="S241" t="s">
        <v>27</v>
      </c>
      <c r="T241" t="str">
        <f t="shared" si="50"/>
        <v>IRDTF</v>
      </c>
      <c r="U241" s="13">
        <f>BY_Demands_Drivers!$F$51*$AA$41</f>
        <v>0</v>
      </c>
      <c r="V241" s="13">
        <f>BY_Demands_Drivers!$G$51*$AA$41</f>
        <v>0</v>
      </c>
      <c r="W241" s="13">
        <f>BY_Demands_Drivers!$H$51*$AA$41</f>
        <v>0</v>
      </c>
      <c r="X241" s="13">
        <f>BY_Demands_Drivers!$I$51*$AA$41</f>
        <v>0</v>
      </c>
      <c r="AE241" s="18" t="str">
        <f t="shared" si="46"/>
        <v>Demand</v>
      </c>
      <c r="AF241">
        <f>$AN$41</f>
        <v>2047</v>
      </c>
      <c r="AG241" t="s">
        <v>27</v>
      </c>
      <c r="AH241" t="str">
        <f t="shared" si="51"/>
        <v>IXDTF</v>
      </c>
      <c r="AI241" s="13">
        <f>BY_Demands_Drivers!$F$37*$AO$41</f>
        <v>9.2035444325637324E-3</v>
      </c>
      <c r="AJ241" s="13">
        <f>BY_Demands_Drivers!$G$37*$AO$41</f>
        <v>3.6814177730254881E-2</v>
      </c>
      <c r="AK241" s="13">
        <f>BY_Demands_Drivers!$H$37*$AO$41</f>
        <v>0.1196460776233286</v>
      </c>
      <c r="AL241" s="13">
        <f>BY_Demands_Drivers!$I$37*$AO$41</f>
        <v>7.7309773233535328E-2</v>
      </c>
      <c r="AS241" s="18" t="str">
        <f t="shared" si="47"/>
        <v>Demand</v>
      </c>
      <c r="AT241">
        <f>$BB$41</f>
        <v>2047</v>
      </c>
      <c r="AU241" t="s">
        <v>27</v>
      </c>
      <c r="AV241" t="str">
        <f t="shared" si="52"/>
        <v>IGDTF</v>
      </c>
      <c r="AW241" s="13">
        <f>BY_Demands_Drivers!$F$30*$BC$41</f>
        <v>5.0323987411096449E-2</v>
      </c>
      <c r="AX241" s="13">
        <f>BY_Demands_Drivers!$G$30*$BC$41</f>
        <v>2.1567423176184201E-2</v>
      </c>
      <c r="AY241" s="13">
        <f>BY_Demands_Drivers!$H$30*$BC$41</f>
        <v>5.7513128469824565E-2</v>
      </c>
      <c r="AZ241" s="13">
        <f>BY_Demands_Drivers!$I$30*$BC$41</f>
        <v>6.4702269528552611E-2</v>
      </c>
      <c r="BG241" s="18" t="str">
        <f t="shared" si="48"/>
        <v>Demand</v>
      </c>
      <c r="BH241">
        <f>$BP$41</f>
        <v>2047</v>
      </c>
      <c r="BI241" t="s">
        <v>27</v>
      </c>
      <c r="BJ241" t="str">
        <f t="shared" si="53"/>
        <v>IIDTF</v>
      </c>
      <c r="BK241" s="13">
        <f>BY_Demands_Drivers!$F$93*$BQ$41</f>
        <v>0.86312634817884004</v>
      </c>
      <c r="BL241" s="13">
        <f>BY_Demands_Drivers!$G$93*$BQ$41</f>
        <v>8.6572351873499787E-4</v>
      </c>
      <c r="BM241" s="13">
        <f>BY_Demands_Drivers!$H$93*$BQ$41</f>
        <v>8.6572351873504504E-4</v>
      </c>
      <c r="BN241" s="13">
        <f>BY_Demands_Drivers!$I$93*$BQ$41</f>
        <v>8.6572351873504504E-4</v>
      </c>
    </row>
    <row r="242" spans="3:66" x14ac:dyDescent="0.3">
      <c r="C242" s="18" t="str">
        <f t="shared" si="49"/>
        <v>Demand</v>
      </c>
      <c r="D242">
        <f>$L$42</f>
        <v>2048</v>
      </c>
      <c r="E242" t="s">
        <v>27</v>
      </c>
      <c r="F242" t="str">
        <f t="shared" si="54"/>
        <v>ISDTF</v>
      </c>
      <c r="G242" s="13">
        <f>BY_Demands_Drivers!$F$58*$M$42</f>
        <v>1.9774530959679348E-2</v>
      </c>
      <c r="H242" s="13">
        <f>BY_Demands_Drivers!$G$58*$M$42</f>
        <v>7.9098123838717491E-2</v>
      </c>
      <c r="I242" s="13">
        <f>BY_Demands_Drivers!$H$58*$M$42</f>
        <v>0.25706890247583175</v>
      </c>
      <c r="J242" s="13">
        <f>BY_Demands_Drivers!$I$58*$M$42</f>
        <v>0.16610606006130726</v>
      </c>
      <c r="Q242" s="18" t="str">
        <f t="shared" si="45"/>
        <v>\I:</v>
      </c>
      <c r="R242">
        <f>$Z$42</f>
        <v>2048</v>
      </c>
      <c r="S242" t="s">
        <v>27</v>
      </c>
      <c r="T242" t="str">
        <f t="shared" si="50"/>
        <v>IRDTF</v>
      </c>
      <c r="U242" s="13">
        <f>BY_Demands_Drivers!$F$51*$AA$42</f>
        <v>0</v>
      </c>
      <c r="V242" s="13">
        <f>BY_Demands_Drivers!$G$51*$AA$42</f>
        <v>0</v>
      </c>
      <c r="W242" s="13">
        <f>BY_Demands_Drivers!$H$51*$AA$42</f>
        <v>0</v>
      </c>
      <c r="X242" s="13">
        <f>BY_Demands_Drivers!$I$51*$AA$42</f>
        <v>0</v>
      </c>
      <c r="AE242" s="18" t="str">
        <f t="shared" si="46"/>
        <v>Demand</v>
      </c>
      <c r="AF242">
        <f>$AN$42</f>
        <v>2048</v>
      </c>
      <c r="AG242" t="s">
        <v>27</v>
      </c>
      <c r="AH242" t="str">
        <f t="shared" si="51"/>
        <v>IXDTF</v>
      </c>
      <c r="AI242" s="13">
        <f>BY_Demands_Drivers!$F$37*$AO$42</f>
        <v>9.1532518400360609E-3</v>
      </c>
      <c r="AJ242" s="13">
        <f>BY_Demands_Drivers!$G$37*$AO$42</f>
        <v>3.6613007360144195E-2</v>
      </c>
      <c r="AK242" s="13">
        <f>BY_Demands_Drivers!$H$37*$AO$42</f>
        <v>0.11899227392046888</v>
      </c>
      <c r="AL242" s="13">
        <f>BY_Demands_Drivers!$I$37*$AO$42</f>
        <v>7.6887315456302896E-2</v>
      </c>
      <c r="AS242" s="18" t="str">
        <f t="shared" si="47"/>
        <v>Demand</v>
      </c>
      <c r="AT242">
        <f>$BB$42</f>
        <v>2048</v>
      </c>
      <c r="AU242" t="s">
        <v>27</v>
      </c>
      <c r="AV242" t="str">
        <f t="shared" si="52"/>
        <v>IGDTF</v>
      </c>
      <c r="AW242" s="13">
        <f>BY_Demands_Drivers!$F$30*$BC$42</f>
        <v>5.0048992944369153E-2</v>
      </c>
      <c r="AX242" s="13">
        <f>BY_Demands_Drivers!$G$30*$BC$42</f>
        <v>2.1449568404729644E-2</v>
      </c>
      <c r="AY242" s="13">
        <f>BY_Demands_Drivers!$H$30*$BC$42</f>
        <v>5.7198849079279079E-2</v>
      </c>
      <c r="AZ242" s="13">
        <f>BY_Demands_Drivers!$I$30*$BC$42</f>
        <v>6.4348705214188937E-2</v>
      </c>
      <c r="BG242" s="18" t="str">
        <f t="shared" si="48"/>
        <v>Demand</v>
      </c>
      <c r="BH242">
        <f>$BP$42</f>
        <v>2048</v>
      </c>
      <c r="BI242" t="s">
        <v>27</v>
      </c>
      <c r="BJ242" t="str">
        <f t="shared" si="53"/>
        <v>IIDTF</v>
      </c>
      <c r="BK242" s="13">
        <f>BY_Demands_Drivers!$F$93*$BQ$42</f>
        <v>0.86370863674942533</v>
      </c>
      <c r="BL242" s="13">
        <f>BY_Demands_Drivers!$G$93*$BQ$42</f>
        <v>8.6630755942766107E-4</v>
      </c>
      <c r="BM242" s="13">
        <f>BY_Demands_Drivers!$H$93*$BQ$42</f>
        <v>8.6630755942770834E-4</v>
      </c>
      <c r="BN242" s="13">
        <f>BY_Demands_Drivers!$I$93*$BQ$42</f>
        <v>8.6630755942770834E-4</v>
      </c>
    </row>
    <row r="243" spans="3:66" x14ac:dyDescent="0.3">
      <c r="C243" s="18" t="str">
        <f t="shared" si="49"/>
        <v>Demand</v>
      </c>
      <c r="D243">
        <f>$L$43</f>
        <v>2049</v>
      </c>
      <c r="E243" t="s">
        <v>27</v>
      </c>
      <c r="F243" t="str">
        <f t="shared" si="54"/>
        <v>ISDTF</v>
      </c>
      <c r="G243" s="13">
        <f>BY_Demands_Drivers!$F$58*$M$43</f>
        <v>1.9665879690670122E-2</v>
      </c>
      <c r="H243" s="13">
        <f>BY_Demands_Drivers!$G$58*$M$43</f>
        <v>7.8663518762680573E-2</v>
      </c>
      <c r="I243" s="13">
        <f>BY_Demands_Drivers!$H$58*$M$43</f>
        <v>0.25565643597871179</v>
      </c>
      <c r="J243" s="13">
        <f>BY_Demands_Drivers!$I$58*$M$43</f>
        <v>0.16519338940162973</v>
      </c>
      <c r="Q243" s="18" t="str">
        <f t="shared" si="45"/>
        <v>\I:</v>
      </c>
      <c r="R243">
        <f>$Z$43</f>
        <v>2049</v>
      </c>
      <c r="S243" t="s">
        <v>27</v>
      </c>
      <c r="T243" t="str">
        <f t="shared" si="50"/>
        <v>IRDTF</v>
      </c>
      <c r="U243" s="13">
        <f>BY_Demands_Drivers!$F$51*$AA$43</f>
        <v>0</v>
      </c>
      <c r="V243" s="13">
        <f>BY_Demands_Drivers!$G$51*$AA$43</f>
        <v>0</v>
      </c>
      <c r="W243" s="13">
        <f>BY_Demands_Drivers!$H$51*$AA$43</f>
        <v>0</v>
      </c>
      <c r="X243" s="13">
        <f>BY_Demands_Drivers!$I$51*$AA$43</f>
        <v>0</v>
      </c>
      <c r="AE243" s="18" t="str">
        <f t="shared" si="46"/>
        <v>Demand</v>
      </c>
      <c r="AF243">
        <f>$AN$43</f>
        <v>2049</v>
      </c>
      <c r="AG243" t="s">
        <v>27</v>
      </c>
      <c r="AH243" t="str">
        <f t="shared" si="51"/>
        <v>IXDTF</v>
      </c>
      <c r="AI243" s="13">
        <f>BY_Demands_Drivers!$F$37*$AO$43</f>
        <v>9.1029592475083913E-3</v>
      </c>
      <c r="AJ243" s="13">
        <f>BY_Demands_Drivers!$G$37*$AO$43</f>
        <v>3.6411836990033516E-2</v>
      </c>
      <c r="AK243" s="13">
        <f>BY_Demands_Drivers!$H$37*$AO$43</f>
        <v>0.11833847021760917</v>
      </c>
      <c r="AL243" s="13">
        <f>BY_Demands_Drivers!$I$37*$AO$43</f>
        <v>7.6464857679070464E-2</v>
      </c>
      <c r="AS243" s="18" t="str">
        <f t="shared" si="47"/>
        <v>Demand</v>
      </c>
      <c r="AT243">
        <f>$BB$43</f>
        <v>2049</v>
      </c>
      <c r="AU243" t="s">
        <v>27</v>
      </c>
      <c r="AV243" t="str">
        <f t="shared" si="52"/>
        <v>IGDTF</v>
      </c>
      <c r="AW243" s="13">
        <f>BY_Demands_Drivers!$F$30*$BC$43</f>
        <v>4.9773998477641843E-2</v>
      </c>
      <c r="AX243" s="13">
        <f>BY_Demands_Drivers!$G$30*$BC$43</f>
        <v>2.1331713633275084E-2</v>
      </c>
      <c r="AY243" s="13">
        <f>BY_Demands_Drivers!$H$30*$BC$43</f>
        <v>5.6884569688733587E-2</v>
      </c>
      <c r="AZ243" s="13">
        <f>BY_Demands_Drivers!$I$30*$BC$43</f>
        <v>6.3995140899825248E-2</v>
      </c>
      <c r="BG243" s="18" t="str">
        <f t="shared" si="48"/>
        <v>Demand</v>
      </c>
      <c r="BH243">
        <f>$BP$43</f>
        <v>2049</v>
      </c>
      <c r="BI243" t="s">
        <v>27</v>
      </c>
      <c r="BJ243" t="str">
        <f t="shared" si="53"/>
        <v>IIDTF</v>
      </c>
      <c r="BK243" s="13">
        <f>BY_Demands_Drivers!$F$93*$BQ$43</f>
        <v>0.86423269646295231</v>
      </c>
      <c r="BL243" s="13">
        <f>BY_Demands_Drivers!$G$93*$BQ$43</f>
        <v>8.6683319605105821E-4</v>
      </c>
      <c r="BM243" s="13">
        <f>BY_Demands_Drivers!$H$93*$BQ$43</f>
        <v>8.6683319605110548E-4</v>
      </c>
      <c r="BN243" s="13">
        <f>BY_Demands_Drivers!$I$93*$BQ$43</f>
        <v>8.6683319605110548E-4</v>
      </c>
    </row>
    <row r="244" spans="3:66" x14ac:dyDescent="0.3">
      <c r="C244" s="18" t="str">
        <f t="shared" si="49"/>
        <v>Demand</v>
      </c>
      <c r="D244" s="2">
        <f>$L$44</f>
        <v>2050</v>
      </c>
      <c r="E244" s="2" t="s">
        <v>27</v>
      </c>
      <c r="F244" t="str">
        <f t="shared" si="54"/>
        <v>ISDTF</v>
      </c>
      <c r="G244" s="19">
        <f>BY_Demands_Drivers!$F$58*$M$44</f>
        <v>1.9557228421660897E-2</v>
      </c>
      <c r="H244" s="19">
        <f>BY_Demands_Drivers!$G$58*$M$44</f>
        <v>7.822891368664367E-2</v>
      </c>
      <c r="I244" s="19">
        <f>BY_Demands_Drivers!$H$58*$M$44</f>
        <v>0.25424396948159184</v>
      </c>
      <c r="J244" s="19">
        <f>BY_Demands_Drivers!$I$58*$M$44</f>
        <v>0.16428071874195224</v>
      </c>
      <c r="Q244" s="18" t="str">
        <f t="shared" si="45"/>
        <v>\I:</v>
      </c>
      <c r="R244" s="2">
        <f>$Z$44</f>
        <v>2050</v>
      </c>
      <c r="S244" s="2" t="s">
        <v>27</v>
      </c>
      <c r="T244" t="str">
        <f t="shared" si="50"/>
        <v>IRDTF</v>
      </c>
      <c r="U244" s="19">
        <f>BY_Demands_Drivers!$F$51*$AA$44</f>
        <v>0</v>
      </c>
      <c r="V244" s="19">
        <f>BY_Demands_Drivers!$G$51*$AA$44</f>
        <v>0</v>
      </c>
      <c r="W244" s="19">
        <f>BY_Demands_Drivers!$H$51*$AA$44</f>
        <v>0</v>
      </c>
      <c r="X244" s="19">
        <f>BY_Demands_Drivers!$I$51*$AA$44</f>
        <v>0</v>
      </c>
      <c r="AE244" s="18" t="str">
        <f t="shared" si="46"/>
        <v>Demand</v>
      </c>
      <c r="AF244" s="2">
        <f>$AN$44</f>
        <v>2050</v>
      </c>
      <c r="AG244" s="2" t="s">
        <v>27</v>
      </c>
      <c r="AH244" t="str">
        <f t="shared" si="51"/>
        <v>IXDTF</v>
      </c>
      <c r="AI244" s="19">
        <f>BY_Demands_Drivers!$F$37*$AO$44</f>
        <v>9.0526666549807198E-3</v>
      </c>
      <c r="AJ244" s="19">
        <f>BY_Demands_Drivers!$G$37*$AO$44</f>
        <v>3.6210666619922831E-2</v>
      </c>
      <c r="AK244" s="19">
        <f>BY_Demands_Drivers!$H$37*$AO$44</f>
        <v>0.11768466651474944</v>
      </c>
      <c r="AL244" s="19">
        <f>BY_Demands_Drivers!$I$37*$AO$44</f>
        <v>7.6042399901838031E-2</v>
      </c>
      <c r="AS244" s="18" t="str">
        <f t="shared" si="47"/>
        <v>Demand</v>
      </c>
      <c r="AT244" s="2">
        <f>$BB$44</f>
        <v>2050</v>
      </c>
      <c r="AU244" s="2" t="s">
        <v>27</v>
      </c>
      <c r="AV244" t="str">
        <f t="shared" si="52"/>
        <v>IGDTF</v>
      </c>
      <c r="AW244" s="19">
        <f>BY_Demands_Drivers!$F$30*$BC$44</f>
        <v>4.9499004010914546E-2</v>
      </c>
      <c r="AX244" s="19">
        <f>BY_Demands_Drivers!$G$30*$BC$44</f>
        <v>2.1213858861820527E-2</v>
      </c>
      <c r="AY244" s="19">
        <f>BY_Demands_Drivers!$H$30*$BC$44</f>
        <v>5.6570290298188101E-2</v>
      </c>
      <c r="AZ244" s="19">
        <f>BY_Demands_Drivers!$I$30*$BC$44</f>
        <v>6.3641576585461587E-2</v>
      </c>
      <c r="BG244" s="18" t="str">
        <f t="shared" si="48"/>
        <v>Demand</v>
      </c>
      <c r="BH244" s="2">
        <f>$BP$44</f>
        <v>2050</v>
      </c>
      <c r="BI244" s="2" t="s">
        <v>27</v>
      </c>
      <c r="BJ244" s="2" t="str">
        <f t="shared" si="53"/>
        <v>IIDTF</v>
      </c>
      <c r="BK244" s="19">
        <f>BY_Demands_Drivers!$F$93*$BQ$44</f>
        <v>0.86469852731942076</v>
      </c>
      <c r="BL244" s="19">
        <f>BY_Demands_Drivers!$G$93*$BQ$44</f>
        <v>8.6730042860518909E-4</v>
      </c>
      <c r="BM244" s="19">
        <f>BY_Demands_Drivers!$H$93*$BQ$44</f>
        <v>8.6730042860523637E-4</v>
      </c>
      <c r="BN244" s="19">
        <f>BY_Demands_Drivers!$I$93*$BQ$44</f>
        <v>8.6730042860523637E-4</v>
      </c>
    </row>
    <row r="245" spans="3:66" x14ac:dyDescent="0.3">
      <c r="C245" s="18" t="str">
        <f t="shared" si="49"/>
        <v>\I:</v>
      </c>
      <c r="D245">
        <f>$L$5</f>
        <v>2011</v>
      </c>
      <c r="E245" t="s">
        <v>27</v>
      </c>
      <c r="F245" s="5" t="str">
        <f>BY_Demands_Drivers!$J$59</f>
        <v>ISDFL</v>
      </c>
      <c r="G245" s="13">
        <f>BY_Demands_Drivers!$F$59*$M$5</f>
        <v>0</v>
      </c>
      <c r="H245" s="13">
        <f>BY_Demands_Drivers!$G$59*$M$5</f>
        <v>0</v>
      </c>
      <c r="I245" s="13">
        <f>BY_Demands_Drivers!$H$59*$M$5</f>
        <v>0</v>
      </c>
      <c r="J245" s="13">
        <f>BY_Demands_Drivers!$I$59*$M$5</f>
        <v>0</v>
      </c>
      <c r="Q245" s="18" t="str">
        <f t="shared" si="45"/>
        <v>\I:</v>
      </c>
      <c r="R245">
        <f>$Z$5</f>
        <v>2011</v>
      </c>
      <c r="S245" t="s">
        <v>27</v>
      </c>
      <c r="T245" s="5" t="str">
        <f>BY_Demands_Drivers!$J$52</f>
        <v>IRDFL</v>
      </c>
      <c r="U245" s="13">
        <f>BY_Demands_Drivers!$F$52*$AA$5</f>
        <v>0</v>
      </c>
      <c r="V245" s="13">
        <f>BY_Demands_Drivers!$G$52*$AA$5</f>
        <v>0</v>
      </c>
      <c r="W245" s="13">
        <f>BY_Demands_Drivers!$H$52*$AA$5</f>
        <v>0</v>
      </c>
      <c r="X245" s="13">
        <f>BY_Demands_Drivers!$I$52*$AA$5</f>
        <v>0</v>
      </c>
      <c r="AE245" s="18" t="str">
        <f t="shared" si="46"/>
        <v>\I:</v>
      </c>
      <c r="AF245">
        <f>$AN$5</f>
        <v>2011</v>
      </c>
      <c r="AG245" t="s">
        <v>27</v>
      </c>
      <c r="AH245" s="5" t="str">
        <f>BY_Demands_Drivers!$J$38</f>
        <v>IXDFL</v>
      </c>
      <c r="AI245" s="13">
        <f>BY_Demands_Drivers!$F$38*$AO$5</f>
        <v>0</v>
      </c>
      <c r="AJ245" s="13">
        <f>BY_Demands_Drivers!$G$38*$AO$5</f>
        <v>0</v>
      </c>
      <c r="AK245" s="13">
        <f>BY_Demands_Drivers!$H$38*$AO$5</f>
        <v>0</v>
      </c>
      <c r="AL245" s="13">
        <f>BY_Demands_Drivers!$I$38*$AO$5</f>
        <v>0</v>
      </c>
      <c r="AS245" s="18" t="str">
        <f t="shared" si="47"/>
        <v>Demand</v>
      </c>
      <c r="AT245">
        <f>$BB$5</f>
        <v>2011</v>
      </c>
      <c r="AU245" t="s">
        <v>27</v>
      </c>
      <c r="AV245" s="5" t="str">
        <f>BY_Demands_Drivers!$J$31</f>
        <v>IGDFL</v>
      </c>
      <c r="AW245" s="13">
        <f>BY_Demands_Drivers!$F$31*$BC$5</f>
        <v>7.7607408301307287E-2</v>
      </c>
      <c r="AX245" s="13">
        <f>BY_Demands_Drivers!$G$31*$BC$5</f>
        <v>3.3260317843417424E-2</v>
      </c>
      <c r="AY245" s="13">
        <f>BY_Demands_Drivers!$H$31*$BC$5</f>
        <v>8.8694180915779811E-2</v>
      </c>
      <c r="AZ245" s="13">
        <f>BY_Demands_Drivers!$I$31*$BC$5</f>
        <v>9.9780953530252167E-2</v>
      </c>
      <c r="BG245" s="18" t="str">
        <f t="shared" si="48"/>
        <v>\I:</v>
      </c>
      <c r="BH245">
        <f>$BP$5</f>
        <v>2011</v>
      </c>
      <c r="BI245" t="s">
        <v>27</v>
      </c>
      <c r="BJ245" t="str">
        <f>BY_Demands_Drivers!$J$94</f>
        <v>IIDFL</v>
      </c>
      <c r="BK245" s="13">
        <f>BY_Demands_Drivers!$F$94*$BQ$5</f>
        <v>0</v>
      </c>
      <c r="BL245" s="13">
        <f>BY_Demands_Drivers!$G$94*$BQ$5</f>
        <v>0</v>
      </c>
      <c r="BM245" s="13">
        <f>BY_Demands_Drivers!$H$94*$BQ$5</f>
        <v>0</v>
      </c>
      <c r="BN245" s="13">
        <f>BY_Demands_Drivers!$I$94*$BQ$5</f>
        <v>0</v>
      </c>
    </row>
    <row r="246" spans="3:66" x14ac:dyDescent="0.3">
      <c r="C246" s="18" t="str">
        <f t="shared" si="49"/>
        <v>\I:</v>
      </c>
      <c r="D246">
        <f>$L$6</f>
        <v>2012</v>
      </c>
      <c r="E246" t="s">
        <v>27</v>
      </c>
      <c r="F246" t="str">
        <f>$F$245</f>
        <v>ISDFL</v>
      </c>
      <c r="G246" s="13">
        <f>BY_Demands_Drivers!$F$59*$M$6</f>
        <v>0</v>
      </c>
      <c r="H246" s="13">
        <f>BY_Demands_Drivers!$G$59*$M$6</f>
        <v>0</v>
      </c>
      <c r="I246" s="13">
        <f>BY_Demands_Drivers!$H$59*$M$6</f>
        <v>0</v>
      </c>
      <c r="J246" s="13">
        <f>BY_Demands_Drivers!$I$59*$M$6</f>
        <v>0</v>
      </c>
      <c r="Q246" s="18" t="str">
        <f t="shared" si="45"/>
        <v>\I:</v>
      </c>
      <c r="R246">
        <f>$Z$6</f>
        <v>2012</v>
      </c>
      <c r="S246" t="s">
        <v>27</v>
      </c>
      <c r="T246" t="str">
        <f t="shared" ref="T246:T284" si="55">$T$245</f>
        <v>IRDFL</v>
      </c>
      <c r="U246" s="13">
        <f>BY_Demands_Drivers!$F$52*$AA$6</f>
        <v>0</v>
      </c>
      <c r="V246" s="13">
        <f>BY_Demands_Drivers!$G$52*$AA$6</f>
        <v>0</v>
      </c>
      <c r="W246" s="13">
        <f>BY_Demands_Drivers!$H$52*$AA$6</f>
        <v>0</v>
      </c>
      <c r="X246" s="13">
        <f>BY_Demands_Drivers!$I$52*$AA$6</f>
        <v>0</v>
      </c>
      <c r="AE246" s="18" t="str">
        <f t="shared" si="46"/>
        <v>\I:</v>
      </c>
      <c r="AF246">
        <f>$AN$6</f>
        <v>2012</v>
      </c>
      <c r="AG246" t="s">
        <v>27</v>
      </c>
      <c r="AH246" t="str">
        <f t="shared" ref="AH246:AH284" si="56">$AH$245</f>
        <v>IXDFL</v>
      </c>
      <c r="AI246" s="13">
        <f>BY_Demands_Drivers!$F$38*$AO$6</f>
        <v>0</v>
      </c>
      <c r="AJ246" s="13">
        <f>BY_Demands_Drivers!$G$38*$AO$6</f>
        <v>0</v>
      </c>
      <c r="AK246" s="13">
        <f>BY_Demands_Drivers!$H$38*$AO$6</f>
        <v>0</v>
      </c>
      <c r="AL246" s="13">
        <f>BY_Demands_Drivers!$I$38*$AO$6</f>
        <v>0</v>
      </c>
      <c r="AS246" s="18" t="str">
        <f t="shared" si="47"/>
        <v>Demand</v>
      </c>
      <c r="AT246">
        <f>$BB$6</f>
        <v>2012</v>
      </c>
      <c r="AU246" t="s">
        <v>27</v>
      </c>
      <c r="AV246" t="str">
        <f t="shared" ref="AV246:AV284" si="57">$AV$245</f>
        <v>IGDFL</v>
      </c>
      <c r="AW246" s="13">
        <f>BY_Demands_Drivers!$F$31*$BC$6</f>
        <v>7.6475095784147962E-2</v>
      </c>
      <c r="AX246" s="13">
        <f>BY_Demands_Drivers!$G$31*$BC$6</f>
        <v>3.2775041050349139E-2</v>
      </c>
      <c r="AY246" s="13">
        <f>BY_Demands_Drivers!$H$31*$BC$6</f>
        <v>8.7400109467597742E-2</v>
      </c>
      <c r="AZ246" s="13">
        <f>BY_Demands_Drivers!$I$31*$BC$6</f>
        <v>9.8325123151047328E-2</v>
      </c>
      <c r="BG246" s="18" t="str">
        <f t="shared" si="48"/>
        <v>\I:</v>
      </c>
      <c r="BH246">
        <f>$BP$6</f>
        <v>2012</v>
      </c>
      <c r="BI246" t="s">
        <v>27</v>
      </c>
      <c r="BJ246" t="str">
        <f t="shared" ref="BJ246:BJ284" si="58">$BJ$245</f>
        <v>IIDFL</v>
      </c>
      <c r="BK246" s="13">
        <f>BY_Demands_Drivers!$F$94*$BQ$6</f>
        <v>0</v>
      </c>
      <c r="BL246" s="13">
        <f>BY_Demands_Drivers!$G$94*$BQ$6</f>
        <v>0</v>
      </c>
      <c r="BM246" s="13">
        <f>BY_Demands_Drivers!$H$94*$BQ$6</f>
        <v>0</v>
      </c>
      <c r="BN246" s="13">
        <f>BY_Demands_Drivers!$I$94*$BQ$6</f>
        <v>0</v>
      </c>
    </row>
    <row r="247" spans="3:66" x14ac:dyDescent="0.3">
      <c r="C247" s="18" t="str">
        <f t="shared" si="49"/>
        <v>\I:</v>
      </c>
      <c r="D247">
        <f>$L$7</f>
        <v>2013</v>
      </c>
      <c r="E247" t="s">
        <v>27</v>
      </c>
      <c r="F247" t="str">
        <f t="shared" ref="F247:F284" si="59">$F$245</f>
        <v>ISDFL</v>
      </c>
      <c r="G247" s="13">
        <f>BY_Demands_Drivers!$F$59*$M$7</f>
        <v>0</v>
      </c>
      <c r="H247" s="13">
        <f>BY_Demands_Drivers!$G$59*$M$7</f>
        <v>0</v>
      </c>
      <c r="I247" s="13">
        <f>BY_Demands_Drivers!$H$59*$M$7</f>
        <v>0</v>
      </c>
      <c r="J247" s="13">
        <f>BY_Demands_Drivers!$I$59*$M$7</f>
        <v>0</v>
      </c>
      <c r="Q247" s="18" t="str">
        <f t="shared" si="45"/>
        <v>\I:</v>
      </c>
      <c r="R247">
        <f>$Z$7</f>
        <v>2013</v>
      </c>
      <c r="S247" t="s">
        <v>27</v>
      </c>
      <c r="T247" t="str">
        <f t="shared" si="55"/>
        <v>IRDFL</v>
      </c>
      <c r="U247" s="13">
        <f>BY_Demands_Drivers!$F$52*$AA$7</f>
        <v>0</v>
      </c>
      <c r="V247" s="13">
        <f>BY_Demands_Drivers!$G$52*$AA$7</f>
        <v>0</v>
      </c>
      <c r="W247" s="13">
        <f>BY_Demands_Drivers!$H$52*$AA$7</f>
        <v>0</v>
      </c>
      <c r="X247" s="13">
        <f>BY_Demands_Drivers!$I$52*$AA$7</f>
        <v>0</v>
      </c>
      <c r="AE247" s="18" t="str">
        <f t="shared" si="46"/>
        <v>\I:</v>
      </c>
      <c r="AF247">
        <f>$AN$7</f>
        <v>2013</v>
      </c>
      <c r="AG247" t="s">
        <v>27</v>
      </c>
      <c r="AH247" t="str">
        <f t="shared" si="56"/>
        <v>IXDFL</v>
      </c>
      <c r="AI247" s="13">
        <f>BY_Demands_Drivers!$F$38*$AO$7</f>
        <v>0</v>
      </c>
      <c r="AJ247" s="13">
        <f>BY_Demands_Drivers!$G$38*$AO$7</f>
        <v>0</v>
      </c>
      <c r="AK247" s="13">
        <f>BY_Demands_Drivers!$H$38*$AO$7</f>
        <v>0</v>
      </c>
      <c r="AL247" s="13">
        <f>BY_Demands_Drivers!$I$38*$AO$7</f>
        <v>0</v>
      </c>
      <c r="AS247" s="18" t="str">
        <f t="shared" si="47"/>
        <v>Demand</v>
      </c>
      <c r="AT247">
        <f>$BB$7</f>
        <v>2013</v>
      </c>
      <c r="AU247" t="s">
        <v>27</v>
      </c>
      <c r="AV247" t="str">
        <f t="shared" si="57"/>
        <v>IGDFL</v>
      </c>
      <c r="AW247" s="13">
        <f>BY_Demands_Drivers!$F$31*$BC$7</f>
        <v>7.534278326698865E-2</v>
      </c>
      <c r="AX247" s="13">
        <f>BY_Demands_Drivers!$G$31*$BC$7</f>
        <v>3.2289764257280862E-2</v>
      </c>
      <c r="AY247" s="13">
        <f>BY_Demands_Drivers!$H$31*$BC$7</f>
        <v>8.6106038019415659E-2</v>
      </c>
      <c r="AZ247" s="13">
        <f>BY_Demands_Drivers!$I$31*$BC$7</f>
        <v>9.6869292771842502E-2</v>
      </c>
      <c r="BG247" s="18" t="str">
        <f t="shared" si="48"/>
        <v>\I:</v>
      </c>
      <c r="BH247">
        <f>$BP$7</f>
        <v>2013</v>
      </c>
      <c r="BI247" t="s">
        <v>27</v>
      </c>
      <c r="BJ247" t="str">
        <f t="shared" si="58"/>
        <v>IIDFL</v>
      </c>
      <c r="BK247" s="13">
        <f>BY_Demands_Drivers!$F$94*$BQ$7</f>
        <v>0</v>
      </c>
      <c r="BL247" s="13">
        <f>BY_Demands_Drivers!$G$94*$BQ$7</f>
        <v>0</v>
      </c>
      <c r="BM247" s="13">
        <f>BY_Demands_Drivers!$H$94*$BQ$7</f>
        <v>0</v>
      </c>
      <c r="BN247" s="13">
        <f>BY_Demands_Drivers!$I$94*$BQ$7</f>
        <v>0</v>
      </c>
    </row>
    <row r="248" spans="3:66" x14ac:dyDescent="0.3">
      <c r="C248" s="18" t="str">
        <f t="shared" si="49"/>
        <v>\I:</v>
      </c>
      <c r="D248">
        <f>$L$8</f>
        <v>2014</v>
      </c>
      <c r="E248" t="s">
        <v>27</v>
      </c>
      <c r="F248" t="str">
        <f t="shared" si="59"/>
        <v>ISDFL</v>
      </c>
      <c r="G248" s="13">
        <f>BY_Demands_Drivers!$F$59*$M$8</f>
        <v>0</v>
      </c>
      <c r="H248" s="13">
        <f>BY_Demands_Drivers!$G$59*$M$8</f>
        <v>0</v>
      </c>
      <c r="I248" s="13">
        <f>BY_Demands_Drivers!$H$59*$M$8</f>
        <v>0</v>
      </c>
      <c r="J248" s="13">
        <f>BY_Demands_Drivers!$I$59*$M$8</f>
        <v>0</v>
      </c>
      <c r="Q248" s="18" t="str">
        <f t="shared" si="45"/>
        <v>\I:</v>
      </c>
      <c r="R248">
        <f>$Z$8</f>
        <v>2014</v>
      </c>
      <c r="S248" t="s">
        <v>27</v>
      </c>
      <c r="T248" t="str">
        <f t="shared" si="55"/>
        <v>IRDFL</v>
      </c>
      <c r="U248" s="13">
        <f>BY_Demands_Drivers!$F$52*$AA$8</f>
        <v>0</v>
      </c>
      <c r="V248" s="13">
        <f>BY_Demands_Drivers!$G$52*$AA$8</f>
        <v>0</v>
      </c>
      <c r="W248" s="13">
        <f>BY_Demands_Drivers!$H$52*$AA$8</f>
        <v>0</v>
      </c>
      <c r="X248" s="13">
        <f>BY_Demands_Drivers!$I$52*$AA$8</f>
        <v>0</v>
      </c>
      <c r="AE248" s="18" t="str">
        <f t="shared" si="46"/>
        <v>\I:</v>
      </c>
      <c r="AF248">
        <f>$AN$8</f>
        <v>2014</v>
      </c>
      <c r="AG248" t="s">
        <v>27</v>
      </c>
      <c r="AH248" t="str">
        <f t="shared" si="56"/>
        <v>IXDFL</v>
      </c>
      <c r="AI248" s="13">
        <f>BY_Demands_Drivers!$F$38*$AO$8</f>
        <v>0</v>
      </c>
      <c r="AJ248" s="13">
        <f>BY_Demands_Drivers!$G$38*$AO$8</f>
        <v>0</v>
      </c>
      <c r="AK248" s="13">
        <f>BY_Demands_Drivers!$H$38*$AO$8</f>
        <v>0</v>
      </c>
      <c r="AL248" s="13">
        <f>BY_Demands_Drivers!$I$38*$AO$8</f>
        <v>0</v>
      </c>
      <c r="AS248" s="18" t="str">
        <f t="shared" si="47"/>
        <v>Demand</v>
      </c>
      <c r="AT248">
        <f>$BB$8</f>
        <v>2014</v>
      </c>
      <c r="AU248" t="s">
        <v>27</v>
      </c>
      <c r="AV248" t="str">
        <f t="shared" si="57"/>
        <v>IGDFL</v>
      </c>
      <c r="AW248" s="13">
        <f>BY_Demands_Drivers!$F$31*$BC$8</f>
        <v>7.4210470749829324E-2</v>
      </c>
      <c r="AX248" s="13">
        <f>BY_Demands_Drivers!$G$31*$BC$8</f>
        <v>3.1804487464212584E-2</v>
      </c>
      <c r="AY248" s="13">
        <f>BY_Demands_Drivers!$H$31*$BC$8</f>
        <v>8.4811966571233577E-2</v>
      </c>
      <c r="AZ248" s="13">
        <f>BY_Demands_Drivers!$I$31*$BC$8</f>
        <v>9.5413462392637663E-2</v>
      </c>
      <c r="BG248" s="18" t="str">
        <f t="shared" si="48"/>
        <v>\I:</v>
      </c>
      <c r="BH248">
        <f>$BP$8</f>
        <v>2014</v>
      </c>
      <c r="BI248" t="s">
        <v>27</v>
      </c>
      <c r="BJ248" t="str">
        <f t="shared" si="58"/>
        <v>IIDFL</v>
      </c>
      <c r="BK248" s="13">
        <f>BY_Demands_Drivers!$F$94*$BQ$8</f>
        <v>0</v>
      </c>
      <c r="BL248" s="13">
        <f>BY_Demands_Drivers!$G$94*$BQ$8</f>
        <v>0</v>
      </c>
      <c r="BM248" s="13">
        <f>BY_Demands_Drivers!$H$94*$BQ$8</f>
        <v>0</v>
      </c>
      <c r="BN248" s="13">
        <f>BY_Demands_Drivers!$I$94*$BQ$8</f>
        <v>0</v>
      </c>
    </row>
    <row r="249" spans="3:66" x14ac:dyDescent="0.3">
      <c r="C249" s="18" t="str">
        <f t="shared" si="49"/>
        <v>\I:</v>
      </c>
      <c r="D249">
        <f>$L$9</f>
        <v>2015</v>
      </c>
      <c r="E249" t="s">
        <v>27</v>
      </c>
      <c r="F249" t="str">
        <f t="shared" si="59"/>
        <v>ISDFL</v>
      </c>
      <c r="G249" s="13">
        <f>BY_Demands_Drivers!$F$59*$M$9</f>
        <v>0</v>
      </c>
      <c r="H249" s="13">
        <f>BY_Demands_Drivers!$G$59*$M$9</f>
        <v>0</v>
      </c>
      <c r="I249" s="13">
        <f>BY_Demands_Drivers!$H$59*$M$9</f>
        <v>0</v>
      </c>
      <c r="J249" s="13">
        <f>BY_Demands_Drivers!$I$59*$M$9</f>
        <v>0</v>
      </c>
      <c r="Q249" s="18" t="str">
        <f t="shared" si="45"/>
        <v>\I:</v>
      </c>
      <c r="R249">
        <f>$Z$9</f>
        <v>2015</v>
      </c>
      <c r="S249" t="s">
        <v>27</v>
      </c>
      <c r="T249" t="str">
        <f t="shared" si="55"/>
        <v>IRDFL</v>
      </c>
      <c r="U249" s="13">
        <f>BY_Demands_Drivers!$F$52*$AA$9</f>
        <v>0</v>
      </c>
      <c r="V249" s="13">
        <f>BY_Demands_Drivers!$G$52*$AA$9</f>
        <v>0</v>
      </c>
      <c r="W249" s="13">
        <f>BY_Demands_Drivers!$H$52*$AA$9</f>
        <v>0</v>
      </c>
      <c r="X249" s="13">
        <f>BY_Demands_Drivers!$I$52*$AA$9</f>
        <v>0</v>
      </c>
      <c r="AE249" s="18" t="str">
        <f t="shared" si="46"/>
        <v>\I:</v>
      </c>
      <c r="AF249">
        <f>$AN$9</f>
        <v>2015</v>
      </c>
      <c r="AG249" t="s">
        <v>27</v>
      </c>
      <c r="AH249" t="str">
        <f t="shared" si="56"/>
        <v>IXDFL</v>
      </c>
      <c r="AI249" s="13">
        <f>BY_Demands_Drivers!$F$38*$AO$9</f>
        <v>0</v>
      </c>
      <c r="AJ249" s="13">
        <f>BY_Demands_Drivers!$G$38*$AO$9</f>
        <v>0</v>
      </c>
      <c r="AK249" s="13">
        <f>BY_Demands_Drivers!$H$38*$AO$9</f>
        <v>0</v>
      </c>
      <c r="AL249" s="13">
        <f>BY_Demands_Drivers!$I$38*$AO$9</f>
        <v>0</v>
      </c>
      <c r="AS249" s="18" t="str">
        <f t="shared" si="47"/>
        <v>Demand</v>
      </c>
      <c r="AT249">
        <f>$BB$9</f>
        <v>2015</v>
      </c>
      <c r="AU249" t="s">
        <v>27</v>
      </c>
      <c r="AV249" t="str">
        <f t="shared" si="57"/>
        <v>IGDFL</v>
      </c>
      <c r="AW249" s="13">
        <f>BY_Demands_Drivers!$F$31*$BC$9</f>
        <v>7.3078158232670012E-2</v>
      </c>
      <c r="AX249" s="13">
        <f>BY_Demands_Drivers!$G$31*$BC$9</f>
        <v>3.1319210671144307E-2</v>
      </c>
      <c r="AY249" s="13">
        <f>BY_Demands_Drivers!$H$31*$BC$9</f>
        <v>8.3517895123051494E-2</v>
      </c>
      <c r="AZ249" s="13">
        <f>BY_Demands_Drivers!$I$31*$BC$9</f>
        <v>9.3957632013432824E-2</v>
      </c>
      <c r="BG249" s="18" t="str">
        <f t="shared" si="48"/>
        <v>\I:</v>
      </c>
      <c r="BH249">
        <f>$BP$9</f>
        <v>2015</v>
      </c>
      <c r="BI249" t="s">
        <v>27</v>
      </c>
      <c r="BJ249" t="str">
        <f t="shared" si="58"/>
        <v>IIDFL</v>
      </c>
      <c r="BK249" s="13">
        <f>BY_Demands_Drivers!$F$94*$BQ$9</f>
        <v>0</v>
      </c>
      <c r="BL249" s="13">
        <f>BY_Demands_Drivers!$G$94*$BQ$9</f>
        <v>0</v>
      </c>
      <c r="BM249" s="13">
        <f>BY_Demands_Drivers!$H$94*$BQ$9</f>
        <v>0</v>
      </c>
      <c r="BN249" s="13">
        <f>BY_Demands_Drivers!$I$94*$BQ$9</f>
        <v>0</v>
      </c>
    </row>
    <row r="250" spans="3:66" x14ac:dyDescent="0.3">
      <c r="C250" s="18" t="str">
        <f t="shared" si="49"/>
        <v>\I:</v>
      </c>
      <c r="D250">
        <f>$L$10</f>
        <v>2016</v>
      </c>
      <c r="E250" t="s">
        <v>27</v>
      </c>
      <c r="F250" t="str">
        <f t="shared" si="59"/>
        <v>ISDFL</v>
      </c>
      <c r="G250" s="13">
        <f>BY_Demands_Drivers!$F$59*$M$10</f>
        <v>0</v>
      </c>
      <c r="H250" s="13">
        <f>BY_Demands_Drivers!$G$59*$M$10</f>
        <v>0</v>
      </c>
      <c r="I250" s="13">
        <f>BY_Demands_Drivers!$H$59*$M$10</f>
        <v>0</v>
      </c>
      <c r="J250" s="13">
        <f>BY_Demands_Drivers!$I$59*$M$10</f>
        <v>0</v>
      </c>
      <c r="Q250" s="18" t="str">
        <f t="shared" si="45"/>
        <v>\I:</v>
      </c>
      <c r="R250">
        <f>$Z$10</f>
        <v>2016</v>
      </c>
      <c r="S250" t="s">
        <v>27</v>
      </c>
      <c r="T250" t="str">
        <f t="shared" si="55"/>
        <v>IRDFL</v>
      </c>
      <c r="U250" s="13">
        <f>BY_Demands_Drivers!$F$52*$AA$10</f>
        <v>0</v>
      </c>
      <c r="V250" s="13">
        <f>BY_Demands_Drivers!$G$52*$AA$10</f>
        <v>0</v>
      </c>
      <c r="W250" s="13">
        <f>BY_Demands_Drivers!$H$52*$AA$10</f>
        <v>0</v>
      </c>
      <c r="X250" s="13">
        <f>BY_Demands_Drivers!$I$52*$AA$10</f>
        <v>0</v>
      </c>
      <c r="AE250" s="18" t="str">
        <f t="shared" si="46"/>
        <v>\I:</v>
      </c>
      <c r="AF250">
        <f>$AN$10</f>
        <v>2016</v>
      </c>
      <c r="AG250" t="s">
        <v>27</v>
      </c>
      <c r="AH250" t="str">
        <f t="shared" si="56"/>
        <v>IXDFL</v>
      </c>
      <c r="AI250" s="13">
        <f>BY_Demands_Drivers!$F$38*$AO$10</f>
        <v>0</v>
      </c>
      <c r="AJ250" s="13">
        <f>BY_Demands_Drivers!$G$38*$AO$10</f>
        <v>0</v>
      </c>
      <c r="AK250" s="13">
        <f>BY_Demands_Drivers!$H$38*$AO$10</f>
        <v>0</v>
      </c>
      <c r="AL250" s="13">
        <f>BY_Demands_Drivers!$I$38*$AO$10</f>
        <v>0</v>
      </c>
      <c r="AS250" s="18" t="str">
        <f t="shared" si="47"/>
        <v>Demand</v>
      </c>
      <c r="AT250">
        <f>$BB$10</f>
        <v>2016</v>
      </c>
      <c r="AU250" t="s">
        <v>27</v>
      </c>
      <c r="AV250" t="str">
        <f t="shared" si="57"/>
        <v>IGDFL</v>
      </c>
      <c r="AW250" s="13">
        <f>BY_Demands_Drivers!$F$31*$BC$10</f>
        <v>7.1945845715510687E-2</v>
      </c>
      <c r="AX250" s="13">
        <f>BY_Demands_Drivers!$G$31*$BC$10</f>
        <v>3.0833933878076026E-2</v>
      </c>
      <c r="AY250" s="13">
        <f>BY_Demands_Drivers!$H$31*$BC$10</f>
        <v>8.2223823674869426E-2</v>
      </c>
      <c r="AZ250" s="13">
        <f>BY_Demands_Drivers!$I$31*$BC$10</f>
        <v>9.2501801634227984E-2</v>
      </c>
      <c r="BG250" s="18" t="str">
        <f t="shared" si="48"/>
        <v>\I:</v>
      </c>
      <c r="BH250">
        <f>$BP$10</f>
        <v>2016</v>
      </c>
      <c r="BI250" t="s">
        <v>27</v>
      </c>
      <c r="BJ250" t="str">
        <f t="shared" si="58"/>
        <v>IIDFL</v>
      </c>
      <c r="BK250" s="13">
        <f>BY_Demands_Drivers!$F$94*$BQ$10</f>
        <v>0</v>
      </c>
      <c r="BL250" s="13">
        <f>BY_Demands_Drivers!$G$94*$BQ$10</f>
        <v>0</v>
      </c>
      <c r="BM250" s="13">
        <f>BY_Demands_Drivers!$H$94*$BQ$10</f>
        <v>0</v>
      </c>
      <c r="BN250" s="13">
        <f>BY_Demands_Drivers!$I$94*$BQ$10</f>
        <v>0</v>
      </c>
    </row>
    <row r="251" spans="3:66" x14ac:dyDescent="0.3">
      <c r="C251" s="18" t="str">
        <f t="shared" si="49"/>
        <v>\I:</v>
      </c>
      <c r="D251">
        <f>$L$11</f>
        <v>2017</v>
      </c>
      <c r="E251" t="s">
        <v>27</v>
      </c>
      <c r="F251" t="str">
        <f t="shared" si="59"/>
        <v>ISDFL</v>
      </c>
      <c r="G251" s="13">
        <f>BY_Demands_Drivers!$F$59*$M$11</f>
        <v>0</v>
      </c>
      <c r="H251" s="13">
        <f>BY_Demands_Drivers!$G$59*$M$11</f>
        <v>0</v>
      </c>
      <c r="I251" s="13">
        <f>BY_Demands_Drivers!$H$59*$M$11</f>
        <v>0</v>
      </c>
      <c r="J251" s="13">
        <f>BY_Demands_Drivers!$I$59*$M$11</f>
        <v>0</v>
      </c>
      <c r="Q251" s="18" t="str">
        <f t="shared" si="45"/>
        <v>\I:</v>
      </c>
      <c r="R251">
        <f>$Z$11</f>
        <v>2017</v>
      </c>
      <c r="S251" t="s">
        <v>27</v>
      </c>
      <c r="T251" t="str">
        <f t="shared" si="55"/>
        <v>IRDFL</v>
      </c>
      <c r="U251" s="13">
        <f>BY_Demands_Drivers!$F$52*$AA$11</f>
        <v>0</v>
      </c>
      <c r="V251" s="13">
        <f>BY_Demands_Drivers!$G$52*$AA$11</f>
        <v>0</v>
      </c>
      <c r="W251" s="13">
        <f>BY_Demands_Drivers!$H$52*$AA$11</f>
        <v>0</v>
      </c>
      <c r="X251" s="13">
        <f>BY_Demands_Drivers!$I$52*$AA$11</f>
        <v>0</v>
      </c>
      <c r="AE251" s="18" t="str">
        <f t="shared" si="46"/>
        <v>\I:</v>
      </c>
      <c r="AF251">
        <f>$AN$11</f>
        <v>2017</v>
      </c>
      <c r="AG251" t="s">
        <v>27</v>
      </c>
      <c r="AH251" t="str">
        <f t="shared" si="56"/>
        <v>IXDFL</v>
      </c>
      <c r="AI251" s="13">
        <f>BY_Demands_Drivers!$F$38*$AO$11</f>
        <v>0</v>
      </c>
      <c r="AJ251" s="13">
        <f>BY_Demands_Drivers!$G$38*$AO$11</f>
        <v>0</v>
      </c>
      <c r="AK251" s="13">
        <f>BY_Demands_Drivers!$H$38*$AO$11</f>
        <v>0</v>
      </c>
      <c r="AL251" s="13">
        <f>BY_Demands_Drivers!$I$38*$AO$11</f>
        <v>0</v>
      </c>
      <c r="AS251" s="18" t="str">
        <f t="shared" si="47"/>
        <v>Demand</v>
      </c>
      <c r="AT251">
        <f>$BB$11</f>
        <v>2017</v>
      </c>
      <c r="AU251" t="s">
        <v>27</v>
      </c>
      <c r="AV251" t="str">
        <f t="shared" si="57"/>
        <v>IGDFL</v>
      </c>
      <c r="AW251" s="13">
        <f>BY_Demands_Drivers!$F$31*$BC$11</f>
        <v>7.1363802534456025E-2</v>
      </c>
      <c r="AX251" s="13">
        <f>BY_Demands_Drivers!$G$31*$BC$11</f>
        <v>3.0584486800481172E-2</v>
      </c>
      <c r="AY251" s="13">
        <f>BY_Demands_Drivers!$H$31*$BC$11</f>
        <v>8.155863146794981E-2</v>
      </c>
      <c r="AZ251" s="13">
        <f>BY_Demands_Drivers!$I$31*$BC$11</f>
        <v>9.1753460401443429E-2</v>
      </c>
      <c r="BG251" s="18" t="str">
        <f t="shared" si="48"/>
        <v>\I:</v>
      </c>
      <c r="BH251">
        <f>$BP$11</f>
        <v>2017</v>
      </c>
      <c r="BI251" t="s">
        <v>27</v>
      </c>
      <c r="BJ251" t="str">
        <f t="shared" si="58"/>
        <v>IIDFL</v>
      </c>
      <c r="BK251" s="13">
        <f>BY_Demands_Drivers!$F$94*$BQ$11</f>
        <v>0</v>
      </c>
      <c r="BL251" s="13">
        <f>BY_Demands_Drivers!$G$94*$BQ$11</f>
        <v>0</v>
      </c>
      <c r="BM251" s="13">
        <f>BY_Demands_Drivers!$H$94*$BQ$11</f>
        <v>0</v>
      </c>
      <c r="BN251" s="13">
        <f>BY_Demands_Drivers!$I$94*$BQ$11</f>
        <v>0</v>
      </c>
    </row>
    <row r="252" spans="3:66" x14ac:dyDescent="0.3">
      <c r="C252" s="18" t="str">
        <f t="shared" si="49"/>
        <v>\I:</v>
      </c>
      <c r="D252">
        <f>$L$12</f>
        <v>2018</v>
      </c>
      <c r="E252" t="s">
        <v>27</v>
      </c>
      <c r="F252" t="str">
        <f t="shared" si="59"/>
        <v>ISDFL</v>
      </c>
      <c r="G252" s="13">
        <f>BY_Demands_Drivers!$F$59*$M$12</f>
        <v>0</v>
      </c>
      <c r="H252" s="13">
        <f>BY_Demands_Drivers!$G$59*$M$12</f>
        <v>0</v>
      </c>
      <c r="I252" s="13">
        <f>BY_Demands_Drivers!$H$59*$M$12</f>
        <v>0</v>
      </c>
      <c r="J252" s="13">
        <f>BY_Demands_Drivers!$I$59*$M$12</f>
        <v>0</v>
      </c>
      <c r="Q252" s="18" t="str">
        <f t="shared" si="45"/>
        <v>\I:</v>
      </c>
      <c r="R252">
        <f>$Z$12</f>
        <v>2018</v>
      </c>
      <c r="S252" t="s">
        <v>27</v>
      </c>
      <c r="T252" t="str">
        <f t="shared" si="55"/>
        <v>IRDFL</v>
      </c>
      <c r="U252" s="13">
        <f>BY_Demands_Drivers!$F$52*$AA$12</f>
        <v>0</v>
      </c>
      <c r="V252" s="13">
        <f>BY_Demands_Drivers!$G$52*$AA$12</f>
        <v>0</v>
      </c>
      <c r="W252" s="13">
        <f>BY_Demands_Drivers!$H$52*$AA$12</f>
        <v>0</v>
      </c>
      <c r="X252" s="13">
        <f>BY_Demands_Drivers!$I$52*$AA$12</f>
        <v>0</v>
      </c>
      <c r="AE252" s="18" t="str">
        <f t="shared" si="46"/>
        <v>\I:</v>
      </c>
      <c r="AF252">
        <f>$AN$12</f>
        <v>2018</v>
      </c>
      <c r="AG252" t="s">
        <v>27</v>
      </c>
      <c r="AH252" t="str">
        <f t="shared" si="56"/>
        <v>IXDFL</v>
      </c>
      <c r="AI252" s="13">
        <f>BY_Demands_Drivers!$F$38*$AO$12</f>
        <v>0</v>
      </c>
      <c r="AJ252" s="13">
        <f>BY_Demands_Drivers!$G$38*$AO$12</f>
        <v>0</v>
      </c>
      <c r="AK252" s="13">
        <f>BY_Demands_Drivers!$H$38*$AO$12</f>
        <v>0</v>
      </c>
      <c r="AL252" s="13">
        <f>BY_Demands_Drivers!$I$38*$AO$12</f>
        <v>0</v>
      </c>
      <c r="AS252" s="18" t="str">
        <f t="shared" si="47"/>
        <v>Demand</v>
      </c>
      <c r="AT252">
        <f>$BB$12</f>
        <v>2018</v>
      </c>
      <c r="AU252" t="s">
        <v>27</v>
      </c>
      <c r="AV252" t="str">
        <f t="shared" si="57"/>
        <v>IGDFL</v>
      </c>
      <c r="AW252" s="13">
        <f>BY_Demands_Drivers!$F$31*$BC$12</f>
        <v>7.0781759353401391E-2</v>
      </c>
      <c r="AX252" s="13">
        <f>BY_Demands_Drivers!$G$31*$BC$12</f>
        <v>3.0335039722886325E-2</v>
      </c>
      <c r="AY252" s="13">
        <f>BY_Demands_Drivers!$H$31*$BC$12</f>
        <v>8.0893439261030223E-2</v>
      </c>
      <c r="AZ252" s="13">
        <f>BY_Demands_Drivers!$I$31*$BC$12</f>
        <v>9.1005119168658888E-2</v>
      </c>
      <c r="BG252" s="18" t="str">
        <f t="shared" si="48"/>
        <v>\I:</v>
      </c>
      <c r="BH252">
        <f>$BP$12</f>
        <v>2018</v>
      </c>
      <c r="BI252" t="s">
        <v>27</v>
      </c>
      <c r="BJ252" t="str">
        <f t="shared" si="58"/>
        <v>IIDFL</v>
      </c>
      <c r="BK252" s="13">
        <f>BY_Demands_Drivers!$F$94*$BQ$12</f>
        <v>0</v>
      </c>
      <c r="BL252" s="13">
        <f>BY_Demands_Drivers!$G$94*$BQ$12</f>
        <v>0</v>
      </c>
      <c r="BM252" s="13">
        <f>BY_Demands_Drivers!$H$94*$BQ$12</f>
        <v>0</v>
      </c>
      <c r="BN252" s="13">
        <f>BY_Demands_Drivers!$I$94*$BQ$12</f>
        <v>0</v>
      </c>
    </row>
    <row r="253" spans="3:66" x14ac:dyDescent="0.3">
      <c r="C253" s="18" t="str">
        <f t="shared" si="49"/>
        <v>\I:</v>
      </c>
      <c r="D253">
        <f>$L$13</f>
        <v>2019</v>
      </c>
      <c r="E253" t="s">
        <v>27</v>
      </c>
      <c r="F253" t="str">
        <f t="shared" si="59"/>
        <v>ISDFL</v>
      </c>
      <c r="G253" s="13">
        <f>BY_Demands_Drivers!$F$59*$M$13</f>
        <v>0</v>
      </c>
      <c r="H253" s="13">
        <f>BY_Demands_Drivers!$G$59*$M$13</f>
        <v>0</v>
      </c>
      <c r="I253" s="13">
        <f>BY_Demands_Drivers!$H$59*$M$13</f>
        <v>0</v>
      </c>
      <c r="J253" s="13">
        <f>BY_Demands_Drivers!$I$59*$M$13</f>
        <v>0</v>
      </c>
      <c r="Q253" s="18" t="str">
        <f t="shared" si="45"/>
        <v>\I:</v>
      </c>
      <c r="R253">
        <f>$Z$13</f>
        <v>2019</v>
      </c>
      <c r="S253" t="s">
        <v>27</v>
      </c>
      <c r="T253" t="str">
        <f t="shared" si="55"/>
        <v>IRDFL</v>
      </c>
      <c r="U253" s="13">
        <f>BY_Demands_Drivers!$F$52*$AA$13</f>
        <v>0</v>
      </c>
      <c r="V253" s="13">
        <f>BY_Demands_Drivers!$G$52*$AA$13</f>
        <v>0</v>
      </c>
      <c r="W253" s="13">
        <f>BY_Demands_Drivers!$H$52*$AA$13</f>
        <v>0</v>
      </c>
      <c r="X253" s="13">
        <f>BY_Demands_Drivers!$I$52*$AA$13</f>
        <v>0</v>
      </c>
      <c r="AE253" s="18" t="str">
        <f t="shared" si="46"/>
        <v>\I:</v>
      </c>
      <c r="AF253">
        <f>$AN$13</f>
        <v>2019</v>
      </c>
      <c r="AG253" t="s">
        <v>27</v>
      </c>
      <c r="AH253" t="str">
        <f t="shared" si="56"/>
        <v>IXDFL</v>
      </c>
      <c r="AI253" s="13">
        <f>BY_Demands_Drivers!$F$38*$AO$13</f>
        <v>0</v>
      </c>
      <c r="AJ253" s="13">
        <f>BY_Demands_Drivers!$G$38*$AO$13</f>
        <v>0</v>
      </c>
      <c r="AK253" s="13">
        <f>BY_Demands_Drivers!$H$38*$AO$13</f>
        <v>0</v>
      </c>
      <c r="AL253" s="13">
        <f>BY_Demands_Drivers!$I$38*$AO$13</f>
        <v>0</v>
      </c>
      <c r="AS253" s="18" t="str">
        <f t="shared" si="47"/>
        <v>Demand</v>
      </c>
      <c r="AT253">
        <f>$BB$13</f>
        <v>2019</v>
      </c>
      <c r="AU253" t="s">
        <v>27</v>
      </c>
      <c r="AV253" t="str">
        <f t="shared" si="57"/>
        <v>IGDFL</v>
      </c>
      <c r="AW253" s="13">
        <f>BY_Demands_Drivers!$F$31*$BC$13</f>
        <v>7.0199716172346743E-2</v>
      </c>
      <c r="AX253" s="13">
        <f>BY_Demands_Drivers!$G$31*$BC$13</f>
        <v>3.0085592645291478E-2</v>
      </c>
      <c r="AY253" s="13">
        <f>BY_Demands_Drivers!$H$31*$BC$13</f>
        <v>8.0228247054110635E-2</v>
      </c>
      <c r="AZ253" s="13">
        <f>BY_Demands_Drivers!$I$31*$BC$13</f>
        <v>9.0256777935874347E-2</v>
      </c>
      <c r="BG253" s="18" t="str">
        <f t="shared" si="48"/>
        <v>\I:</v>
      </c>
      <c r="BH253">
        <f>$BP$13</f>
        <v>2019</v>
      </c>
      <c r="BI253" t="s">
        <v>27</v>
      </c>
      <c r="BJ253" t="str">
        <f t="shared" si="58"/>
        <v>IIDFL</v>
      </c>
      <c r="BK253" s="13">
        <f>BY_Demands_Drivers!$F$94*$BQ$13</f>
        <v>0</v>
      </c>
      <c r="BL253" s="13">
        <f>BY_Demands_Drivers!$G$94*$BQ$13</f>
        <v>0</v>
      </c>
      <c r="BM253" s="13">
        <f>BY_Demands_Drivers!$H$94*$BQ$13</f>
        <v>0</v>
      </c>
      <c r="BN253" s="13">
        <f>BY_Demands_Drivers!$I$94*$BQ$13</f>
        <v>0</v>
      </c>
    </row>
    <row r="254" spans="3:66" x14ac:dyDescent="0.3">
      <c r="C254" s="18" t="str">
        <f t="shared" si="49"/>
        <v>\I:</v>
      </c>
      <c r="D254">
        <f>$L$14</f>
        <v>2020</v>
      </c>
      <c r="E254" t="s">
        <v>27</v>
      </c>
      <c r="F254" t="str">
        <f t="shared" si="59"/>
        <v>ISDFL</v>
      </c>
      <c r="G254" s="13">
        <f>BY_Demands_Drivers!$F$59*$M$14</f>
        <v>0</v>
      </c>
      <c r="H254" s="13">
        <f>BY_Demands_Drivers!$G$59*$M$14</f>
        <v>0</v>
      </c>
      <c r="I254" s="13">
        <f>BY_Demands_Drivers!$H$59*$M$14</f>
        <v>0</v>
      </c>
      <c r="J254" s="13">
        <f>BY_Demands_Drivers!$I$59*$M$14</f>
        <v>0</v>
      </c>
      <c r="Q254" s="18" t="str">
        <f t="shared" si="45"/>
        <v>\I:</v>
      </c>
      <c r="R254">
        <f>$Z$14</f>
        <v>2020</v>
      </c>
      <c r="S254" t="s">
        <v>27</v>
      </c>
      <c r="T254" t="str">
        <f t="shared" si="55"/>
        <v>IRDFL</v>
      </c>
      <c r="U254" s="13">
        <f>BY_Demands_Drivers!$F$52*$AA$14</f>
        <v>0</v>
      </c>
      <c r="V254" s="13">
        <f>BY_Demands_Drivers!$G$52*$AA$14</f>
        <v>0</v>
      </c>
      <c r="W254" s="13">
        <f>BY_Demands_Drivers!$H$52*$AA$14</f>
        <v>0</v>
      </c>
      <c r="X254" s="13">
        <f>BY_Demands_Drivers!$I$52*$AA$14</f>
        <v>0</v>
      </c>
      <c r="AE254" s="18" t="str">
        <f t="shared" si="46"/>
        <v>\I:</v>
      </c>
      <c r="AF254">
        <f>$AN$14</f>
        <v>2020</v>
      </c>
      <c r="AG254" t="s">
        <v>27</v>
      </c>
      <c r="AH254" t="str">
        <f t="shared" si="56"/>
        <v>IXDFL</v>
      </c>
      <c r="AI254" s="13">
        <f>BY_Demands_Drivers!$F$38*$AO$14</f>
        <v>0</v>
      </c>
      <c r="AJ254" s="13">
        <f>BY_Demands_Drivers!$G$38*$AO$14</f>
        <v>0</v>
      </c>
      <c r="AK254" s="13">
        <f>BY_Demands_Drivers!$H$38*$AO$14</f>
        <v>0</v>
      </c>
      <c r="AL254" s="13">
        <f>BY_Demands_Drivers!$I$38*$AO$14</f>
        <v>0</v>
      </c>
      <c r="AS254" s="18" t="str">
        <f t="shared" si="47"/>
        <v>Demand</v>
      </c>
      <c r="AT254">
        <f>$BB$14</f>
        <v>2020</v>
      </c>
      <c r="AU254" t="s">
        <v>27</v>
      </c>
      <c r="AV254" t="str">
        <f t="shared" si="57"/>
        <v>IGDFL</v>
      </c>
      <c r="AW254" s="13">
        <f>BY_Demands_Drivers!$F$31*$BC$14</f>
        <v>6.9617672991292096E-2</v>
      </c>
      <c r="AX254" s="13">
        <f>BY_Demands_Drivers!$G$31*$BC$14</f>
        <v>2.9836145567696624E-2</v>
      </c>
      <c r="AY254" s="13">
        <f>BY_Demands_Drivers!$H$31*$BC$14</f>
        <v>7.956305484719102E-2</v>
      </c>
      <c r="AZ254" s="13">
        <f>BY_Demands_Drivers!$I$31*$BC$14</f>
        <v>8.9508436703089791E-2</v>
      </c>
      <c r="BG254" s="18" t="str">
        <f t="shared" si="48"/>
        <v>\I:</v>
      </c>
      <c r="BH254">
        <f>$BP$14</f>
        <v>2020</v>
      </c>
      <c r="BI254" t="s">
        <v>27</v>
      </c>
      <c r="BJ254" t="str">
        <f t="shared" si="58"/>
        <v>IIDFL</v>
      </c>
      <c r="BK254" s="13">
        <f>BY_Demands_Drivers!$F$94*$BQ$14</f>
        <v>0</v>
      </c>
      <c r="BL254" s="13">
        <f>BY_Demands_Drivers!$G$94*$BQ$14</f>
        <v>0</v>
      </c>
      <c r="BM254" s="13">
        <f>BY_Demands_Drivers!$H$94*$BQ$14</f>
        <v>0</v>
      </c>
      <c r="BN254" s="13">
        <f>BY_Demands_Drivers!$I$94*$BQ$14</f>
        <v>0</v>
      </c>
    </row>
    <row r="255" spans="3:66" x14ac:dyDescent="0.3">
      <c r="C255" s="18" t="str">
        <f t="shared" si="49"/>
        <v>\I:</v>
      </c>
      <c r="D255">
        <f>$L$15</f>
        <v>2021</v>
      </c>
      <c r="E255" t="s">
        <v>27</v>
      </c>
      <c r="F255" t="str">
        <f t="shared" si="59"/>
        <v>ISDFL</v>
      </c>
      <c r="G255" s="13">
        <f>BY_Demands_Drivers!$F$59*$M$15</f>
        <v>0</v>
      </c>
      <c r="H255" s="13">
        <f>BY_Demands_Drivers!$G$59*$M$15</f>
        <v>0</v>
      </c>
      <c r="I255" s="13">
        <f>BY_Demands_Drivers!$H$59*$M$15</f>
        <v>0</v>
      </c>
      <c r="J255" s="13">
        <f>BY_Demands_Drivers!$I$59*$M$15</f>
        <v>0</v>
      </c>
      <c r="Q255" s="18" t="str">
        <f t="shared" si="45"/>
        <v>\I:</v>
      </c>
      <c r="R255">
        <f>$Z$15</f>
        <v>2021</v>
      </c>
      <c r="S255" t="s">
        <v>27</v>
      </c>
      <c r="T255" t="str">
        <f t="shared" si="55"/>
        <v>IRDFL</v>
      </c>
      <c r="U255" s="13">
        <f>BY_Demands_Drivers!$F$52*$AA$15</f>
        <v>0</v>
      </c>
      <c r="V255" s="13">
        <f>BY_Demands_Drivers!$G$52*$AA$15</f>
        <v>0</v>
      </c>
      <c r="W255" s="13">
        <f>BY_Demands_Drivers!$H$52*$AA$15</f>
        <v>0</v>
      </c>
      <c r="X255" s="13">
        <f>BY_Demands_Drivers!$I$52*$AA$15</f>
        <v>0</v>
      </c>
      <c r="AE255" s="18" t="str">
        <f t="shared" si="46"/>
        <v>\I:</v>
      </c>
      <c r="AF255">
        <f>$AN$15</f>
        <v>2021</v>
      </c>
      <c r="AG255" t="s">
        <v>27</v>
      </c>
      <c r="AH255" t="str">
        <f t="shared" si="56"/>
        <v>IXDFL</v>
      </c>
      <c r="AI255" s="13">
        <f>BY_Demands_Drivers!$F$38*$AO$15</f>
        <v>0</v>
      </c>
      <c r="AJ255" s="13">
        <f>BY_Demands_Drivers!$G$38*$AO$15</f>
        <v>0</v>
      </c>
      <c r="AK255" s="13">
        <f>BY_Demands_Drivers!$H$38*$AO$15</f>
        <v>0</v>
      </c>
      <c r="AL255" s="13">
        <f>BY_Demands_Drivers!$I$38*$AO$15</f>
        <v>0</v>
      </c>
      <c r="AS255" s="18" t="str">
        <f t="shared" si="47"/>
        <v>Demand</v>
      </c>
      <c r="AT255">
        <f>$BB$15</f>
        <v>2021</v>
      </c>
      <c r="AU255" t="s">
        <v>27</v>
      </c>
      <c r="AV255" t="str">
        <f t="shared" si="57"/>
        <v>IGDFL</v>
      </c>
      <c r="AW255" s="13">
        <f>BY_Demands_Drivers!$F$31*$BC$15</f>
        <v>6.9344662508973309E-2</v>
      </c>
      <c r="AX255" s="13">
        <f>BY_Demands_Drivers!$G$31*$BC$15</f>
        <v>2.9719141075274291E-2</v>
      </c>
      <c r="AY255" s="13">
        <f>BY_Demands_Drivers!$H$31*$BC$15</f>
        <v>7.9251042867398133E-2</v>
      </c>
      <c r="AZ255" s="13">
        <f>BY_Demands_Drivers!$I$31*$BC$15</f>
        <v>8.9157423225822791E-2</v>
      </c>
      <c r="BG255" s="18" t="str">
        <f t="shared" si="48"/>
        <v>\I:</v>
      </c>
      <c r="BH255">
        <f>$BP$15</f>
        <v>2021</v>
      </c>
      <c r="BI255" t="s">
        <v>27</v>
      </c>
      <c r="BJ255" t="str">
        <f t="shared" si="58"/>
        <v>IIDFL</v>
      </c>
      <c r="BK255" s="13">
        <f>BY_Demands_Drivers!$F$94*$BQ$15</f>
        <v>0</v>
      </c>
      <c r="BL255" s="13">
        <f>BY_Demands_Drivers!$G$94*$BQ$15</f>
        <v>0</v>
      </c>
      <c r="BM255" s="13">
        <f>BY_Demands_Drivers!$H$94*$BQ$15</f>
        <v>0</v>
      </c>
      <c r="BN255" s="13">
        <f>BY_Demands_Drivers!$I$94*$BQ$15</f>
        <v>0</v>
      </c>
    </row>
    <row r="256" spans="3:66" x14ac:dyDescent="0.3">
      <c r="C256" s="18" t="str">
        <f t="shared" si="49"/>
        <v>\I:</v>
      </c>
      <c r="D256">
        <f>$L$16</f>
        <v>2022</v>
      </c>
      <c r="E256" t="s">
        <v>27</v>
      </c>
      <c r="F256" t="str">
        <f t="shared" si="59"/>
        <v>ISDFL</v>
      </c>
      <c r="G256" s="13">
        <f>BY_Demands_Drivers!$F$59*$M$16</f>
        <v>0</v>
      </c>
      <c r="H256" s="13">
        <f>BY_Demands_Drivers!$G$59*$M$16</f>
        <v>0</v>
      </c>
      <c r="I256" s="13">
        <f>BY_Demands_Drivers!$H$59*$M$16</f>
        <v>0</v>
      </c>
      <c r="J256" s="13">
        <f>BY_Demands_Drivers!$I$59*$M$16</f>
        <v>0</v>
      </c>
      <c r="Q256" s="18" t="str">
        <f t="shared" si="45"/>
        <v>\I:</v>
      </c>
      <c r="R256">
        <f>$Z$16</f>
        <v>2022</v>
      </c>
      <c r="S256" t="s">
        <v>27</v>
      </c>
      <c r="T256" t="str">
        <f t="shared" si="55"/>
        <v>IRDFL</v>
      </c>
      <c r="U256" s="13">
        <f>BY_Demands_Drivers!$F$52*$AA$16</f>
        <v>0</v>
      </c>
      <c r="V256" s="13">
        <f>BY_Demands_Drivers!$G$52*$AA$16</f>
        <v>0</v>
      </c>
      <c r="W256" s="13">
        <f>BY_Demands_Drivers!$H$52*$AA$16</f>
        <v>0</v>
      </c>
      <c r="X256" s="13">
        <f>BY_Demands_Drivers!$I$52*$AA$16</f>
        <v>0</v>
      </c>
      <c r="AE256" s="18" t="str">
        <f t="shared" si="46"/>
        <v>\I:</v>
      </c>
      <c r="AF256">
        <f>$AN$16</f>
        <v>2022</v>
      </c>
      <c r="AG256" t="s">
        <v>27</v>
      </c>
      <c r="AH256" t="str">
        <f t="shared" si="56"/>
        <v>IXDFL</v>
      </c>
      <c r="AI256" s="13">
        <f>BY_Demands_Drivers!$F$38*$AO$16</f>
        <v>0</v>
      </c>
      <c r="AJ256" s="13">
        <f>BY_Demands_Drivers!$G$38*$AO$16</f>
        <v>0</v>
      </c>
      <c r="AK256" s="13">
        <f>BY_Demands_Drivers!$H$38*$AO$16</f>
        <v>0</v>
      </c>
      <c r="AL256" s="13">
        <f>BY_Demands_Drivers!$I$38*$AO$16</f>
        <v>0</v>
      </c>
      <c r="AS256" s="18" t="str">
        <f t="shared" si="47"/>
        <v>Demand</v>
      </c>
      <c r="AT256">
        <f>$BB$16</f>
        <v>2022</v>
      </c>
      <c r="AU256" t="s">
        <v>27</v>
      </c>
      <c r="AV256" t="str">
        <f t="shared" si="57"/>
        <v>IGDFL</v>
      </c>
      <c r="AW256" s="13">
        <f>BY_Demands_Drivers!$F$31*$BC$16</f>
        <v>6.9071652026654509E-2</v>
      </c>
      <c r="AX256" s="13">
        <f>BY_Demands_Drivers!$G$31*$BC$16</f>
        <v>2.9602136582851948E-2</v>
      </c>
      <c r="AY256" s="13">
        <f>BY_Demands_Drivers!$H$31*$BC$16</f>
        <v>7.8939030887605219E-2</v>
      </c>
      <c r="AZ256" s="13">
        <f>BY_Demands_Drivers!$I$31*$BC$16</f>
        <v>8.8806409748555762E-2</v>
      </c>
      <c r="BG256" s="18" t="str">
        <f t="shared" si="48"/>
        <v>\I:</v>
      </c>
      <c r="BH256">
        <f>$BP$16</f>
        <v>2022</v>
      </c>
      <c r="BI256" t="s">
        <v>27</v>
      </c>
      <c r="BJ256" t="str">
        <f t="shared" si="58"/>
        <v>IIDFL</v>
      </c>
      <c r="BK256" s="13">
        <f>BY_Demands_Drivers!$F$94*$BQ$16</f>
        <v>0</v>
      </c>
      <c r="BL256" s="13">
        <f>BY_Demands_Drivers!$G$94*$BQ$16</f>
        <v>0</v>
      </c>
      <c r="BM256" s="13">
        <f>BY_Demands_Drivers!$H$94*$BQ$16</f>
        <v>0</v>
      </c>
      <c r="BN256" s="13">
        <f>BY_Demands_Drivers!$I$94*$BQ$16</f>
        <v>0</v>
      </c>
    </row>
    <row r="257" spans="3:66" x14ac:dyDescent="0.3">
      <c r="C257" s="18" t="str">
        <f t="shared" si="49"/>
        <v>\I:</v>
      </c>
      <c r="D257">
        <f>$L$17</f>
        <v>2023</v>
      </c>
      <c r="E257" t="s">
        <v>27</v>
      </c>
      <c r="F257" t="str">
        <f t="shared" si="59"/>
        <v>ISDFL</v>
      </c>
      <c r="G257" s="13">
        <f>BY_Demands_Drivers!$F$59*$M$17</f>
        <v>0</v>
      </c>
      <c r="H257" s="13">
        <f>BY_Demands_Drivers!$G$59*$M$17</f>
        <v>0</v>
      </c>
      <c r="I257" s="13">
        <f>BY_Demands_Drivers!$H$59*$M$17</f>
        <v>0</v>
      </c>
      <c r="J257" s="13">
        <f>BY_Demands_Drivers!$I$59*$M$17</f>
        <v>0</v>
      </c>
      <c r="Q257" s="18" t="str">
        <f t="shared" si="45"/>
        <v>\I:</v>
      </c>
      <c r="R257">
        <f>$Z$17</f>
        <v>2023</v>
      </c>
      <c r="S257" t="s">
        <v>27</v>
      </c>
      <c r="T257" t="str">
        <f t="shared" si="55"/>
        <v>IRDFL</v>
      </c>
      <c r="U257" s="13">
        <f>BY_Demands_Drivers!$F$52*$AA$17</f>
        <v>0</v>
      </c>
      <c r="V257" s="13">
        <f>BY_Demands_Drivers!$G$52*$AA$17</f>
        <v>0</v>
      </c>
      <c r="W257" s="13">
        <f>BY_Demands_Drivers!$H$52*$AA$17</f>
        <v>0</v>
      </c>
      <c r="X257" s="13">
        <f>BY_Demands_Drivers!$I$52*$AA$17</f>
        <v>0</v>
      </c>
      <c r="AE257" s="18" t="str">
        <f t="shared" si="46"/>
        <v>\I:</v>
      </c>
      <c r="AF257">
        <f>$AN$17</f>
        <v>2023</v>
      </c>
      <c r="AG257" t="s">
        <v>27</v>
      </c>
      <c r="AH257" t="str">
        <f t="shared" si="56"/>
        <v>IXDFL</v>
      </c>
      <c r="AI257" s="13">
        <f>BY_Demands_Drivers!$F$38*$AO$17</f>
        <v>0</v>
      </c>
      <c r="AJ257" s="13">
        <f>BY_Demands_Drivers!$G$38*$AO$17</f>
        <v>0</v>
      </c>
      <c r="AK257" s="13">
        <f>BY_Demands_Drivers!$H$38*$AO$17</f>
        <v>0</v>
      </c>
      <c r="AL257" s="13">
        <f>BY_Demands_Drivers!$I$38*$AO$17</f>
        <v>0</v>
      </c>
      <c r="AS257" s="18" t="str">
        <f t="shared" si="47"/>
        <v>Demand</v>
      </c>
      <c r="AT257">
        <f>$BB$17</f>
        <v>2023</v>
      </c>
      <c r="AU257" t="s">
        <v>27</v>
      </c>
      <c r="AV257" t="str">
        <f t="shared" si="57"/>
        <v>IGDFL</v>
      </c>
      <c r="AW257" s="13">
        <f>BY_Demands_Drivers!$F$31*$BC$17</f>
        <v>6.8798641544335723E-2</v>
      </c>
      <c r="AX257" s="13">
        <f>BY_Demands_Drivers!$G$31*$BC$17</f>
        <v>2.9485132090429612E-2</v>
      </c>
      <c r="AY257" s="13">
        <f>BY_Demands_Drivers!$H$31*$BC$17</f>
        <v>7.8627018907812318E-2</v>
      </c>
      <c r="AZ257" s="13">
        <f>BY_Demands_Drivers!$I$31*$BC$17</f>
        <v>8.8455396271288747E-2</v>
      </c>
      <c r="BG257" s="18" t="str">
        <f t="shared" si="48"/>
        <v>\I:</v>
      </c>
      <c r="BH257">
        <f>$BP$17</f>
        <v>2023</v>
      </c>
      <c r="BI257" t="s">
        <v>27</v>
      </c>
      <c r="BJ257" t="str">
        <f t="shared" si="58"/>
        <v>IIDFL</v>
      </c>
      <c r="BK257" s="13">
        <f>BY_Demands_Drivers!$F$94*$BQ$17</f>
        <v>0</v>
      </c>
      <c r="BL257" s="13">
        <f>BY_Demands_Drivers!$G$94*$BQ$17</f>
        <v>0</v>
      </c>
      <c r="BM257" s="13">
        <f>BY_Demands_Drivers!$H$94*$BQ$17</f>
        <v>0</v>
      </c>
      <c r="BN257" s="13">
        <f>BY_Demands_Drivers!$I$94*$BQ$17</f>
        <v>0</v>
      </c>
    </row>
    <row r="258" spans="3:66" x14ac:dyDescent="0.3">
      <c r="C258" s="18" t="str">
        <f t="shared" si="49"/>
        <v>\I:</v>
      </c>
      <c r="D258">
        <f>$L$18</f>
        <v>2024</v>
      </c>
      <c r="E258" t="s">
        <v>27</v>
      </c>
      <c r="F258" t="str">
        <f t="shared" si="59"/>
        <v>ISDFL</v>
      </c>
      <c r="G258" s="13">
        <f>BY_Demands_Drivers!$F$59*$M$18</f>
        <v>0</v>
      </c>
      <c r="H258" s="13">
        <f>BY_Demands_Drivers!$G$59*$M$18</f>
        <v>0</v>
      </c>
      <c r="I258" s="13">
        <f>BY_Demands_Drivers!$H$59*$M$18</f>
        <v>0</v>
      </c>
      <c r="J258" s="13">
        <f>BY_Demands_Drivers!$I$59*$M$18</f>
        <v>0</v>
      </c>
      <c r="Q258" s="18" t="str">
        <f t="shared" si="45"/>
        <v>\I:</v>
      </c>
      <c r="R258">
        <f>$Z$18</f>
        <v>2024</v>
      </c>
      <c r="S258" t="s">
        <v>27</v>
      </c>
      <c r="T258" t="str">
        <f t="shared" si="55"/>
        <v>IRDFL</v>
      </c>
      <c r="U258" s="13">
        <f>BY_Demands_Drivers!$F$52*$AA$18</f>
        <v>0</v>
      </c>
      <c r="V258" s="13">
        <f>BY_Demands_Drivers!$G$52*$AA$18</f>
        <v>0</v>
      </c>
      <c r="W258" s="13">
        <f>BY_Demands_Drivers!$H$52*$AA$18</f>
        <v>0</v>
      </c>
      <c r="X258" s="13">
        <f>BY_Demands_Drivers!$I$52*$AA$18</f>
        <v>0</v>
      </c>
      <c r="AE258" s="18" t="str">
        <f t="shared" si="46"/>
        <v>\I:</v>
      </c>
      <c r="AF258">
        <f>$AN$18</f>
        <v>2024</v>
      </c>
      <c r="AG258" t="s">
        <v>27</v>
      </c>
      <c r="AH258" t="str">
        <f t="shared" si="56"/>
        <v>IXDFL</v>
      </c>
      <c r="AI258" s="13">
        <f>BY_Demands_Drivers!$F$38*$AO$18</f>
        <v>0</v>
      </c>
      <c r="AJ258" s="13">
        <f>BY_Demands_Drivers!$G$38*$AO$18</f>
        <v>0</v>
      </c>
      <c r="AK258" s="13">
        <f>BY_Demands_Drivers!$H$38*$AO$18</f>
        <v>0</v>
      </c>
      <c r="AL258" s="13">
        <f>BY_Demands_Drivers!$I$38*$AO$18</f>
        <v>0</v>
      </c>
      <c r="AS258" s="18" t="str">
        <f t="shared" si="47"/>
        <v>Demand</v>
      </c>
      <c r="AT258">
        <f>$BB$18</f>
        <v>2024</v>
      </c>
      <c r="AU258" t="s">
        <v>27</v>
      </c>
      <c r="AV258" t="str">
        <f t="shared" si="57"/>
        <v>IGDFL</v>
      </c>
      <c r="AW258" s="13">
        <f>BY_Demands_Drivers!$F$31*$BC$18</f>
        <v>6.8525631062016937E-2</v>
      </c>
      <c r="AX258" s="13">
        <f>BY_Demands_Drivers!$G$31*$BC$18</f>
        <v>2.936812759800727E-2</v>
      </c>
      <c r="AY258" s="13">
        <f>BY_Demands_Drivers!$H$31*$BC$18</f>
        <v>7.8315006928019404E-2</v>
      </c>
      <c r="AZ258" s="13">
        <f>BY_Demands_Drivers!$I$31*$BC$18</f>
        <v>8.8104382794021718E-2</v>
      </c>
      <c r="BG258" s="18" t="str">
        <f t="shared" si="48"/>
        <v>\I:</v>
      </c>
      <c r="BH258">
        <f>$BP$18</f>
        <v>2024</v>
      </c>
      <c r="BI258" t="s">
        <v>27</v>
      </c>
      <c r="BJ258" t="str">
        <f t="shared" si="58"/>
        <v>IIDFL</v>
      </c>
      <c r="BK258" s="13">
        <f>BY_Demands_Drivers!$F$94*$BQ$18</f>
        <v>0</v>
      </c>
      <c r="BL258" s="13">
        <f>BY_Demands_Drivers!$G$94*$BQ$18</f>
        <v>0</v>
      </c>
      <c r="BM258" s="13">
        <f>BY_Demands_Drivers!$H$94*$BQ$18</f>
        <v>0</v>
      </c>
      <c r="BN258" s="13">
        <f>BY_Demands_Drivers!$I$94*$BQ$18</f>
        <v>0</v>
      </c>
    </row>
    <row r="259" spans="3:66" x14ac:dyDescent="0.3">
      <c r="C259" s="18" t="str">
        <f t="shared" si="49"/>
        <v>\I:</v>
      </c>
      <c r="D259">
        <f>$L$19</f>
        <v>2025</v>
      </c>
      <c r="E259" t="s">
        <v>27</v>
      </c>
      <c r="F259" t="str">
        <f t="shared" si="59"/>
        <v>ISDFL</v>
      </c>
      <c r="G259" s="13">
        <f>BY_Demands_Drivers!$F$59*$M$19</f>
        <v>0</v>
      </c>
      <c r="H259" s="13">
        <f>BY_Demands_Drivers!$G$59*$M$19</f>
        <v>0</v>
      </c>
      <c r="I259" s="13">
        <f>BY_Demands_Drivers!$H$59*$M$19</f>
        <v>0</v>
      </c>
      <c r="J259" s="13">
        <f>BY_Demands_Drivers!$I$59*$M$19</f>
        <v>0</v>
      </c>
      <c r="Q259" s="18" t="str">
        <f t="shared" si="45"/>
        <v>\I:</v>
      </c>
      <c r="R259">
        <f>$Z$19</f>
        <v>2025</v>
      </c>
      <c r="S259" t="s">
        <v>27</v>
      </c>
      <c r="T259" t="str">
        <f t="shared" si="55"/>
        <v>IRDFL</v>
      </c>
      <c r="U259" s="13">
        <f>BY_Demands_Drivers!$F$52*$AA$19</f>
        <v>0</v>
      </c>
      <c r="V259" s="13">
        <f>BY_Demands_Drivers!$G$52*$AA$19</f>
        <v>0</v>
      </c>
      <c r="W259" s="13">
        <f>BY_Demands_Drivers!$H$52*$AA$19</f>
        <v>0</v>
      </c>
      <c r="X259" s="13">
        <f>BY_Demands_Drivers!$I$52*$AA$19</f>
        <v>0</v>
      </c>
      <c r="AE259" s="18" t="str">
        <f t="shared" si="46"/>
        <v>\I:</v>
      </c>
      <c r="AF259">
        <f>$AN$19</f>
        <v>2025</v>
      </c>
      <c r="AG259" t="s">
        <v>27</v>
      </c>
      <c r="AH259" t="str">
        <f t="shared" si="56"/>
        <v>IXDFL</v>
      </c>
      <c r="AI259" s="13">
        <f>BY_Demands_Drivers!$F$38*$AO$19</f>
        <v>0</v>
      </c>
      <c r="AJ259" s="13">
        <f>BY_Demands_Drivers!$G$38*$AO$19</f>
        <v>0</v>
      </c>
      <c r="AK259" s="13">
        <f>BY_Demands_Drivers!$H$38*$AO$19</f>
        <v>0</v>
      </c>
      <c r="AL259" s="13">
        <f>BY_Demands_Drivers!$I$38*$AO$19</f>
        <v>0</v>
      </c>
      <c r="AS259" s="18" t="str">
        <f t="shared" si="47"/>
        <v>Demand</v>
      </c>
      <c r="AT259">
        <f>$BB$19</f>
        <v>2025</v>
      </c>
      <c r="AU259" t="s">
        <v>27</v>
      </c>
      <c r="AV259" t="str">
        <f t="shared" si="57"/>
        <v>IGDFL</v>
      </c>
      <c r="AW259" s="13">
        <f>BY_Demands_Drivers!$F$31*$BC$19</f>
        <v>6.8252620579698137E-2</v>
      </c>
      <c r="AX259" s="13">
        <f>BY_Demands_Drivers!$G$31*$BC$19</f>
        <v>2.9251123105584934E-2</v>
      </c>
      <c r="AY259" s="13">
        <f>BY_Demands_Drivers!$H$31*$BC$19</f>
        <v>7.8002994948226503E-2</v>
      </c>
      <c r="AZ259" s="13">
        <f>BY_Demands_Drivers!$I$31*$BC$19</f>
        <v>8.7753369316754717E-2</v>
      </c>
      <c r="BG259" s="18" t="str">
        <f t="shared" si="48"/>
        <v>\I:</v>
      </c>
      <c r="BH259">
        <f>$BP$19</f>
        <v>2025</v>
      </c>
      <c r="BI259" t="s">
        <v>27</v>
      </c>
      <c r="BJ259" t="str">
        <f t="shared" si="58"/>
        <v>IIDFL</v>
      </c>
      <c r="BK259" s="13">
        <f>BY_Demands_Drivers!$F$94*$BQ$19</f>
        <v>0</v>
      </c>
      <c r="BL259" s="13">
        <f>BY_Demands_Drivers!$G$94*$BQ$19</f>
        <v>0</v>
      </c>
      <c r="BM259" s="13">
        <f>BY_Demands_Drivers!$H$94*$BQ$19</f>
        <v>0</v>
      </c>
      <c r="BN259" s="13">
        <f>BY_Demands_Drivers!$I$94*$BQ$19</f>
        <v>0</v>
      </c>
    </row>
    <row r="260" spans="3:66" x14ac:dyDescent="0.3">
      <c r="C260" s="18" t="str">
        <f t="shared" si="49"/>
        <v>\I:</v>
      </c>
      <c r="D260">
        <f>$L$20</f>
        <v>2026</v>
      </c>
      <c r="E260" t="s">
        <v>27</v>
      </c>
      <c r="F260" t="str">
        <f t="shared" si="59"/>
        <v>ISDFL</v>
      </c>
      <c r="G260" s="13">
        <f>BY_Demands_Drivers!$F$59*$M$20</f>
        <v>0</v>
      </c>
      <c r="H260" s="13">
        <f>BY_Demands_Drivers!$G$59*$M$20</f>
        <v>0</v>
      </c>
      <c r="I260" s="13">
        <f>BY_Demands_Drivers!$H$59*$M$20</f>
        <v>0</v>
      </c>
      <c r="J260" s="13">
        <f>BY_Demands_Drivers!$I$59*$M$20</f>
        <v>0</v>
      </c>
      <c r="Q260" s="18" t="str">
        <f t="shared" si="45"/>
        <v>\I:</v>
      </c>
      <c r="R260">
        <f>$Z$20</f>
        <v>2026</v>
      </c>
      <c r="S260" t="s">
        <v>27</v>
      </c>
      <c r="T260" t="str">
        <f t="shared" si="55"/>
        <v>IRDFL</v>
      </c>
      <c r="U260" s="13">
        <f>BY_Demands_Drivers!$F$52*$AA$20</f>
        <v>0</v>
      </c>
      <c r="V260" s="13">
        <f>BY_Demands_Drivers!$G$52*$AA$20</f>
        <v>0</v>
      </c>
      <c r="W260" s="13">
        <f>BY_Demands_Drivers!$H$52*$AA$20</f>
        <v>0</v>
      </c>
      <c r="X260" s="13">
        <f>BY_Demands_Drivers!$I$52*$AA$20</f>
        <v>0</v>
      </c>
      <c r="AE260" s="18" t="str">
        <f t="shared" si="46"/>
        <v>\I:</v>
      </c>
      <c r="AF260">
        <f>$AN$20</f>
        <v>2026</v>
      </c>
      <c r="AG260" t="s">
        <v>27</v>
      </c>
      <c r="AH260" t="str">
        <f t="shared" si="56"/>
        <v>IXDFL</v>
      </c>
      <c r="AI260" s="13">
        <f>BY_Demands_Drivers!$F$38*$AO$20</f>
        <v>0</v>
      </c>
      <c r="AJ260" s="13">
        <f>BY_Demands_Drivers!$G$38*$AO$20</f>
        <v>0</v>
      </c>
      <c r="AK260" s="13">
        <f>BY_Demands_Drivers!$H$38*$AO$20</f>
        <v>0</v>
      </c>
      <c r="AL260" s="13">
        <f>BY_Demands_Drivers!$I$38*$AO$20</f>
        <v>0</v>
      </c>
      <c r="AS260" s="18" t="str">
        <f t="shared" si="47"/>
        <v>Demand</v>
      </c>
      <c r="AT260">
        <f>$BB$20</f>
        <v>2026</v>
      </c>
      <c r="AU260" t="s">
        <v>27</v>
      </c>
      <c r="AV260" t="str">
        <f t="shared" si="57"/>
        <v>IGDFL</v>
      </c>
      <c r="AW260" s="13">
        <f>BY_Demands_Drivers!$F$31*$BC$20</f>
        <v>6.797961009737935E-2</v>
      </c>
      <c r="AX260" s="13">
        <f>BY_Demands_Drivers!$G$31*$BC$20</f>
        <v>2.9134118613162594E-2</v>
      </c>
      <c r="AY260" s="13">
        <f>BY_Demands_Drivers!$H$31*$BC$20</f>
        <v>7.7690982968433603E-2</v>
      </c>
      <c r="AZ260" s="13">
        <f>BY_Demands_Drivers!$I$31*$BC$20</f>
        <v>8.7402355839487703E-2</v>
      </c>
      <c r="BG260" s="18" t="str">
        <f t="shared" si="48"/>
        <v>\I:</v>
      </c>
      <c r="BH260">
        <f>$BP$20</f>
        <v>2026</v>
      </c>
      <c r="BI260" t="s">
        <v>27</v>
      </c>
      <c r="BJ260" t="str">
        <f t="shared" si="58"/>
        <v>IIDFL</v>
      </c>
      <c r="BK260" s="13">
        <f>BY_Demands_Drivers!$F$94*$BQ$20</f>
        <v>0</v>
      </c>
      <c r="BL260" s="13">
        <f>BY_Demands_Drivers!$G$94*$BQ$20</f>
        <v>0</v>
      </c>
      <c r="BM260" s="13">
        <f>BY_Demands_Drivers!$H$94*$BQ$20</f>
        <v>0</v>
      </c>
      <c r="BN260" s="13">
        <f>BY_Demands_Drivers!$I$94*$BQ$20</f>
        <v>0</v>
      </c>
    </row>
    <row r="261" spans="3:66" x14ac:dyDescent="0.3">
      <c r="C261" s="18" t="str">
        <f t="shared" si="49"/>
        <v>\I:</v>
      </c>
      <c r="D261">
        <f>$L$21</f>
        <v>2027</v>
      </c>
      <c r="E261" t="s">
        <v>27</v>
      </c>
      <c r="F261" t="str">
        <f t="shared" si="59"/>
        <v>ISDFL</v>
      </c>
      <c r="G261" s="13">
        <f>BY_Demands_Drivers!$F$59*$M$21</f>
        <v>0</v>
      </c>
      <c r="H261" s="13">
        <f>BY_Demands_Drivers!$G$59*$M$21</f>
        <v>0</v>
      </c>
      <c r="I261" s="13">
        <f>BY_Demands_Drivers!$H$59*$M$21</f>
        <v>0</v>
      </c>
      <c r="J261" s="13">
        <f>BY_Demands_Drivers!$I$59*$M$21</f>
        <v>0</v>
      </c>
      <c r="Q261" s="18" t="str">
        <f t="shared" ref="Q261:Q284" si="60">IF(SUM(U261:X261)&gt;0,"Demand","\I:")</f>
        <v>\I:</v>
      </c>
      <c r="R261">
        <f>$Z$21</f>
        <v>2027</v>
      </c>
      <c r="S261" t="s">
        <v>27</v>
      </c>
      <c r="T261" t="str">
        <f t="shared" si="55"/>
        <v>IRDFL</v>
      </c>
      <c r="U261" s="13">
        <f>BY_Demands_Drivers!$F$52*$AA$21</f>
        <v>0</v>
      </c>
      <c r="V261" s="13">
        <f>BY_Demands_Drivers!$G$52*$AA$21</f>
        <v>0</v>
      </c>
      <c r="W261" s="13">
        <f>BY_Demands_Drivers!$H$52*$AA$21</f>
        <v>0</v>
      </c>
      <c r="X261" s="13">
        <f>BY_Demands_Drivers!$I$52*$AA$21</f>
        <v>0</v>
      </c>
      <c r="AE261" s="18" t="str">
        <f t="shared" ref="AE261:AE284" si="61">IF(SUM(AI261:AL261)&gt;0,"Demand","\I:")</f>
        <v>\I:</v>
      </c>
      <c r="AF261">
        <f>$AN$21</f>
        <v>2027</v>
      </c>
      <c r="AG261" t="s">
        <v>27</v>
      </c>
      <c r="AH261" t="str">
        <f t="shared" si="56"/>
        <v>IXDFL</v>
      </c>
      <c r="AI261" s="13">
        <f>BY_Demands_Drivers!$F$38*$AO$21</f>
        <v>0</v>
      </c>
      <c r="AJ261" s="13">
        <f>BY_Demands_Drivers!$G$38*$AO$21</f>
        <v>0</v>
      </c>
      <c r="AK261" s="13">
        <f>BY_Demands_Drivers!$H$38*$AO$21</f>
        <v>0</v>
      </c>
      <c r="AL261" s="13">
        <f>BY_Demands_Drivers!$I$38*$AO$21</f>
        <v>0</v>
      </c>
      <c r="AS261" s="18" t="str">
        <f t="shared" ref="AS261:AS284" si="62">IF(SUM(AW261:AZ261)&gt;0,"Demand","\I:")</f>
        <v>Demand</v>
      </c>
      <c r="AT261">
        <f>$BB$21</f>
        <v>2027</v>
      </c>
      <c r="AU261" t="s">
        <v>27</v>
      </c>
      <c r="AV261" t="str">
        <f t="shared" si="57"/>
        <v>IGDFL</v>
      </c>
      <c r="AW261" s="13">
        <f>BY_Demands_Drivers!$F$31*$BC$21</f>
        <v>6.7706599615060564E-2</v>
      </c>
      <c r="AX261" s="13">
        <f>BY_Demands_Drivers!$G$31*$BC$21</f>
        <v>2.9017114120740255E-2</v>
      </c>
      <c r="AY261" s="13">
        <f>BY_Demands_Drivers!$H$31*$BC$21</f>
        <v>7.7378970988640688E-2</v>
      </c>
      <c r="AZ261" s="13">
        <f>BY_Demands_Drivers!$I$31*$BC$21</f>
        <v>8.7051342362220674E-2</v>
      </c>
      <c r="BG261" s="18" t="str">
        <f t="shared" ref="BG261:BG284" si="63">IF(SUM(BK261:BN261)&gt;0,"Demand","\I:")</f>
        <v>\I:</v>
      </c>
      <c r="BH261">
        <f>$BP$21</f>
        <v>2027</v>
      </c>
      <c r="BI261" t="s">
        <v>27</v>
      </c>
      <c r="BJ261" t="str">
        <f t="shared" si="58"/>
        <v>IIDFL</v>
      </c>
      <c r="BK261" s="13">
        <f>BY_Demands_Drivers!$F$94*$BQ$21</f>
        <v>0</v>
      </c>
      <c r="BL261" s="13">
        <f>BY_Demands_Drivers!$G$94*$BQ$21</f>
        <v>0</v>
      </c>
      <c r="BM261" s="13">
        <f>BY_Demands_Drivers!$H$94*$BQ$21</f>
        <v>0</v>
      </c>
      <c r="BN261" s="13">
        <f>BY_Demands_Drivers!$I$94*$BQ$21</f>
        <v>0</v>
      </c>
    </row>
    <row r="262" spans="3:66" x14ac:dyDescent="0.3">
      <c r="C262" s="18" t="str">
        <f t="shared" ref="C262:C284" si="64">IF(SUM(G262:J262)&gt;0,"Demand","\I:")</f>
        <v>\I:</v>
      </c>
      <c r="D262">
        <f>$L$22</f>
        <v>2028</v>
      </c>
      <c r="E262" t="s">
        <v>27</v>
      </c>
      <c r="F262" t="str">
        <f t="shared" si="59"/>
        <v>ISDFL</v>
      </c>
      <c r="G262" s="13">
        <f>BY_Demands_Drivers!$F$59*$M$22</f>
        <v>0</v>
      </c>
      <c r="H262" s="13">
        <f>BY_Demands_Drivers!$G$59*$M$22</f>
        <v>0</v>
      </c>
      <c r="I262" s="13">
        <f>BY_Demands_Drivers!$H$59*$M$22</f>
        <v>0</v>
      </c>
      <c r="J262" s="13">
        <f>BY_Demands_Drivers!$I$59*$M$22</f>
        <v>0</v>
      </c>
      <c r="Q262" s="18" t="str">
        <f t="shared" si="60"/>
        <v>\I:</v>
      </c>
      <c r="R262">
        <f>$Z$22</f>
        <v>2028</v>
      </c>
      <c r="S262" t="s">
        <v>27</v>
      </c>
      <c r="T262" t="str">
        <f t="shared" si="55"/>
        <v>IRDFL</v>
      </c>
      <c r="U262" s="13">
        <f>BY_Demands_Drivers!$F$52*$AA$22</f>
        <v>0</v>
      </c>
      <c r="V262" s="13">
        <f>BY_Demands_Drivers!$G$52*$AA$22</f>
        <v>0</v>
      </c>
      <c r="W262" s="13">
        <f>BY_Demands_Drivers!$H$52*$AA$22</f>
        <v>0</v>
      </c>
      <c r="X262" s="13">
        <f>BY_Demands_Drivers!$I$52*$AA$22</f>
        <v>0</v>
      </c>
      <c r="AE262" s="18" t="str">
        <f t="shared" si="61"/>
        <v>\I:</v>
      </c>
      <c r="AF262">
        <f>$AN$22</f>
        <v>2028</v>
      </c>
      <c r="AG262" t="s">
        <v>27</v>
      </c>
      <c r="AH262" t="str">
        <f t="shared" si="56"/>
        <v>IXDFL</v>
      </c>
      <c r="AI262" s="13">
        <f>BY_Demands_Drivers!$F$38*$AO$22</f>
        <v>0</v>
      </c>
      <c r="AJ262" s="13">
        <f>BY_Demands_Drivers!$G$38*$AO$22</f>
        <v>0</v>
      </c>
      <c r="AK262" s="13">
        <f>BY_Demands_Drivers!$H$38*$AO$22</f>
        <v>0</v>
      </c>
      <c r="AL262" s="13">
        <f>BY_Demands_Drivers!$I$38*$AO$22</f>
        <v>0</v>
      </c>
      <c r="AS262" s="18" t="str">
        <f t="shared" si="62"/>
        <v>Demand</v>
      </c>
      <c r="AT262">
        <f>$BB$22</f>
        <v>2028</v>
      </c>
      <c r="AU262" t="s">
        <v>27</v>
      </c>
      <c r="AV262" t="str">
        <f t="shared" si="57"/>
        <v>IGDFL</v>
      </c>
      <c r="AW262" s="13">
        <f>BY_Demands_Drivers!$F$31*$BC$22</f>
        <v>6.7433589132741778E-2</v>
      </c>
      <c r="AX262" s="13">
        <f>BY_Demands_Drivers!$G$31*$BC$22</f>
        <v>2.8900109628317915E-2</v>
      </c>
      <c r="AY262" s="13">
        <f>BY_Demands_Drivers!$H$31*$BC$22</f>
        <v>7.7066959008847788E-2</v>
      </c>
      <c r="AZ262" s="13">
        <f>BY_Demands_Drivers!$I$31*$BC$22</f>
        <v>8.6700328884953659E-2</v>
      </c>
      <c r="BG262" s="18" t="str">
        <f t="shared" si="63"/>
        <v>\I:</v>
      </c>
      <c r="BH262">
        <f>$BP$22</f>
        <v>2028</v>
      </c>
      <c r="BI262" t="s">
        <v>27</v>
      </c>
      <c r="BJ262" t="str">
        <f t="shared" si="58"/>
        <v>IIDFL</v>
      </c>
      <c r="BK262" s="13">
        <f>BY_Demands_Drivers!$F$94*$BQ$22</f>
        <v>0</v>
      </c>
      <c r="BL262" s="13">
        <f>BY_Demands_Drivers!$G$94*$BQ$22</f>
        <v>0</v>
      </c>
      <c r="BM262" s="13">
        <f>BY_Demands_Drivers!$H$94*$BQ$22</f>
        <v>0</v>
      </c>
      <c r="BN262" s="13">
        <f>BY_Demands_Drivers!$I$94*$BQ$22</f>
        <v>0</v>
      </c>
    </row>
    <row r="263" spans="3:66" x14ac:dyDescent="0.3">
      <c r="C263" s="18" t="str">
        <f t="shared" si="64"/>
        <v>\I:</v>
      </c>
      <c r="D263">
        <f>$L$23</f>
        <v>2029</v>
      </c>
      <c r="E263" t="s">
        <v>27</v>
      </c>
      <c r="F263" t="str">
        <f t="shared" si="59"/>
        <v>ISDFL</v>
      </c>
      <c r="G263" s="13">
        <f>BY_Demands_Drivers!$F$59*$M$23</f>
        <v>0</v>
      </c>
      <c r="H263" s="13">
        <f>BY_Demands_Drivers!$G$59*$M$23</f>
        <v>0</v>
      </c>
      <c r="I263" s="13">
        <f>BY_Demands_Drivers!$H$59*$M$23</f>
        <v>0</v>
      </c>
      <c r="J263" s="13">
        <f>BY_Demands_Drivers!$I$59*$M$23</f>
        <v>0</v>
      </c>
      <c r="Q263" s="18" t="str">
        <f t="shared" si="60"/>
        <v>\I:</v>
      </c>
      <c r="R263">
        <f>$Z$23</f>
        <v>2029</v>
      </c>
      <c r="S263" t="s">
        <v>27</v>
      </c>
      <c r="T263" t="str">
        <f t="shared" si="55"/>
        <v>IRDFL</v>
      </c>
      <c r="U263" s="13">
        <f>BY_Demands_Drivers!$F$52*$AA$23</f>
        <v>0</v>
      </c>
      <c r="V263" s="13">
        <f>BY_Demands_Drivers!$G$52*$AA$23</f>
        <v>0</v>
      </c>
      <c r="W263" s="13">
        <f>BY_Demands_Drivers!$H$52*$AA$23</f>
        <v>0</v>
      </c>
      <c r="X263" s="13">
        <f>BY_Demands_Drivers!$I$52*$AA$23</f>
        <v>0</v>
      </c>
      <c r="AE263" s="18" t="str">
        <f t="shared" si="61"/>
        <v>\I:</v>
      </c>
      <c r="AF263">
        <f>$AN$23</f>
        <v>2029</v>
      </c>
      <c r="AG263" t="s">
        <v>27</v>
      </c>
      <c r="AH263" t="str">
        <f t="shared" si="56"/>
        <v>IXDFL</v>
      </c>
      <c r="AI263" s="13">
        <f>BY_Demands_Drivers!$F$38*$AO$23</f>
        <v>0</v>
      </c>
      <c r="AJ263" s="13">
        <f>BY_Demands_Drivers!$G$38*$AO$23</f>
        <v>0</v>
      </c>
      <c r="AK263" s="13">
        <f>BY_Demands_Drivers!$H$38*$AO$23</f>
        <v>0</v>
      </c>
      <c r="AL263" s="13">
        <f>BY_Demands_Drivers!$I$38*$AO$23</f>
        <v>0</v>
      </c>
      <c r="AS263" s="18" t="str">
        <f t="shared" si="62"/>
        <v>Demand</v>
      </c>
      <c r="AT263">
        <f>$BB$23</f>
        <v>2029</v>
      </c>
      <c r="AU263" t="s">
        <v>27</v>
      </c>
      <c r="AV263" t="str">
        <f t="shared" si="57"/>
        <v>IGDFL</v>
      </c>
      <c r="AW263" s="13">
        <f>BY_Demands_Drivers!$F$31*$BC$23</f>
        <v>6.7160578650422978E-2</v>
      </c>
      <c r="AX263" s="13">
        <f>BY_Demands_Drivers!$G$31*$BC$23</f>
        <v>2.8783105135895579E-2</v>
      </c>
      <c r="AY263" s="13">
        <f>BY_Demands_Drivers!$H$31*$BC$23</f>
        <v>7.6754947029054887E-2</v>
      </c>
      <c r="AZ263" s="13">
        <f>BY_Demands_Drivers!$I$31*$BC$23</f>
        <v>8.6349315407686644E-2</v>
      </c>
      <c r="BG263" s="18" t="str">
        <f t="shared" si="63"/>
        <v>\I:</v>
      </c>
      <c r="BH263">
        <f>$BP$23</f>
        <v>2029</v>
      </c>
      <c r="BI263" t="s">
        <v>27</v>
      </c>
      <c r="BJ263" t="str">
        <f t="shared" si="58"/>
        <v>IIDFL</v>
      </c>
      <c r="BK263" s="13">
        <f>BY_Demands_Drivers!$F$94*$BQ$23</f>
        <v>0</v>
      </c>
      <c r="BL263" s="13">
        <f>BY_Demands_Drivers!$G$94*$BQ$23</f>
        <v>0</v>
      </c>
      <c r="BM263" s="13">
        <f>BY_Demands_Drivers!$H$94*$BQ$23</f>
        <v>0</v>
      </c>
      <c r="BN263" s="13">
        <f>BY_Demands_Drivers!$I$94*$BQ$23</f>
        <v>0</v>
      </c>
    </row>
    <row r="264" spans="3:66" x14ac:dyDescent="0.3">
      <c r="C264" s="18" t="str">
        <f t="shared" si="64"/>
        <v>\I:</v>
      </c>
      <c r="D264">
        <f>$L$24</f>
        <v>2030</v>
      </c>
      <c r="E264" t="s">
        <v>27</v>
      </c>
      <c r="F264" t="str">
        <f t="shared" si="59"/>
        <v>ISDFL</v>
      </c>
      <c r="G264" s="13">
        <f>BY_Demands_Drivers!$F$59*$M$24</f>
        <v>0</v>
      </c>
      <c r="H264" s="13">
        <f>BY_Demands_Drivers!$G$59*$M$24</f>
        <v>0</v>
      </c>
      <c r="I264" s="13">
        <f>BY_Demands_Drivers!$H$59*$M$24</f>
        <v>0</v>
      </c>
      <c r="J264" s="13">
        <f>BY_Demands_Drivers!$I$59*$M$24</f>
        <v>0</v>
      </c>
      <c r="Q264" s="18" t="str">
        <f t="shared" si="60"/>
        <v>\I:</v>
      </c>
      <c r="R264">
        <f>$Z$24</f>
        <v>2030</v>
      </c>
      <c r="S264" t="s">
        <v>27</v>
      </c>
      <c r="T264" t="str">
        <f t="shared" si="55"/>
        <v>IRDFL</v>
      </c>
      <c r="U264" s="13">
        <f>BY_Demands_Drivers!$F$52*$AA$24</f>
        <v>0</v>
      </c>
      <c r="V264" s="13">
        <f>BY_Demands_Drivers!$G$52*$AA$24</f>
        <v>0</v>
      </c>
      <c r="W264" s="13">
        <f>BY_Demands_Drivers!$H$52*$AA$24</f>
        <v>0</v>
      </c>
      <c r="X264" s="13">
        <f>BY_Demands_Drivers!$I$52*$AA$24</f>
        <v>0</v>
      </c>
      <c r="AE264" s="18" t="str">
        <f t="shared" si="61"/>
        <v>\I:</v>
      </c>
      <c r="AF264">
        <f>$AN$24</f>
        <v>2030</v>
      </c>
      <c r="AG264" t="s">
        <v>27</v>
      </c>
      <c r="AH264" t="str">
        <f t="shared" si="56"/>
        <v>IXDFL</v>
      </c>
      <c r="AI264" s="13">
        <f>BY_Demands_Drivers!$F$38*$AO$24</f>
        <v>0</v>
      </c>
      <c r="AJ264" s="13">
        <f>BY_Demands_Drivers!$G$38*$AO$24</f>
        <v>0</v>
      </c>
      <c r="AK264" s="13">
        <f>BY_Demands_Drivers!$H$38*$AO$24</f>
        <v>0</v>
      </c>
      <c r="AL264" s="13">
        <f>BY_Demands_Drivers!$I$38*$AO$24</f>
        <v>0</v>
      </c>
      <c r="AS264" s="18" t="str">
        <f t="shared" si="62"/>
        <v>Demand</v>
      </c>
      <c r="AT264">
        <f>$BB$24</f>
        <v>2030</v>
      </c>
      <c r="AU264" t="s">
        <v>27</v>
      </c>
      <c r="AV264" t="str">
        <f t="shared" si="57"/>
        <v>IGDFL</v>
      </c>
      <c r="AW264" s="13">
        <f>BY_Demands_Drivers!$F$31*$BC$24</f>
        <v>6.6887568168104192E-2</v>
      </c>
      <c r="AX264" s="13">
        <f>BY_Demands_Drivers!$G$31*$BC$24</f>
        <v>2.8666100643473236E-2</v>
      </c>
      <c r="AY264" s="13">
        <f>BY_Demands_Drivers!$H$31*$BC$24</f>
        <v>7.6442935049261987E-2</v>
      </c>
      <c r="AZ264" s="13">
        <f>BY_Demands_Drivers!$I$31*$BC$24</f>
        <v>8.5998301930419629E-2</v>
      </c>
      <c r="BG264" s="18" t="str">
        <f t="shared" si="63"/>
        <v>\I:</v>
      </c>
      <c r="BH264">
        <f>$BP$24</f>
        <v>2030</v>
      </c>
      <c r="BI264" t="s">
        <v>27</v>
      </c>
      <c r="BJ264" t="str">
        <f t="shared" si="58"/>
        <v>IIDFL</v>
      </c>
      <c r="BK264" s="13">
        <f>BY_Demands_Drivers!$F$94*$BQ$24</f>
        <v>0</v>
      </c>
      <c r="BL264" s="13">
        <f>BY_Demands_Drivers!$G$94*$BQ$24</f>
        <v>0</v>
      </c>
      <c r="BM264" s="13">
        <f>BY_Demands_Drivers!$H$94*$BQ$24</f>
        <v>0</v>
      </c>
      <c r="BN264" s="13">
        <f>BY_Demands_Drivers!$I$94*$BQ$24</f>
        <v>0</v>
      </c>
    </row>
    <row r="265" spans="3:66" x14ac:dyDescent="0.3">
      <c r="C265" s="18" t="str">
        <f t="shared" si="64"/>
        <v>\I:</v>
      </c>
      <c r="D265">
        <f>$L$25</f>
        <v>2031</v>
      </c>
      <c r="E265" t="s">
        <v>27</v>
      </c>
      <c r="F265" t="str">
        <f t="shared" si="59"/>
        <v>ISDFL</v>
      </c>
      <c r="G265" s="13">
        <f>BY_Demands_Drivers!$F$59*$M$25</f>
        <v>0</v>
      </c>
      <c r="H265" s="13">
        <f>BY_Demands_Drivers!$G$59*$M$25</f>
        <v>0</v>
      </c>
      <c r="I265" s="13">
        <f>BY_Demands_Drivers!$H$59*$M$25</f>
        <v>0</v>
      </c>
      <c r="J265" s="13">
        <f>BY_Demands_Drivers!$I$59*$M$25</f>
        <v>0</v>
      </c>
      <c r="Q265" s="18" t="str">
        <f t="shared" si="60"/>
        <v>\I:</v>
      </c>
      <c r="R265">
        <f>$Z$25</f>
        <v>2031</v>
      </c>
      <c r="S265" t="s">
        <v>27</v>
      </c>
      <c r="T265" t="str">
        <f t="shared" si="55"/>
        <v>IRDFL</v>
      </c>
      <c r="U265" s="13">
        <f>BY_Demands_Drivers!$F$52*$AA$25</f>
        <v>0</v>
      </c>
      <c r="V265" s="13">
        <f>BY_Demands_Drivers!$G$52*$AA$25</f>
        <v>0</v>
      </c>
      <c r="W265" s="13">
        <f>BY_Demands_Drivers!$H$52*$AA$25</f>
        <v>0</v>
      </c>
      <c r="X265" s="13">
        <f>BY_Demands_Drivers!$I$52*$AA$25</f>
        <v>0</v>
      </c>
      <c r="AE265" s="18" t="str">
        <f t="shared" si="61"/>
        <v>\I:</v>
      </c>
      <c r="AF265">
        <f>$AN$25</f>
        <v>2031</v>
      </c>
      <c r="AG265" t="s">
        <v>27</v>
      </c>
      <c r="AH265" t="str">
        <f t="shared" si="56"/>
        <v>IXDFL</v>
      </c>
      <c r="AI265" s="13">
        <f>BY_Demands_Drivers!$F$38*$AO$25</f>
        <v>0</v>
      </c>
      <c r="AJ265" s="13">
        <f>BY_Demands_Drivers!$G$38*$AO$25</f>
        <v>0</v>
      </c>
      <c r="AK265" s="13">
        <f>BY_Demands_Drivers!$H$38*$AO$25</f>
        <v>0</v>
      </c>
      <c r="AL265" s="13">
        <f>BY_Demands_Drivers!$I$38*$AO$25</f>
        <v>0</v>
      </c>
      <c r="AS265" s="18" t="str">
        <f t="shared" si="62"/>
        <v>Demand</v>
      </c>
      <c r="AT265">
        <f>$BB$25</f>
        <v>2031</v>
      </c>
      <c r="AU265" t="s">
        <v>27</v>
      </c>
      <c r="AV265" t="str">
        <f t="shared" si="57"/>
        <v>IGDFL</v>
      </c>
      <c r="AW265" s="13">
        <f>BY_Demands_Drivers!$F$31*$BC$25</f>
        <v>6.6553130327263663E-2</v>
      </c>
      <c r="AX265" s="13">
        <f>BY_Demands_Drivers!$G$31*$BC$25</f>
        <v>2.8522770140255872E-2</v>
      </c>
      <c r="AY265" s="13">
        <f>BY_Demands_Drivers!$H$31*$BC$25</f>
        <v>7.6060720374015678E-2</v>
      </c>
      <c r="AZ265" s="13">
        <f>BY_Demands_Drivers!$I$31*$BC$25</f>
        <v>8.5568310420767527E-2</v>
      </c>
      <c r="BG265" s="18" t="str">
        <f t="shared" si="63"/>
        <v>\I:</v>
      </c>
      <c r="BH265">
        <f>$BP$25</f>
        <v>2031</v>
      </c>
      <c r="BI265" t="s">
        <v>27</v>
      </c>
      <c r="BJ265" t="str">
        <f t="shared" si="58"/>
        <v>IIDFL</v>
      </c>
      <c r="BK265" s="13">
        <f>BY_Demands_Drivers!$F$94*$BQ$25</f>
        <v>0</v>
      </c>
      <c r="BL265" s="13">
        <f>BY_Demands_Drivers!$G$94*$BQ$25</f>
        <v>0</v>
      </c>
      <c r="BM265" s="13">
        <f>BY_Demands_Drivers!$H$94*$BQ$25</f>
        <v>0</v>
      </c>
      <c r="BN265" s="13">
        <f>BY_Demands_Drivers!$I$94*$BQ$25</f>
        <v>0</v>
      </c>
    </row>
    <row r="266" spans="3:66" x14ac:dyDescent="0.3">
      <c r="C266" s="18" t="str">
        <f t="shared" si="64"/>
        <v>\I:</v>
      </c>
      <c r="D266">
        <f>$L$26</f>
        <v>2032</v>
      </c>
      <c r="E266" t="s">
        <v>27</v>
      </c>
      <c r="F266" t="str">
        <f t="shared" si="59"/>
        <v>ISDFL</v>
      </c>
      <c r="G266" s="13">
        <f>BY_Demands_Drivers!$F$59*$M$26</f>
        <v>0</v>
      </c>
      <c r="H266" s="13">
        <f>BY_Demands_Drivers!$G$59*$M$26</f>
        <v>0</v>
      </c>
      <c r="I266" s="13">
        <f>BY_Demands_Drivers!$H$59*$M$26</f>
        <v>0</v>
      </c>
      <c r="J266" s="13">
        <f>BY_Demands_Drivers!$I$59*$M$26</f>
        <v>0</v>
      </c>
      <c r="Q266" s="18" t="str">
        <f t="shared" si="60"/>
        <v>\I:</v>
      </c>
      <c r="R266">
        <f>$Z$26</f>
        <v>2032</v>
      </c>
      <c r="S266" t="s">
        <v>27</v>
      </c>
      <c r="T266" t="str">
        <f t="shared" si="55"/>
        <v>IRDFL</v>
      </c>
      <c r="U266" s="13">
        <f>BY_Demands_Drivers!$F$52*$AA$26</f>
        <v>0</v>
      </c>
      <c r="V266" s="13">
        <f>BY_Demands_Drivers!$G$52*$AA$26</f>
        <v>0</v>
      </c>
      <c r="W266" s="13">
        <f>BY_Demands_Drivers!$H$52*$AA$26</f>
        <v>0</v>
      </c>
      <c r="X266" s="13">
        <f>BY_Demands_Drivers!$I$52*$AA$26</f>
        <v>0</v>
      </c>
      <c r="AE266" s="18" t="str">
        <f t="shared" si="61"/>
        <v>\I:</v>
      </c>
      <c r="AF266">
        <f>$AN$26</f>
        <v>2032</v>
      </c>
      <c r="AG266" t="s">
        <v>27</v>
      </c>
      <c r="AH266" t="str">
        <f t="shared" si="56"/>
        <v>IXDFL</v>
      </c>
      <c r="AI266" s="13">
        <f>BY_Demands_Drivers!$F$38*$AO$26</f>
        <v>0</v>
      </c>
      <c r="AJ266" s="13">
        <f>BY_Demands_Drivers!$G$38*$AO$26</f>
        <v>0</v>
      </c>
      <c r="AK266" s="13">
        <f>BY_Demands_Drivers!$H$38*$AO$26</f>
        <v>0</v>
      </c>
      <c r="AL266" s="13">
        <f>BY_Demands_Drivers!$I$38*$AO$26</f>
        <v>0</v>
      </c>
      <c r="AS266" s="18" t="str">
        <f t="shared" si="62"/>
        <v>Demand</v>
      </c>
      <c r="AT266">
        <f>$BB$26</f>
        <v>2032</v>
      </c>
      <c r="AU266" t="s">
        <v>27</v>
      </c>
      <c r="AV266" t="str">
        <f t="shared" si="57"/>
        <v>IGDFL</v>
      </c>
      <c r="AW266" s="13">
        <f>BY_Demands_Drivers!$F$31*$BC$26</f>
        <v>6.6218692486423147E-2</v>
      </c>
      <c r="AX266" s="13">
        <f>BY_Demands_Drivers!$G$31*$BC$26</f>
        <v>2.8379439637038505E-2</v>
      </c>
      <c r="AY266" s="13">
        <f>BY_Demands_Drivers!$H$31*$BC$26</f>
        <v>7.5678505698769369E-2</v>
      </c>
      <c r="AZ266" s="13">
        <f>BY_Demands_Drivers!$I$31*$BC$26</f>
        <v>8.5138318911115438E-2</v>
      </c>
      <c r="BG266" s="18" t="str">
        <f t="shared" si="63"/>
        <v>\I:</v>
      </c>
      <c r="BH266">
        <f>$BP$26</f>
        <v>2032</v>
      </c>
      <c r="BI266" t="s">
        <v>27</v>
      </c>
      <c r="BJ266" t="str">
        <f t="shared" si="58"/>
        <v>IIDFL</v>
      </c>
      <c r="BK266" s="13">
        <f>BY_Demands_Drivers!$F$94*$BQ$26</f>
        <v>0</v>
      </c>
      <c r="BL266" s="13">
        <f>BY_Demands_Drivers!$G$94*$BQ$26</f>
        <v>0</v>
      </c>
      <c r="BM266" s="13">
        <f>BY_Demands_Drivers!$H$94*$BQ$26</f>
        <v>0</v>
      </c>
      <c r="BN266" s="13">
        <f>BY_Demands_Drivers!$I$94*$BQ$26</f>
        <v>0</v>
      </c>
    </row>
    <row r="267" spans="3:66" x14ac:dyDescent="0.3">
      <c r="C267" s="18" t="str">
        <f t="shared" si="64"/>
        <v>\I:</v>
      </c>
      <c r="D267">
        <f>$L$27</f>
        <v>2033</v>
      </c>
      <c r="E267" t="s">
        <v>27</v>
      </c>
      <c r="F267" t="str">
        <f t="shared" si="59"/>
        <v>ISDFL</v>
      </c>
      <c r="G267" s="13">
        <f>BY_Demands_Drivers!$F$59*$M$27</f>
        <v>0</v>
      </c>
      <c r="H267" s="13">
        <f>BY_Demands_Drivers!$G$59*$M$27</f>
        <v>0</v>
      </c>
      <c r="I267" s="13">
        <f>BY_Demands_Drivers!$H$59*$M$27</f>
        <v>0</v>
      </c>
      <c r="J267" s="13">
        <f>BY_Demands_Drivers!$I$59*$M$27</f>
        <v>0</v>
      </c>
      <c r="Q267" s="18" t="str">
        <f t="shared" si="60"/>
        <v>\I:</v>
      </c>
      <c r="R267">
        <f>$Z$27</f>
        <v>2033</v>
      </c>
      <c r="S267" t="s">
        <v>27</v>
      </c>
      <c r="T267" t="str">
        <f t="shared" si="55"/>
        <v>IRDFL</v>
      </c>
      <c r="U267" s="13">
        <f>BY_Demands_Drivers!$F$52*$AA$27</f>
        <v>0</v>
      </c>
      <c r="V267" s="13">
        <f>BY_Demands_Drivers!$G$52*$AA$27</f>
        <v>0</v>
      </c>
      <c r="W267" s="13">
        <f>BY_Demands_Drivers!$H$52*$AA$27</f>
        <v>0</v>
      </c>
      <c r="X267" s="13">
        <f>BY_Demands_Drivers!$I$52*$AA$27</f>
        <v>0</v>
      </c>
      <c r="AE267" s="18" t="str">
        <f t="shared" si="61"/>
        <v>\I:</v>
      </c>
      <c r="AF267">
        <f>$AN$27</f>
        <v>2033</v>
      </c>
      <c r="AG267" t="s">
        <v>27</v>
      </c>
      <c r="AH267" t="str">
        <f t="shared" si="56"/>
        <v>IXDFL</v>
      </c>
      <c r="AI267" s="13">
        <f>BY_Demands_Drivers!$F$38*$AO$27</f>
        <v>0</v>
      </c>
      <c r="AJ267" s="13">
        <f>BY_Demands_Drivers!$G$38*$AO$27</f>
        <v>0</v>
      </c>
      <c r="AK267" s="13">
        <f>BY_Demands_Drivers!$H$38*$AO$27</f>
        <v>0</v>
      </c>
      <c r="AL267" s="13">
        <f>BY_Demands_Drivers!$I$38*$AO$27</f>
        <v>0</v>
      </c>
      <c r="AS267" s="18" t="str">
        <f t="shared" si="62"/>
        <v>Demand</v>
      </c>
      <c r="AT267">
        <f>$BB$27</f>
        <v>2033</v>
      </c>
      <c r="AU267" t="s">
        <v>27</v>
      </c>
      <c r="AV267" t="str">
        <f t="shared" si="57"/>
        <v>IGDFL</v>
      </c>
      <c r="AW267" s="13">
        <f>BY_Demands_Drivers!$F$31*$BC$27</f>
        <v>6.5884254645582632E-2</v>
      </c>
      <c r="AX267" s="13">
        <f>BY_Demands_Drivers!$G$31*$BC$27</f>
        <v>2.823610913382114E-2</v>
      </c>
      <c r="AY267" s="13">
        <f>BY_Demands_Drivers!$H$31*$BC$27</f>
        <v>7.529629102352306E-2</v>
      </c>
      <c r="AZ267" s="13">
        <f>BY_Demands_Drivers!$I$31*$BC$27</f>
        <v>8.4708327401463335E-2</v>
      </c>
      <c r="BG267" s="18" t="str">
        <f t="shared" si="63"/>
        <v>\I:</v>
      </c>
      <c r="BH267">
        <f>$BP$27</f>
        <v>2033</v>
      </c>
      <c r="BI267" t="s">
        <v>27</v>
      </c>
      <c r="BJ267" t="str">
        <f t="shared" si="58"/>
        <v>IIDFL</v>
      </c>
      <c r="BK267" s="13">
        <f>BY_Demands_Drivers!$F$94*$BQ$27</f>
        <v>0</v>
      </c>
      <c r="BL267" s="13">
        <f>BY_Demands_Drivers!$G$94*$BQ$27</f>
        <v>0</v>
      </c>
      <c r="BM267" s="13">
        <f>BY_Demands_Drivers!$H$94*$BQ$27</f>
        <v>0</v>
      </c>
      <c r="BN267" s="13">
        <f>BY_Demands_Drivers!$I$94*$BQ$27</f>
        <v>0</v>
      </c>
    </row>
    <row r="268" spans="3:66" x14ac:dyDescent="0.3">
      <c r="C268" s="18" t="str">
        <f t="shared" si="64"/>
        <v>\I:</v>
      </c>
      <c r="D268">
        <f>$L$28</f>
        <v>2034</v>
      </c>
      <c r="E268" t="s">
        <v>27</v>
      </c>
      <c r="F268" t="str">
        <f t="shared" si="59"/>
        <v>ISDFL</v>
      </c>
      <c r="G268" s="13">
        <f>BY_Demands_Drivers!$F$59*$M$28</f>
        <v>0</v>
      </c>
      <c r="H268" s="13">
        <f>BY_Demands_Drivers!$G$59*$M$28</f>
        <v>0</v>
      </c>
      <c r="I268" s="13">
        <f>BY_Demands_Drivers!$H$59*$M$28</f>
        <v>0</v>
      </c>
      <c r="J268" s="13">
        <f>BY_Demands_Drivers!$I$59*$M$28</f>
        <v>0</v>
      </c>
      <c r="Q268" s="18" t="str">
        <f t="shared" si="60"/>
        <v>\I:</v>
      </c>
      <c r="R268">
        <f>$Z$28</f>
        <v>2034</v>
      </c>
      <c r="S268" t="s">
        <v>27</v>
      </c>
      <c r="T268" t="str">
        <f t="shared" si="55"/>
        <v>IRDFL</v>
      </c>
      <c r="U268" s="13">
        <f>BY_Demands_Drivers!$F$52*$AA$28</f>
        <v>0</v>
      </c>
      <c r="V268" s="13">
        <f>BY_Demands_Drivers!$G$52*$AA$28</f>
        <v>0</v>
      </c>
      <c r="W268" s="13">
        <f>BY_Demands_Drivers!$H$52*$AA$28</f>
        <v>0</v>
      </c>
      <c r="X268" s="13">
        <f>BY_Demands_Drivers!$I$52*$AA$28</f>
        <v>0</v>
      </c>
      <c r="AE268" s="18" t="str">
        <f t="shared" si="61"/>
        <v>\I:</v>
      </c>
      <c r="AF268">
        <f>$AN$28</f>
        <v>2034</v>
      </c>
      <c r="AG268" t="s">
        <v>27</v>
      </c>
      <c r="AH268" t="str">
        <f t="shared" si="56"/>
        <v>IXDFL</v>
      </c>
      <c r="AI268" s="13">
        <f>BY_Demands_Drivers!$F$38*$AO$28</f>
        <v>0</v>
      </c>
      <c r="AJ268" s="13">
        <f>BY_Demands_Drivers!$G$38*$AO$28</f>
        <v>0</v>
      </c>
      <c r="AK268" s="13">
        <f>BY_Demands_Drivers!$H$38*$AO$28</f>
        <v>0</v>
      </c>
      <c r="AL268" s="13">
        <f>BY_Demands_Drivers!$I$38*$AO$28</f>
        <v>0</v>
      </c>
      <c r="AS268" s="18" t="str">
        <f t="shared" si="62"/>
        <v>Demand</v>
      </c>
      <c r="AT268">
        <f>$BB$28</f>
        <v>2034</v>
      </c>
      <c r="AU268" t="s">
        <v>27</v>
      </c>
      <c r="AV268" t="str">
        <f t="shared" si="57"/>
        <v>IGDFL</v>
      </c>
      <c r="AW268" s="13">
        <f>BY_Demands_Drivers!$F$31*$BC$28</f>
        <v>6.5549816804742103E-2</v>
      </c>
      <c r="AX268" s="13">
        <f>BY_Demands_Drivers!$G$31*$BC$28</f>
        <v>2.8092778630603773E-2</v>
      </c>
      <c r="AY268" s="13">
        <f>BY_Demands_Drivers!$H$31*$BC$28</f>
        <v>7.4914076348276751E-2</v>
      </c>
      <c r="AZ268" s="13">
        <f>BY_Demands_Drivers!$I$31*$BC$28</f>
        <v>8.4278335891811232E-2</v>
      </c>
      <c r="BG268" s="18" t="str">
        <f t="shared" si="63"/>
        <v>\I:</v>
      </c>
      <c r="BH268">
        <f>$BP$28</f>
        <v>2034</v>
      </c>
      <c r="BI268" t="s">
        <v>27</v>
      </c>
      <c r="BJ268" t="str">
        <f t="shared" si="58"/>
        <v>IIDFL</v>
      </c>
      <c r="BK268" s="13">
        <f>BY_Demands_Drivers!$F$94*$BQ$28</f>
        <v>0</v>
      </c>
      <c r="BL268" s="13">
        <f>BY_Demands_Drivers!$G$94*$BQ$28</f>
        <v>0</v>
      </c>
      <c r="BM268" s="13">
        <f>BY_Demands_Drivers!$H$94*$BQ$28</f>
        <v>0</v>
      </c>
      <c r="BN268" s="13">
        <f>BY_Demands_Drivers!$I$94*$BQ$28</f>
        <v>0</v>
      </c>
    </row>
    <row r="269" spans="3:66" x14ac:dyDescent="0.3">
      <c r="C269" s="18" t="str">
        <f t="shared" si="64"/>
        <v>\I:</v>
      </c>
      <c r="D269">
        <f>$L$29</f>
        <v>2035</v>
      </c>
      <c r="E269" t="s">
        <v>27</v>
      </c>
      <c r="F269" t="str">
        <f t="shared" si="59"/>
        <v>ISDFL</v>
      </c>
      <c r="G269" s="13">
        <f>BY_Demands_Drivers!$F$59*$M$29</f>
        <v>0</v>
      </c>
      <c r="H269" s="13">
        <f>BY_Demands_Drivers!$G$59*$M$29</f>
        <v>0</v>
      </c>
      <c r="I269" s="13">
        <f>BY_Demands_Drivers!$H$59*$M$29</f>
        <v>0</v>
      </c>
      <c r="J269" s="13">
        <f>BY_Demands_Drivers!$I$59*$M$29</f>
        <v>0</v>
      </c>
      <c r="Q269" s="18" t="str">
        <f t="shared" si="60"/>
        <v>\I:</v>
      </c>
      <c r="R269">
        <f>$Z$29</f>
        <v>2035</v>
      </c>
      <c r="S269" t="s">
        <v>27</v>
      </c>
      <c r="T269" t="str">
        <f t="shared" si="55"/>
        <v>IRDFL</v>
      </c>
      <c r="U269" s="13">
        <f>BY_Demands_Drivers!$F$52*$AA$29</f>
        <v>0</v>
      </c>
      <c r="V269" s="13">
        <f>BY_Demands_Drivers!$G$52*$AA$29</f>
        <v>0</v>
      </c>
      <c r="W269" s="13">
        <f>BY_Demands_Drivers!$H$52*$AA$29</f>
        <v>0</v>
      </c>
      <c r="X269" s="13">
        <f>BY_Demands_Drivers!$I$52*$AA$29</f>
        <v>0</v>
      </c>
      <c r="AE269" s="18" t="str">
        <f t="shared" si="61"/>
        <v>\I:</v>
      </c>
      <c r="AF269">
        <f>$AN$29</f>
        <v>2035</v>
      </c>
      <c r="AG269" t="s">
        <v>27</v>
      </c>
      <c r="AH269" t="str">
        <f t="shared" si="56"/>
        <v>IXDFL</v>
      </c>
      <c r="AI269" s="13">
        <f>BY_Demands_Drivers!$F$38*$AO$29</f>
        <v>0</v>
      </c>
      <c r="AJ269" s="13">
        <f>BY_Demands_Drivers!$G$38*$AO$29</f>
        <v>0</v>
      </c>
      <c r="AK269" s="13">
        <f>BY_Demands_Drivers!$H$38*$AO$29</f>
        <v>0</v>
      </c>
      <c r="AL269" s="13">
        <f>BY_Demands_Drivers!$I$38*$AO$29</f>
        <v>0</v>
      </c>
      <c r="AS269" s="18" t="str">
        <f t="shared" si="62"/>
        <v>Demand</v>
      </c>
      <c r="AT269">
        <f>$BB$29</f>
        <v>2035</v>
      </c>
      <c r="AU269" t="s">
        <v>27</v>
      </c>
      <c r="AV269" t="str">
        <f t="shared" si="57"/>
        <v>IGDFL</v>
      </c>
      <c r="AW269" s="13">
        <f>BY_Demands_Drivers!$F$31*$BC$29</f>
        <v>6.5215378963901574E-2</v>
      </c>
      <c r="AX269" s="13">
        <f>BY_Demands_Drivers!$G$31*$BC$29</f>
        <v>2.7949448127386402E-2</v>
      </c>
      <c r="AY269" s="13">
        <f>BY_Demands_Drivers!$H$31*$BC$29</f>
        <v>7.4531861673030428E-2</v>
      </c>
      <c r="AZ269" s="13">
        <f>BY_Demands_Drivers!$I$31*$BC$29</f>
        <v>8.3848344382159129E-2</v>
      </c>
      <c r="BG269" s="18" t="str">
        <f t="shared" si="63"/>
        <v>\I:</v>
      </c>
      <c r="BH269">
        <f>$BP$29</f>
        <v>2035</v>
      </c>
      <c r="BI269" t="s">
        <v>27</v>
      </c>
      <c r="BJ269" t="str">
        <f t="shared" si="58"/>
        <v>IIDFL</v>
      </c>
      <c r="BK269" s="13">
        <f>BY_Demands_Drivers!$F$94*$BQ$29</f>
        <v>0</v>
      </c>
      <c r="BL269" s="13">
        <f>BY_Demands_Drivers!$G$94*$BQ$29</f>
        <v>0</v>
      </c>
      <c r="BM269" s="13">
        <f>BY_Demands_Drivers!$H$94*$BQ$29</f>
        <v>0</v>
      </c>
      <c r="BN269" s="13">
        <f>BY_Demands_Drivers!$I$94*$BQ$29</f>
        <v>0</v>
      </c>
    </row>
    <row r="270" spans="3:66" x14ac:dyDescent="0.3">
      <c r="C270" s="18" t="str">
        <f t="shared" si="64"/>
        <v>\I:</v>
      </c>
      <c r="D270">
        <f>$L$30</f>
        <v>2036</v>
      </c>
      <c r="E270" t="s">
        <v>27</v>
      </c>
      <c r="F270" t="str">
        <f t="shared" si="59"/>
        <v>ISDFL</v>
      </c>
      <c r="G270" s="13">
        <f>BY_Demands_Drivers!$F$59*$M$30</f>
        <v>0</v>
      </c>
      <c r="H270" s="13">
        <f>BY_Demands_Drivers!$G$59*$M$30</f>
        <v>0</v>
      </c>
      <c r="I270" s="13">
        <f>BY_Demands_Drivers!$H$59*$M$30</f>
        <v>0</v>
      </c>
      <c r="J270" s="13">
        <f>BY_Demands_Drivers!$I$59*$M$30</f>
        <v>0</v>
      </c>
      <c r="Q270" s="18" t="str">
        <f t="shared" si="60"/>
        <v>\I:</v>
      </c>
      <c r="R270">
        <f>$Z$30</f>
        <v>2036</v>
      </c>
      <c r="S270" t="s">
        <v>27</v>
      </c>
      <c r="T270" t="str">
        <f t="shared" si="55"/>
        <v>IRDFL</v>
      </c>
      <c r="U270" s="13">
        <f>BY_Demands_Drivers!$F$52*$AA$30</f>
        <v>0</v>
      </c>
      <c r="V270" s="13">
        <f>BY_Demands_Drivers!$G$52*$AA$30</f>
        <v>0</v>
      </c>
      <c r="W270" s="13">
        <f>BY_Demands_Drivers!$H$52*$AA$30</f>
        <v>0</v>
      </c>
      <c r="X270" s="13">
        <f>BY_Demands_Drivers!$I$52*$AA$30</f>
        <v>0</v>
      </c>
      <c r="AE270" s="18" t="str">
        <f t="shared" si="61"/>
        <v>\I:</v>
      </c>
      <c r="AF270">
        <f>$AN$30</f>
        <v>2036</v>
      </c>
      <c r="AG270" t="s">
        <v>27</v>
      </c>
      <c r="AH270" t="str">
        <f t="shared" si="56"/>
        <v>IXDFL</v>
      </c>
      <c r="AI270" s="13">
        <f>BY_Demands_Drivers!$F$38*$AO$30</f>
        <v>0</v>
      </c>
      <c r="AJ270" s="13">
        <f>BY_Demands_Drivers!$G$38*$AO$30</f>
        <v>0</v>
      </c>
      <c r="AK270" s="13">
        <f>BY_Demands_Drivers!$H$38*$AO$30</f>
        <v>0</v>
      </c>
      <c r="AL270" s="13">
        <f>BY_Demands_Drivers!$I$38*$AO$30</f>
        <v>0</v>
      </c>
      <c r="AS270" s="18" t="str">
        <f t="shared" si="62"/>
        <v>Demand</v>
      </c>
      <c r="AT270">
        <f>$BB$30</f>
        <v>2036</v>
      </c>
      <c r="AU270" t="s">
        <v>27</v>
      </c>
      <c r="AV270" t="str">
        <f t="shared" si="57"/>
        <v>IGDFL</v>
      </c>
      <c r="AW270" s="13">
        <f>BY_Demands_Drivers!$F$31*$BC$30</f>
        <v>6.4880941123061059E-2</v>
      </c>
      <c r="AX270" s="13">
        <f>BY_Demands_Drivers!$G$31*$BC$30</f>
        <v>2.7806117624169038E-2</v>
      </c>
      <c r="AY270" s="13">
        <f>BY_Demands_Drivers!$H$31*$BC$30</f>
        <v>7.4149646997784119E-2</v>
      </c>
      <c r="AZ270" s="13">
        <f>BY_Demands_Drivers!$I$31*$BC$30</f>
        <v>8.3418352872507026E-2</v>
      </c>
      <c r="BG270" s="18" t="str">
        <f t="shared" si="63"/>
        <v>\I:</v>
      </c>
      <c r="BH270">
        <f>$BP$30</f>
        <v>2036</v>
      </c>
      <c r="BI270" t="s">
        <v>27</v>
      </c>
      <c r="BJ270" t="str">
        <f t="shared" si="58"/>
        <v>IIDFL</v>
      </c>
      <c r="BK270" s="13">
        <f>BY_Demands_Drivers!$F$94*$BQ$30</f>
        <v>0</v>
      </c>
      <c r="BL270" s="13">
        <f>BY_Demands_Drivers!$G$94*$BQ$30</f>
        <v>0</v>
      </c>
      <c r="BM270" s="13">
        <f>BY_Demands_Drivers!$H$94*$BQ$30</f>
        <v>0</v>
      </c>
      <c r="BN270" s="13">
        <f>BY_Demands_Drivers!$I$94*$BQ$30</f>
        <v>0</v>
      </c>
    </row>
    <row r="271" spans="3:66" x14ac:dyDescent="0.3">
      <c r="C271" s="18" t="str">
        <f t="shared" si="64"/>
        <v>\I:</v>
      </c>
      <c r="D271">
        <f>$L$31</f>
        <v>2037</v>
      </c>
      <c r="E271" t="s">
        <v>27</v>
      </c>
      <c r="F271" t="str">
        <f t="shared" si="59"/>
        <v>ISDFL</v>
      </c>
      <c r="G271" s="13">
        <f>BY_Demands_Drivers!$F$59*$M$31</f>
        <v>0</v>
      </c>
      <c r="H271" s="13">
        <f>BY_Demands_Drivers!$G$59*$M$31</f>
        <v>0</v>
      </c>
      <c r="I271" s="13">
        <f>BY_Demands_Drivers!$H$59*$M$31</f>
        <v>0</v>
      </c>
      <c r="J271" s="13">
        <f>BY_Demands_Drivers!$I$59*$M$31</f>
        <v>0</v>
      </c>
      <c r="Q271" s="18" t="str">
        <f t="shared" si="60"/>
        <v>\I:</v>
      </c>
      <c r="R271">
        <f>$Z$31</f>
        <v>2037</v>
      </c>
      <c r="S271" t="s">
        <v>27</v>
      </c>
      <c r="T271" t="str">
        <f t="shared" si="55"/>
        <v>IRDFL</v>
      </c>
      <c r="U271" s="13">
        <f>BY_Demands_Drivers!$F$52*$AA$31</f>
        <v>0</v>
      </c>
      <c r="V271" s="13">
        <f>BY_Demands_Drivers!$G$52*$AA$31</f>
        <v>0</v>
      </c>
      <c r="W271" s="13">
        <f>BY_Demands_Drivers!$H$52*$AA$31</f>
        <v>0</v>
      </c>
      <c r="X271" s="13">
        <f>BY_Demands_Drivers!$I$52*$AA$31</f>
        <v>0</v>
      </c>
      <c r="AE271" s="18" t="str">
        <f t="shared" si="61"/>
        <v>\I:</v>
      </c>
      <c r="AF271">
        <f>$AN$31</f>
        <v>2037</v>
      </c>
      <c r="AG271" t="s">
        <v>27</v>
      </c>
      <c r="AH271" t="str">
        <f t="shared" si="56"/>
        <v>IXDFL</v>
      </c>
      <c r="AI271" s="13">
        <f>BY_Demands_Drivers!$F$38*$AO$31</f>
        <v>0</v>
      </c>
      <c r="AJ271" s="13">
        <f>BY_Demands_Drivers!$G$38*$AO$31</f>
        <v>0</v>
      </c>
      <c r="AK271" s="13">
        <f>BY_Demands_Drivers!$H$38*$AO$31</f>
        <v>0</v>
      </c>
      <c r="AL271" s="13">
        <f>BY_Demands_Drivers!$I$38*$AO$31</f>
        <v>0</v>
      </c>
      <c r="AS271" s="18" t="str">
        <f t="shared" si="62"/>
        <v>Demand</v>
      </c>
      <c r="AT271">
        <f>$BB$31</f>
        <v>2037</v>
      </c>
      <c r="AU271" t="s">
        <v>27</v>
      </c>
      <c r="AV271" t="str">
        <f t="shared" si="57"/>
        <v>IGDFL</v>
      </c>
      <c r="AW271" s="13">
        <f>BY_Demands_Drivers!$F$31*$BC$31</f>
        <v>6.4546503282220544E-2</v>
      </c>
      <c r="AX271" s="13">
        <f>BY_Demands_Drivers!$G$31*$BC$31</f>
        <v>2.766278712095167E-2</v>
      </c>
      <c r="AY271" s="13">
        <f>BY_Demands_Drivers!$H$31*$BC$31</f>
        <v>7.376743232253781E-2</v>
      </c>
      <c r="AZ271" s="13">
        <f>BY_Demands_Drivers!$I$31*$BC$31</f>
        <v>8.2988361362854937E-2</v>
      </c>
      <c r="BG271" s="18" t="str">
        <f t="shared" si="63"/>
        <v>\I:</v>
      </c>
      <c r="BH271">
        <f>$BP$31</f>
        <v>2037</v>
      </c>
      <c r="BI271" t="s">
        <v>27</v>
      </c>
      <c r="BJ271" t="str">
        <f t="shared" si="58"/>
        <v>IIDFL</v>
      </c>
      <c r="BK271" s="13">
        <f>BY_Demands_Drivers!$F$94*$BQ$31</f>
        <v>0</v>
      </c>
      <c r="BL271" s="13">
        <f>BY_Demands_Drivers!$G$94*$BQ$31</f>
        <v>0</v>
      </c>
      <c r="BM271" s="13">
        <f>BY_Demands_Drivers!$H$94*$BQ$31</f>
        <v>0</v>
      </c>
      <c r="BN271" s="13">
        <f>BY_Demands_Drivers!$I$94*$BQ$31</f>
        <v>0</v>
      </c>
    </row>
    <row r="272" spans="3:66" x14ac:dyDescent="0.3">
      <c r="C272" s="18" t="str">
        <f t="shared" si="64"/>
        <v>\I:</v>
      </c>
      <c r="D272">
        <f>$L$32</f>
        <v>2038</v>
      </c>
      <c r="E272" t="s">
        <v>27</v>
      </c>
      <c r="F272" t="str">
        <f t="shared" si="59"/>
        <v>ISDFL</v>
      </c>
      <c r="G272" s="13">
        <f>BY_Demands_Drivers!$F$59*$M$32</f>
        <v>0</v>
      </c>
      <c r="H272" s="13">
        <f>BY_Demands_Drivers!$G$59*$M$32</f>
        <v>0</v>
      </c>
      <c r="I272" s="13">
        <f>BY_Demands_Drivers!$H$59*$M$32</f>
        <v>0</v>
      </c>
      <c r="J272" s="13">
        <f>BY_Demands_Drivers!$I$59*$M$32</f>
        <v>0</v>
      </c>
      <c r="Q272" s="18" t="str">
        <f t="shared" si="60"/>
        <v>\I:</v>
      </c>
      <c r="R272">
        <f>$Z$32</f>
        <v>2038</v>
      </c>
      <c r="S272" t="s">
        <v>27</v>
      </c>
      <c r="T272" t="str">
        <f t="shared" si="55"/>
        <v>IRDFL</v>
      </c>
      <c r="U272" s="13">
        <f>BY_Demands_Drivers!$F$52*$AA$32</f>
        <v>0</v>
      </c>
      <c r="V272" s="13">
        <f>BY_Demands_Drivers!$G$52*$AA$32</f>
        <v>0</v>
      </c>
      <c r="W272" s="13">
        <f>BY_Demands_Drivers!$H$52*$AA$32</f>
        <v>0</v>
      </c>
      <c r="X272" s="13">
        <f>BY_Demands_Drivers!$I$52*$AA$32</f>
        <v>0</v>
      </c>
      <c r="AE272" s="18" t="str">
        <f t="shared" si="61"/>
        <v>\I:</v>
      </c>
      <c r="AF272">
        <f>$AN$32</f>
        <v>2038</v>
      </c>
      <c r="AG272" t="s">
        <v>27</v>
      </c>
      <c r="AH272" t="str">
        <f t="shared" si="56"/>
        <v>IXDFL</v>
      </c>
      <c r="AI272" s="13">
        <f>BY_Demands_Drivers!$F$38*$AO$32</f>
        <v>0</v>
      </c>
      <c r="AJ272" s="13">
        <f>BY_Demands_Drivers!$G$38*$AO$32</f>
        <v>0</v>
      </c>
      <c r="AK272" s="13">
        <f>BY_Demands_Drivers!$H$38*$AO$32</f>
        <v>0</v>
      </c>
      <c r="AL272" s="13">
        <f>BY_Demands_Drivers!$I$38*$AO$32</f>
        <v>0</v>
      </c>
      <c r="AS272" s="18" t="str">
        <f t="shared" si="62"/>
        <v>Demand</v>
      </c>
      <c r="AT272">
        <f>$BB$32</f>
        <v>2038</v>
      </c>
      <c r="AU272" t="s">
        <v>27</v>
      </c>
      <c r="AV272" t="str">
        <f t="shared" si="57"/>
        <v>IGDFL</v>
      </c>
      <c r="AW272" s="13">
        <f>BY_Demands_Drivers!$F$31*$BC$32</f>
        <v>6.4212065441380015E-2</v>
      </c>
      <c r="AX272" s="13">
        <f>BY_Demands_Drivers!$G$31*$BC$32</f>
        <v>2.7519456617734306E-2</v>
      </c>
      <c r="AY272" s="13">
        <f>BY_Demands_Drivers!$H$31*$BC$32</f>
        <v>7.3385217647291501E-2</v>
      </c>
      <c r="AZ272" s="13">
        <f>BY_Demands_Drivers!$I$31*$BC$32</f>
        <v>8.2558369853202834E-2</v>
      </c>
      <c r="BG272" s="18" t="str">
        <f t="shared" si="63"/>
        <v>\I:</v>
      </c>
      <c r="BH272">
        <f>$BP$32</f>
        <v>2038</v>
      </c>
      <c r="BI272" t="s">
        <v>27</v>
      </c>
      <c r="BJ272" t="str">
        <f t="shared" si="58"/>
        <v>IIDFL</v>
      </c>
      <c r="BK272" s="13">
        <f>BY_Demands_Drivers!$F$94*$BQ$32</f>
        <v>0</v>
      </c>
      <c r="BL272" s="13">
        <f>BY_Demands_Drivers!$G$94*$BQ$32</f>
        <v>0</v>
      </c>
      <c r="BM272" s="13">
        <f>BY_Demands_Drivers!$H$94*$BQ$32</f>
        <v>0</v>
      </c>
      <c r="BN272" s="13">
        <f>BY_Demands_Drivers!$I$94*$BQ$32</f>
        <v>0</v>
      </c>
    </row>
    <row r="273" spans="3:66" x14ac:dyDescent="0.3">
      <c r="C273" s="18" t="str">
        <f t="shared" si="64"/>
        <v>\I:</v>
      </c>
      <c r="D273">
        <f>$L$33</f>
        <v>2039</v>
      </c>
      <c r="E273" t="s">
        <v>27</v>
      </c>
      <c r="F273" t="str">
        <f t="shared" si="59"/>
        <v>ISDFL</v>
      </c>
      <c r="G273" s="13">
        <f>BY_Demands_Drivers!$F$59*$M$33</f>
        <v>0</v>
      </c>
      <c r="H273" s="13">
        <f>BY_Demands_Drivers!$G$59*$M$33</f>
        <v>0</v>
      </c>
      <c r="I273" s="13">
        <f>BY_Demands_Drivers!$H$59*$M$33</f>
        <v>0</v>
      </c>
      <c r="J273" s="13">
        <f>BY_Demands_Drivers!$I$59*$M$33</f>
        <v>0</v>
      </c>
      <c r="Q273" s="18" t="str">
        <f t="shared" si="60"/>
        <v>\I:</v>
      </c>
      <c r="R273">
        <f>$Z$33</f>
        <v>2039</v>
      </c>
      <c r="S273" t="s">
        <v>27</v>
      </c>
      <c r="T273" t="str">
        <f t="shared" si="55"/>
        <v>IRDFL</v>
      </c>
      <c r="U273" s="13">
        <f>BY_Demands_Drivers!$F$52*$AA$33</f>
        <v>0</v>
      </c>
      <c r="V273" s="13">
        <f>BY_Demands_Drivers!$G$52*$AA$33</f>
        <v>0</v>
      </c>
      <c r="W273" s="13">
        <f>BY_Demands_Drivers!$H$52*$AA$33</f>
        <v>0</v>
      </c>
      <c r="X273" s="13">
        <f>BY_Demands_Drivers!$I$52*$AA$33</f>
        <v>0</v>
      </c>
      <c r="AE273" s="18" t="str">
        <f t="shared" si="61"/>
        <v>\I:</v>
      </c>
      <c r="AF273">
        <f>$AN$33</f>
        <v>2039</v>
      </c>
      <c r="AG273" t="s">
        <v>27</v>
      </c>
      <c r="AH273" t="str">
        <f t="shared" si="56"/>
        <v>IXDFL</v>
      </c>
      <c r="AI273" s="13">
        <f>BY_Demands_Drivers!$F$38*$AO$33</f>
        <v>0</v>
      </c>
      <c r="AJ273" s="13">
        <f>BY_Demands_Drivers!$G$38*$AO$33</f>
        <v>0</v>
      </c>
      <c r="AK273" s="13">
        <f>BY_Demands_Drivers!$H$38*$AO$33</f>
        <v>0</v>
      </c>
      <c r="AL273" s="13">
        <f>BY_Demands_Drivers!$I$38*$AO$33</f>
        <v>0</v>
      </c>
      <c r="AS273" s="18" t="str">
        <f t="shared" si="62"/>
        <v>Demand</v>
      </c>
      <c r="AT273">
        <f>$BB$33</f>
        <v>2039</v>
      </c>
      <c r="AU273" t="s">
        <v>27</v>
      </c>
      <c r="AV273" t="str">
        <f t="shared" si="57"/>
        <v>IGDFL</v>
      </c>
      <c r="AW273" s="13">
        <f>BY_Demands_Drivers!$F$31*$BC$33</f>
        <v>6.3877627600539499E-2</v>
      </c>
      <c r="AX273" s="13">
        <f>BY_Demands_Drivers!$G$31*$BC$33</f>
        <v>2.7376126114516942E-2</v>
      </c>
      <c r="AY273" s="13">
        <f>BY_Demands_Drivers!$H$31*$BC$33</f>
        <v>7.3003002972045192E-2</v>
      </c>
      <c r="AZ273" s="13">
        <f>BY_Demands_Drivers!$I$31*$BC$33</f>
        <v>8.2128378343550745E-2</v>
      </c>
      <c r="BG273" s="18" t="str">
        <f t="shared" si="63"/>
        <v>\I:</v>
      </c>
      <c r="BH273">
        <f>$BP$33</f>
        <v>2039</v>
      </c>
      <c r="BI273" t="s">
        <v>27</v>
      </c>
      <c r="BJ273" t="str">
        <f t="shared" si="58"/>
        <v>IIDFL</v>
      </c>
      <c r="BK273" s="13">
        <f>BY_Demands_Drivers!$F$94*$BQ$33</f>
        <v>0</v>
      </c>
      <c r="BL273" s="13">
        <f>BY_Demands_Drivers!$G$94*$BQ$33</f>
        <v>0</v>
      </c>
      <c r="BM273" s="13">
        <f>BY_Demands_Drivers!$H$94*$BQ$33</f>
        <v>0</v>
      </c>
      <c r="BN273" s="13">
        <f>BY_Demands_Drivers!$I$94*$BQ$33</f>
        <v>0</v>
      </c>
    </row>
    <row r="274" spans="3:66" x14ac:dyDescent="0.3">
      <c r="C274" s="18" t="str">
        <f t="shared" si="64"/>
        <v>\I:</v>
      </c>
      <c r="D274">
        <f>$L$34</f>
        <v>2040</v>
      </c>
      <c r="E274" t="s">
        <v>27</v>
      </c>
      <c r="F274" t="str">
        <f t="shared" si="59"/>
        <v>ISDFL</v>
      </c>
      <c r="G274" s="13">
        <f>BY_Demands_Drivers!$F$59*$M$34</f>
        <v>0</v>
      </c>
      <c r="H274" s="13">
        <f>BY_Demands_Drivers!$G$59*$M$34</f>
        <v>0</v>
      </c>
      <c r="I274" s="13">
        <f>BY_Demands_Drivers!$H$59*$M$34</f>
        <v>0</v>
      </c>
      <c r="J274" s="13">
        <f>BY_Demands_Drivers!$I$59*$M$34</f>
        <v>0</v>
      </c>
      <c r="Q274" s="18" t="str">
        <f t="shared" si="60"/>
        <v>\I:</v>
      </c>
      <c r="R274">
        <f>$Z$34</f>
        <v>2040</v>
      </c>
      <c r="S274" t="s">
        <v>27</v>
      </c>
      <c r="T274" t="str">
        <f t="shared" si="55"/>
        <v>IRDFL</v>
      </c>
      <c r="U274" s="13">
        <f>BY_Demands_Drivers!$F$52*$AA$34</f>
        <v>0</v>
      </c>
      <c r="V274" s="13">
        <f>BY_Demands_Drivers!$G$52*$AA$34</f>
        <v>0</v>
      </c>
      <c r="W274" s="13">
        <f>BY_Demands_Drivers!$H$52*$AA$34</f>
        <v>0</v>
      </c>
      <c r="X274" s="13">
        <f>BY_Demands_Drivers!$I$52*$AA$34</f>
        <v>0</v>
      </c>
      <c r="AE274" s="18" t="str">
        <f t="shared" si="61"/>
        <v>\I:</v>
      </c>
      <c r="AF274">
        <f>$AN$34</f>
        <v>2040</v>
      </c>
      <c r="AG274" t="s">
        <v>27</v>
      </c>
      <c r="AH274" t="str">
        <f t="shared" si="56"/>
        <v>IXDFL</v>
      </c>
      <c r="AI274" s="13">
        <f>BY_Demands_Drivers!$F$38*$AO$34</f>
        <v>0</v>
      </c>
      <c r="AJ274" s="13">
        <f>BY_Demands_Drivers!$G$38*$AO$34</f>
        <v>0</v>
      </c>
      <c r="AK274" s="13">
        <f>BY_Demands_Drivers!$H$38*$AO$34</f>
        <v>0</v>
      </c>
      <c r="AL274" s="13">
        <f>BY_Demands_Drivers!$I$38*$AO$34</f>
        <v>0</v>
      </c>
      <c r="AS274" s="18" t="str">
        <f t="shared" si="62"/>
        <v>Demand</v>
      </c>
      <c r="AT274">
        <f>$BB$34</f>
        <v>2040</v>
      </c>
      <c r="AU274" t="s">
        <v>27</v>
      </c>
      <c r="AV274" t="str">
        <f t="shared" si="57"/>
        <v>IGDFL</v>
      </c>
      <c r="AW274" s="13">
        <f>BY_Demands_Drivers!$F$31*$BC$34</f>
        <v>6.354318975969897E-2</v>
      </c>
      <c r="AX274" s="13">
        <f>BY_Demands_Drivers!$G$31*$BC$34</f>
        <v>2.7232795611299574E-2</v>
      </c>
      <c r="AY274" s="13">
        <f>BY_Demands_Drivers!$H$31*$BC$34</f>
        <v>7.2620788296798883E-2</v>
      </c>
      <c r="AZ274" s="13">
        <f>BY_Demands_Drivers!$I$31*$BC$34</f>
        <v>8.1698386833898642E-2</v>
      </c>
      <c r="BG274" s="18" t="str">
        <f t="shared" si="63"/>
        <v>\I:</v>
      </c>
      <c r="BH274">
        <f>$BP$34</f>
        <v>2040</v>
      </c>
      <c r="BI274" t="s">
        <v>27</v>
      </c>
      <c r="BJ274" t="str">
        <f t="shared" si="58"/>
        <v>IIDFL</v>
      </c>
      <c r="BK274" s="13">
        <f>BY_Demands_Drivers!$F$94*$BQ$34</f>
        <v>0</v>
      </c>
      <c r="BL274" s="13">
        <f>BY_Demands_Drivers!$G$94*$BQ$34</f>
        <v>0</v>
      </c>
      <c r="BM274" s="13">
        <f>BY_Demands_Drivers!$H$94*$BQ$34</f>
        <v>0</v>
      </c>
      <c r="BN274" s="13">
        <f>BY_Demands_Drivers!$I$94*$BQ$34</f>
        <v>0</v>
      </c>
    </row>
    <row r="275" spans="3:66" x14ac:dyDescent="0.3">
      <c r="C275" s="18" t="str">
        <f t="shared" si="64"/>
        <v>\I:</v>
      </c>
      <c r="D275">
        <f>$L$35</f>
        <v>2041</v>
      </c>
      <c r="E275" t="s">
        <v>27</v>
      </c>
      <c r="F275" t="str">
        <f t="shared" si="59"/>
        <v>ISDFL</v>
      </c>
      <c r="G275" s="13">
        <f>BY_Demands_Drivers!$F$59*$M$35</f>
        <v>0</v>
      </c>
      <c r="H275" s="13">
        <f>BY_Demands_Drivers!$G$59*$M$35</f>
        <v>0</v>
      </c>
      <c r="I275" s="13">
        <f>BY_Demands_Drivers!$H$59*$M$35</f>
        <v>0</v>
      </c>
      <c r="J275" s="13">
        <f>BY_Demands_Drivers!$I$59*$M$35</f>
        <v>0</v>
      </c>
      <c r="Q275" s="18" t="str">
        <f t="shared" si="60"/>
        <v>\I:</v>
      </c>
      <c r="R275">
        <f>$Z$35</f>
        <v>2041</v>
      </c>
      <c r="S275" t="s">
        <v>27</v>
      </c>
      <c r="T275" t="str">
        <f t="shared" si="55"/>
        <v>IRDFL</v>
      </c>
      <c r="U275" s="13">
        <f>BY_Demands_Drivers!$F$52*$AA$35</f>
        <v>0</v>
      </c>
      <c r="V275" s="13">
        <f>BY_Demands_Drivers!$G$52*$AA$35</f>
        <v>0</v>
      </c>
      <c r="W275" s="13">
        <f>BY_Demands_Drivers!$H$52*$AA$35</f>
        <v>0</v>
      </c>
      <c r="X275" s="13">
        <f>BY_Demands_Drivers!$I$52*$AA$35</f>
        <v>0</v>
      </c>
      <c r="AE275" s="18" t="str">
        <f t="shared" si="61"/>
        <v>\I:</v>
      </c>
      <c r="AF275">
        <f>$AN$35</f>
        <v>2041</v>
      </c>
      <c r="AG275" t="s">
        <v>27</v>
      </c>
      <c r="AH275" t="str">
        <f t="shared" si="56"/>
        <v>IXDFL</v>
      </c>
      <c r="AI275" s="13">
        <f>BY_Demands_Drivers!$F$38*$AO$35</f>
        <v>0</v>
      </c>
      <c r="AJ275" s="13">
        <f>BY_Demands_Drivers!$G$38*$AO$35</f>
        <v>0</v>
      </c>
      <c r="AK275" s="13">
        <f>BY_Demands_Drivers!$H$38*$AO$35</f>
        <v>0</v>
      </c>
      <c r="AL275" s="13">
        <f>BY_Demands_Drivers!$I$38*$AO$35</f>
        <v>0</v>
      </c>
      <c r="AS275" s="18" t="str">
        <f t="shared" si="62"/>
        <v>Demand</v>
      </c>
      <c r="AT275">
        <f>$BB$35</f>
        <v>2041</v>
      </c>
      <c r="AU275" t="s">
        <v>27</v>
      </c>
      <c r="AV275" t="str">
        <f t="shared" si="57"/>
        <v>IGDFL</v>
      </c>
      <c r="AW275" s="13">
        <f>BY_Demands_Drivers!$F$31*$BC$35</f>
        <v>6.2950757013067182E-2</v>
      </c>
      <c r="AX275" s="13">
        <f>BY_Demands_Drivers!$G$31*$BC$35</f>
        <v>2.6978895862743092E-2</v>
      </c>
      <c r="AY275" s="13">
        <f>BY_Demands_Drivers!$H$31*$BC$35</f>
        <v>7.1943722300648272E-2</v>
      </c>
      <c r="AZ275" s="13">
        <f>BY_Demands_Drivers!$I$31*$BC$35</f>
        <v>8.0936687588229195E-2</v>
      </c>
      <c r="BG275" s="18" t="str">
        <f t="shared" si="63"/>
        <v>\I:</v>
      </c>
      <c r="BH275">
        <f>$BP$35</f>
        <v>2041</v>
      </c>
      <c r="BI275" t="s">
        <v>27</v>
      </c>
      <c r="BJ275" t="str">
        <f t="shared" si="58"/>
        <v>IIDFL</v>
      </c>
      <c r="BK275" s="13">
        <f>BY_Demands_Drivers!$F$94*$BQ$35</f>
        <v>0</v>
      </c>
      <c r="BL275" s="13">
        <f>BY_Demands_Drivers!$G$94*$BQ$35</f>
        <v>0</v>
      </c>
      <c r="BM275" s="13">
        <f>BY_Demands_Drivers!$H$94*$BQ$35</f>
        <v>0</v>
      </c>
      <c r="BN275" s="13">
        <f>BY_Demands_Drivers!$I$94*$BQ$35</f>
        <v>0</v>
      </c>
    </row>
    <row r="276" spans="3:66" x14ac:dyDescent="0.3">
      <c r="C276" s="18" t="str">
        <f t="shared" si="64"/>
        <v>\I:</v>
      </c>
      <c r="D276">
        <f>$L$36</f>
        <v>2042</v>
      </c>
      <c r="E276" t="s">
        <v>27</v>
      </c>
      <c r="F276" t="str">
        <f t="shared" si="59"/>
        <v>ISDFL</v>
      </c>
      <c r="G276" s="13">
        <f>BY_Demands_Drivers!$F$59*$M$36</f>
        <v>0</v>
      </c>
      <c r="H276" s="13">
        <f>BY_Demands_Drivers!$G$59*$M$36</f>
        <v>0</v>
      </c>
      <c r="I276" s="13">
        <f>BY_Demands_Drivers!$H$59*$M$36</f>
        <v>0</v>
      </c>
      <c r="J276" s="13">
        <f>BY_Demands_Drivers!$I$59*$M$36</f>
        <v>0</v>
      </c>
      <c r="Q276" s="18" t="str">
        <f t="shared" si="60"/>
        <v>\I:</v>
      </c>
      <c r="R276">
        <f>$Z$36</f>
        <v>2042</v>
      </c>
      <c r="S276" t="s">
        <v>27</v>
      </c>
      <c r="T276" t="str">
        <f t="shared" si="55"/>
        <v>IRDFL</v>
      </c>
      <c r="U276" s="13">
        <f>BY_Demands_Drivers!$F$52*$AA$36</f>
        <v>0</v>
      </c>
      <c r="V276" s="13">
        <f>BY_Demands_Drivers!$G$52*$AA$36</f>
        <v>0</v>
      </c>
      <c r="W276" s="13">
        <f>BY_Demands_Drivers!$H$52*$AA$36</f>
        <v>0</v>
      </c>
      <c r="X276" s="13">
        <f>BY_Demands_Drivers!$I$52*$AA$36</f>
        <v>0</v>
      </c>
      <c r="AE276" s="18" t="str">
        <f t="shared" si="61"/>
        <v>\I:</v>
      </c>
      <c r="AF276">
        <f>$AN$36</f>
        <v>2042</v>
      </c>
      <c r="AG276" t="s">
        <v>27</v>
      </c>
      <c r="AH276" t="str">
        <f t="shared" si="56"/>
        <v>IXDFL</v>
      </c>
      <c r="AI276" s="13">
        <f>BY_Demands_Drivers!$F$38*$AO$36</f>
        <v>0</v>
      </c>
      <c r="AJ276" s="13">
        <f>BY_Demands_Drivers!$G$38*$AO$36</f>
        <v>0</v>
      </c>
      <c r="AK276" s="13">
        <f>BY_Demands_Drivers!$H$38*$AO$36</f>
        <v>0</v>
      </c>
      <c r="AL276" s="13">
        <f>BY_Demands_Drivers!$I$38*$AO$36</f>
        <v>0</v>
      </c>
      <c r="AS276" s="18" t="str">
        <f t="shared" si="62"/>
        <v>Demand</v>
      </c>
      <c r="AT276">
        <f>$BB$36</f>
        <v>2042</v>
      </c>
      <c r="AU276" t="s">
        <v>27</v>
      </c>
      <c r="AV276" t="str">
        <f t="shared" si="57"/>
        <v>IGDFL</v>
      </c>
      <c r="AW276" s="13">
        <f>BY_Demands_Drivers!$F$31*$BC$36</f>
        <v>6.2361054371258592E-2</v>
      </c>
      <c r="AX276" s="13">
        <f>BY_Demands_Drivers!$G$31*$BC$36</f>
        <v>2.6726166159110838E-2</v>
      </c>
      <c r="AY276" s="13">
        <f>BY_Demands_Drivers!$H$31*$BC$36</f>
        <v>7.1269776424295592E-2</v>
      </c>
      <c r="AZ276" s="13">
        <f>BY_Demands_Drivers!$I$31*$BC$36</f>
        <v>8.0178498477332438E-2</v>
      </c>
      <c r="BG276" s="18" t="str">
        <f t="shared" si="63"/>
        <v>\I:</v>
      </c>
      <c r="BH276">
        <f>$BP$36</f>
        <v>2042</v>
      </c>
      <c r="BI276" t="s">
        <v>27</v>
      </c>
      <c r="BJ276" t="str">
        <f t="shared" si="58"/>
        <v>IIDFL</v>
      </c>
      <c r="BK276" s="13">
        <f>BY_Demands_Drivers!$F$94*$BQ$36</f>
        <v>0</v>
      </c>
      <c r="BL276" s="13">
        <f>BY_Demands_Drivers!$G$94*$BQ$36</f>
        <v>0</v>
      </c>
      <c r="BM276" s="13">
        <f>BY_Demands_Drivers!$H$94*$BQ$36</f>
        <v>0</v>
      </c>
      <c r="BN276" s="13">
        <f>BY_Demands_Drivers!$I$94*$BQ$36</f>
        <v>0</v>
      </c>
    </row>
    <row r="277" spans="3:66" x14ac:dyDescent="0.3">
      <c r="C277" s="18" t="str">
        <f t="shared" si="64"/>
        <v>\I:</v>
      </c>
      <c r="D277">
        <f>$L$37</f>
        <v>2043</v>
      </c>
      <c r="E277" t="s">
        <v>27</v>
      </c>
      <c r="F277" t="str">
        <f t="shared" si="59"/>
        <v>ISDFL</v>
      </c>
      <c r="G277" s="13">
        <f>BY_Demands_Drivers!$F$59*$M$37</f>
        <v>0</v>
      </c>
      <c r="H277" s="13">
        <f>BY_Demands_Drivers!$G$59*$M$37</f>
        <v>0</v>
      </c>
      <c r="I277" s="13">
        <f>BY_Demands_Drivers!$H$59*$M$37</f>
        <v>0</v>
      </c>
      <c r="J277" s="13">
        <f>BY_Demands_Drivers!$I$59*$M$37</f>
        <v>0</v>
      </c>
      <c r="Q277" s="18" t="str">
        <f t="shared" si="60"/>
        <v>\I:</v>
      </c>
      <c r="R277">
        <f>$Z$37</f>
        <v>2043</v>
      </c>
      <c r="S277" t="s">
        <v>27</v>
      </c>
      <c r="T277" t="str">
        <f t="shared" si="55"/>
        <v>IRDFL</v>
      </c>
      <c r="U277" s="13">
        <f>BY_Demands_Drivers!$F$52*$AA$37</f>
        <v>0</v>
      </c>
      <c r="V277" s="13">
        <f>BY_Demands_Drivers!$G$52*$AA$37</f>
        <v>0</v>
      </c>
      <c r="W277" s="13">
        <f>BY_Demands_Drivers!$H$52*$AA$37</f>
        <v>0</v>
      </c>
      <c r="X277" s="13">
        <f>BY_Demands_Drivers!$I$52*$AA$37</f>
        <v>0</v>
      </c>
      <c r="AE277" s="18" t="str">
        <f t="shared" si="61"/>
        <v>\I:</v>
      </c>
      <c r="AF277">
        <f>$AN$37</f>
        <v>2043</v>
      </c>
      <c r="AG277" t="s">
        <v>27</v>
      </c>
      <c r="AH277" t="str">
        <f t="shared" si="56"/>
        <v>IXDFL</v>
      </c>
      <c r="AI277" s="13">
        <f>BY_Demands_Drivers!$F$38*$AO$37</f>
        <v>0</v>
      </c>
      <c r="AJ277" s="13">
        <f>BY_Demands_Drivers!$G$38*$AO$37</f>
        <v>0</v>
      </c>
      <c r="AK277" s="13">
        <f>BY_Demands_Drivers!$H$38*$AO$37</f>
        <v>0</v>
      </c>
      <c r="AL277" s="13">
        <f>BY_Demands_Drivers!$I$38*$AO$37</f>
        <v>0</v>
      </c>
      <c r="AS277" s="18" t="str">
        <f t="shared" si="62"/>
        <v>Demand</v>
      </c>
      <c r="AT277">
        <f>$BB$37</f>
        <v>2043</v>
      </c>
      <c r="AU277" t="s">
        <v>27</v>
      </c>
      <c r="AV277" t="str">
        <f t="shared" si="57"/>
        <v>IGDFL</v>
      </c>
      <c r="AW277" s="13">
        <f>BY_Demands_Drivers!$F$31*$BC$37</f>
        <v>6.1774081834273208E-2</v>
      </c>
      <c r="AX277" s="13">
        <f>BY_Demands_Drivers!$G$31*$BC$37</f>
        <v>2.6474606500402814E-2</v>
      </c>
      <c r="AY277" s="13">
        <f>BY_Demands_Drivers!$H$31*$BC$37</f>
        <v>7.0598950667740856E-2</v>
      </c>
      <c r="AZ277" s="13">
        <f>BY_Demands_Drivers!$I$31*$BC$37</f>
        <v>7.9423819501208373E-2</v>
      </c>
      <c r="BG277" s="18" t="str">
        <f t="shared" si="63"/>
        <v>\I:</v>
      </c>
      <c r="BH277">
        <f>$BP$37</f>
        <v>2043</v>
      </c>
      <c r="BI277" t="s">
        <v>27</v>
      </c>
      <c r="BJ277" t="str">
        <f t="shared" si="58"/>
        <v>IIDFL</v>
      </c>
      <c r="BK277" s="13">
        <f>BY_Demands_Drivers!$F$94*$BQ$37</f>
        <v>0</v>
      </c>
      <c r="BL277" s="13">
        <f>BY_Demands_Drivers!$G$94*$BQ$37</f>
        <v>0</v>
      </c>
      <c r="BM277" s="13">
        <f>BY_Demands_Drivers!$H$94*$BQ$37</f>
        <v>0</v>
      </c>
      <c r="BN277" s="13">
        <f>BY_Demands_Drivers!$I$94*$BQ$37</f>
        <v>0</v>
      </c>
    </row>
    <row r="278" spans="3:66" x14ac:dyDescent="0.3">
      <c r="C278" s="18" t="str">
        <f t="shared" si="64"/>
        <v>\I:</v>
      </c>
      <c r="D278">
        <f>$L$38</f>
        <v>2044</v>
      </c>
      <c r="E278" t="s">
        <v>27</v>
      </c>
      <c r="F278" t="str">
        <f t="shared" si="59"/>
        <v>ISDFL</v>
      </c>
      <c r="G278" s="13">
        <f>BY_Demands_Drivers!$F$59*$M$38</f>
        <v>0</v>
      </c>
      <c r="H278" s="13">
        <f>BY_Demands_Drivers!$G$59*$M$38</f>
        <v>0</v>
      </c>
      <c r="I278" s="13">
        <f>BY_Demands_Drivers!$H$59*$M$38</f>
        <v>0</v>
      </c>
      <c r="J278" s="13">
        <f>BY_Demands_Drivers!$I$59*$M$38</f>
        <v>0</v>
      </c>
      <c r="Q278" s="18" t="str">
        <f t="shared" si="60"/>
        <v>\I:</v>
      </c>
      <c r="R278">
        <f>$Z$38</f>
        <v>2044</v>
      </c>
      <c r="S278" t="s">
        <v>27</v>
      </c>
      <c r="T278" t="str">
        <f t="shared" si="55"/>
        <v>IRDFL</v>
      </c>
      <c r="U278" s="13">
        <f>BY_Demands_Drivers!$F$52*$AA$38</f>
        <v>0</v>
      </c>
      <c r="V278" s="13">
        <f>BY_Demands_Drivers!$G$52*$AA$38</f>
        <v>0</v>
      </c>
      <c r="W278" s="13">
        <f>BY_Demands_Drivers!$H$52*$AA$38</f>
        <v>0</v>
      </c>
      <c r="X278" s="13">
        <f>BY_Demands_Drivers!$I$52*$AA$38</f>
        <v>0</v>
      </c>
      <c r="AE278" s="18" t="str">
        <f t="shared" si="61"/>
        <v>\I:</v>
      </c>
      <c r="AF278">
        <f>$AN$38</f>
        <v>2044</v>
      </c>
      <c r="AG278" t="s">
        <v>27</v>
      </c>
      <c r="AH278" t="str">
        <f t="shared" si="56"/>
        <v>IXDFL</v>
      </c>
      <c r="AI278" s="13">
        <f>BY_Demands_Drivers!$F$38*$AO$38</f>
        <v>0</v>
      </c>
      <c r="AJ278" s="13">
        <f>BY_Demands_Drivers!$G$38*$AO$38</f>
        <v>0</v>
      </c>
      <c r="AK278" s="13">
        <f>BY_Demands_Drivers!$H$38*$AO$38</f>
        <v>0</v>
      </c>
      <c r="AL278" s="13">
        <f>BY_Demands_Drivers!$I$38*$AO$38</f>
        <v>0</v>
      </c>
      <c r="AS278" s="18" t="str">
        <f t="shared" si="62"/>
        <v>Demand</v>
      </c>
      <c r="AT278">
        <f>$BB$38</f>
        <v>2044</v>
      </c>
      <c r="AU278" t="s">
        <v>27</v>
      </c>
      <c r="AV278" t="str">
        <f t="shared" si="57"/>
        <v>IGDFL</v>
      </c>
      <c r="AW278" s="13">
        <f>BY_Demands_Drivers!$F$31*$BC$38</f>
        <v>6.1189839402110979E-2</v>
      </c>
      <c r="AX278" s="13">
        <f>BY_Demands_Drivers!$G$31*$BC$38</f>
        <v>2.6224216886619002E-2</v>
      </c>
      <c r="AY278" s="13">
        <f>BY_Demands_Drivers!$H$31*$BC$38</f>
        <v>6.9931245030984024E-2</v>
      </c>
      <c r="AZ278" s="13">
        <f>BY_Demands_Drivers!$I$31*$BC$38</f>
        <v>7.867265065985693E-2</v>
      </c>
      <c r="BG278" s="18" t="str">
        <f t="shared" si="63"/>
        <v>\I:</v>
      </c>
      <c r="BH278">
        <f>$BP$38</f>
        <v>2044</v>
      </c>
      <c r="BI278" t="s">
        <v>27</v>
      </c>
      <c r="BJ278" t="str">
        <f t="shared" si="58"/>
        <v>IIDFL</v>
      </c>
      <c r="BK278" s="13">
        <f>BY_Demands_Drivers!$F$94*$BQ$38</f>
        <v>0</v>
      </c>
      <c r="BL278" s="13">
        <f>BY_Demands_Drivers!$G$94*$BQ$38</f>
        <v>0</v>
      </c>
      <c r="BM278" s="13">
        <f>BY_Demands_Drivers!$H$94*$BQ$38</f>
        <v>0</v>
      </c>
      <c r="BN278" s="13">
        <f>BY_Demands_Drivers!$I$94*$BQ$38</f>
        <v>0</v>
      </c>
    </row>
    <row r="279" spans="3:66" x14ac:dyDescent="0.3">
      <c r="C279" s="18" t="str">
        <f t="shared" si="64"/>
        <v>\I:</v>
      </c>
      <c r="D279">
        <f>$L$39</f>
        <v>2045</v>
      </c>
      <c r="E279" t="s">
        <v>27</v>
      </c>
      <c r="F279" t="str">
        <f t="shared" si="59"/>
        <v>ISDFL</v>
      </c>
      <c r="G279" s="13">
        <f>BY_Demands_Drivers!$F$59*$M$39</f>
        <v>0</v>
      </c>
      <c r="H279" s="13">
        <f>BY_Demands_Drivers!$G$59*$M$39</f>
        <v>0</v>
      </c>
      <c r="I279" s="13">
        <f>BY_Demands_Drivers!$H$59*$M$39</f>
        <v>0</v>
      </c>
      <c r="J279" s="13">
        <f>BY_Demands_Drivers!$I$59*$M$39</f>
        <v>0</v>
      </c>
      <c r="Q279" s="18" t="str">
        <f t="shared" si="60"/>
        <v>\I:</v>
      </c>
      <c r="R279">
        <f>$Z$39</f>
        <v>2045</v>
      </c>
      <c r="S279" t="s">
        <v>27</v>
      </c>
      <c r="T279" t="str">
        <f t="shared" si="55"/>
        <v>IRDFL</v>
      </c>
      <c r="U279" s="13">
        <f>BY_Demands_Drivers!$F$52*$AA$39</f>
        <v>0</v>
      </c>
      <c r="V279" s="13">
        <f>BY_Demands_Drivers!$G$52*$AA$39</f>
        <v>0</v>
      </c>
      <c r="W279" s="13">
        <f>BY_Demands_Drivers!$H$52*$AA$39</f>
        <v>0</v>
      </c>
      <c r="X279" s="13">
        <f>BY_Demands_Drivers!$I$52*$AA$39</f>
        <v>0</v>
      </c>
      <c r="AE279" s="18" t="str">
        <f t="shared" si="61"/>
        <v>\I:</v>
      </c>
      <c r="AF279">
        <f>$AN$39</f>
        <v>2045</v>
      </c>
      <c r="AG279" t="s">
        <v>27</v>
      </c>
      <c r="AH279" t="str">
        <f t="shared" si="56"/>
        <v>IXDFL</v>
      </c>
      <c r="AI279" s="13">
        <f>BY_Demands_Drivers!$F$38*$AO$39</f>
        <v>0</v>
      </c>
      <c r="AJ279" s="13">
        <f>BY_Demands_Drivers!$G$38*$AO$39</f>
        <v>0</v>
      </c>
      <c r="AK279" s="13">
        <f>BY_Demands_Drivers!$H$38*$AO$39</f>
        <v>0</v>
      </c>
      <c r="AL279" s="13">
        <f>BY_Demands_Drivers!$I$38*$AO$39</f>
        <v>0</v>
      </c>
      <c r="AS279" s="18" t="str">
        <f t="shared" si="62"/>
        <v>Demand</v>
      </c>
      <c r="AT279">
        <f>$BB$39</f>
        <v>2045</v>
      </c>
      <c r="AU279" t="s">
        <v>27</v>
      </c>
      <c r="AV279" t="str">
        <f t="shared" si="57"/>
        <v>IGDFL</v>
      </c>
      <c r="AW279" s="13">
        <f>BY_Demands_Drivers!$F$31*$BC$39</f>
        <v>6.0608327074771949E-2</v>
      </c>
      <c r="AX279" s="13">
        <f>BY_Demands_Drivers!$G$31*$BC$39</f>
        <v>2.5974997317759419E-2</v>
      </c>
      <c r="AY279" s="13">
        <f>BY_Demands_Drivers!$H$31*$BC$39</f>
        <v>6.9266659514025136E-2</v>
      </c>
      <c r="AZ279" s="13">
        <f>BY_Demands_Drivers!$I$31*$BC$39</f>
        <v>7.7924991953278178E-2</v>
      </c>
      <c r="BG279" s="18" t="str">
        <f t="shared" si="63"/>
        <v>\I:</v>
      </c>
      <c r="BH279">
        <f>$BP$39</f>
        <v>2045</v>
      </c>
      <c r="BI279" t="s">
        <v>27</v>
      </c>
      <c r="BJ279" t="str">
        <f t="shared" si="58"/>
        <v>IIDFL</v>
      </c>
      <c r="BK279" s="13">
        <f>BY_Demands_Drivers!$F$94*$BQ$39</f>
        <v>0</v>
      </c>
      <c r="BL279" s="13">
        <f>BY_Demands_Drivers!$G$94*$BQ$39</f>
        <v>0</v>
      </c>
      <c r="BM279" s="13">
        <f>BY_Demands_Drivers!$H$94*$BQ$39</f>
        <v>0</v>
      </c>
      <c r="BN279" s="13">
        <f>BY_Demands_Drivers!$I$94*$BQ$39</f>
        <v>0</v>
      </c>
    </row>
    <row r="280" spans="3:66" x14ac:dyDescent="0.3">
      <c r="C280" s="18" t="str">
        <f t="shared" si="64"/>
        <v>\I:</v>
      </c>
      <c r="D280">
        <f>$L$40</f>
        <v>2046</v>
      </c>
      <c r="E280" t="s">
        <v>27</v>
      </c>
      <c r="F280" t="str">
        <f t="shared" si="59"/>
        <v>ISDFL</v>
      </c>
      <c r="G280" s="13">
        <f>BY_Demands_Drivers!$F$59*$M$40</f>
        <v>0</v>
      </c>
      <c r="H280" s="13">
        <f>BY_Demands_Drivers!$G$59*$M$40</f>
        <v>0</v>
      </c>
      <c r="I280" s="13">
        <f>BY_Demands_Drivers!$H$59*$M$40</f>
        <v>0</v>
      </c>
      <c r="J280" s="13">
        <f>BY_Demands_Drivers!$I$59*$M$40</f>
        <v>0</v>
      </c>
      <c r="Q280" s="18" t="str">
        <f t="shared" si="60"/>
        <v>\I:</v>
      </c>
      <c r="R280">
        <f>$Z$40</f>
        <v>2046</v>
      </c>
      <c r="S280" t="s">
        <v>27</v>
      </c>
      <c r="T280" t="str">
        <f t="shared" si="55"/>
        <v>IRDFL</v>
      </c>
      <c r="U280" s="13">
        <f>BY_Demands_Drivers!$F$52*$AA$40</f>
        <v>0</v>
      </c>
      <c r="V280" s="13">
        <f>BY_Demands_Drivers!$G$52*$AA$40</f>
        <v>0</v>
      </c>
      <c r="W280" s="13">
        <f>BY_Demands_Drivers!$H$52*$AA$40</f>
        <v>0</v>
      </c>
      <c r="X280" s="13">
        <f>BY_Demands_Drivers!$I$52*$AA$40</f>
        <v>0</v>
      </c>
      <c r="AE280" s="18" t="str">
        <f t="shared" si="61"/>
        <v>\I:</v>
      </c>
      <c r="AF280">
        <f>$AN$40</f>
        <v>2046</v>
      </c>
      <c r="AG280" t="s">
        <v>27</v>
      </c>
      <c r="AH280" t="str">
        <f t="shared" si="56"/>
        <v>IXDFL</v>
      </c>
      <c r="AI280" s="13">
        <f>BY_Demands_Drivers!$F$38*$AO$40</f>
        <v>0</v>
      </c>
      <c r="AJ280" s="13">
        <f>BY_Demands_Drivers!$G$38*$AO$40</f>
        <v>0</v>
      </c>
      <c r="AK280" s="13">
        <f>BY_Demands_Drivers!$H$38*$AO$40</f>
        <v>0</v>
      </c>
      <c r="AL280" s="13">
        <f>BY_Demands_Drivers!$I$38*$AO$40</f>
        <v>0</v>
      </c>
      <c r="AS280" s="18" t="str">
        <f t="shared" si="62"/>
        <v>Demand</v>
      </c>
      <c r="AT280">
        <f>$BB$40</f>
        <v>2046</v>
      </c>
      <c r="AU280" t="s">
        <v>27</v>
      </c>
      <c r="AV280" t="str">
        <f t="shared" si="57"/>
        <v>IGDFL</v>
      </c>
      <c r="AW280" s="13">
        <f>BY_Demands_Drivers!$F$31*$BC$40</f>
        <v>6.0280714495989401E-2</v>
      </c>
      <c r="AX280" s="13">
        <f>BY_Demands_Drivers!$G$31*$BC$40</f>
        <v>2.5834591926852613E-2</v>
      </c>
      <c r="AY280" s="13">
        <f>BY_Demands_Drivers!$H$31*$BC$40</f>
        <v>6.8892245138273647E-2</v>
      </c>
      <c r="AZ280" s="13">
        <f>BY_Demands_Drivers!$I$31*$BC$40</f>
        <v>7.7503775780557768E-2</v>
      </c>
      <c r="BG280" s="18" t="str">
        <f t="shared" si="63"/>
        <v>\I:</v>
      </c>
      <c r="BH280">
        <f>$BP$40</f>
        <v>2046</v>
      </c>
      <c r="BI280" t="s">
        <v>27</v>
      </c>
      <c r="BJ280" t="str">
        <f t="shared" si="58"/>
        <v>IIDFL</v>
      </c>
      <c r="BK280" s="13">
        <f>BY_Demands_Drivers!$F$94*$BQ$40</f>
        <v>0</v>
      </c>
      <c r="BL280" s="13">
        <f>BY_Demands_Drivers!$G$94*$BQ$40</f>
        <v>0</v>
      </c>
      <c r="BM280" s="13">
        <f>BY_Demands_Drivers!$H$94*$BQ$40</f>
        <v>0</v>
      </c>
      <c r="BN280" s="13">
        <f>BY_Demands_Drivers!$I$94*$BQ$40</f>
        <v>0</v>
      </c>
    </row>
    <row r="281" spans="3:66" x14ac:dyDescent="0.3">
      <c r="C281" s="18" t="str">
        <f t="shared" si="64"/>
        <v>\I:</v>
      </c>
      <c r="D281">
        <f>$L$41</f>
        <v>2047</v>
      </c>
      <c r="E281" t="s">
        <v>27</v>
      </c>
      <c r="F281" t="str">
        <f t="shared" si="59"/>
        <v>ISDFL</v>
      </c>
      <c r="G281" s="13">
        <f>BY_Demands_Drivers!$F$59*$M$41</f>
        <v>0</v>
      </c>
      <c r="H281" s="13">
        <f>BY_Demands_Drivers!$G$59*$M$41</f>
        <v>0</v>
      </c>
      <c r="I281" s="13">
        <f>BY_Demands_Drivers!$H$59*$M$41</f>
        <v>0</v>
      </c>
      <c r="J281" s="13">
        <f>BY_Demands_Drivers!$I$59*$M$41</f>
        <v>0</v>
      </c>
      <c r="Q281" s="18" t="str">
        <f t="shared" si="60"/>
        <v>\I:</v>
      </c>
      <c r="R281">
        <f>$Z$41</f>
        <v>2047</v>
      </c>
      <c r="S281" t="s">
        <v>27</v>
      </c>
      <c r="T281" t="str">
        <f t="shared" si="55"/>
        <v>IRDFL</v>
      </c>
      <c r="U281" s="13">
        <f>BY_Demands_Drivers!$F$52*$AA$41</f>
        <v>0</v>
      </c>
      <c r="V281" s="13">
        <f>BY_Demands_Drivers!$G$52*$AA$41</f>
        <v>0</v>
      </c>
      <c r="W281" s="13">
        <f>BY_Demands_Drivers!$H$52*$AA$41</f>
        <v>0</v>
      </c>
      <c r="X281" s="13">
        <f>BY_Demands_Drivers!$I$52*$AA$41</f>
        <v>0</v>
      </c>
      <c r="AE281" s="18" t="str">
        <f t="shared" si="61"/>
        <v>\I:</v>
      </c>
      <c r="AF281">
        <f>$AN$41</f>
        <v>2047</v>
      </c>
      <c r="AG281" t="s">
        <v>27</v>
      </c>
      <c r="AH281" t="str">
        <f t="shared" si="56"/>
        <v>IXDFL</v>
      </c>
      <c r="AI281" s="13">
        <f>BY_Demands_Drivers!$F$38*$AO$41</f>
        <v>0</v>
      </c>
      <c r="AJ281" s="13">
        <f>BY_Demands_Drivers!$G$38*$AO$41</f>
        <v>0</v>
      </c>
      <c r="AK281" s="13">
        <f>BY_Demands_Drivers!$H$38*$AO$41</f>
        <v>0</v>
      </c>
      <c r="AL281" s="13">
        <f>BY_Demands_Drivers!$I$38*$AO$41</f>
        <v>0</v>
      </c>
      <c r="AS281" s="18" t="str">
        <f t="shared" si="62"/>
        <v>Demand</v>
      </c>
      <c r="AT281">
        <f>$BB$41</f>
        <v>2047</v>
      </c>
      <c r="AU281" t="s">
        <v>27</v>
      </c>
      <c r="AV281" t="str">
        <f t="shared" si="57"/>
        <v>IGDFL</v>
      </c>
      <c r="AW281" s="13">
        <f>BY_Demands_Drivers!$F$31*$BC$41</f>
        <v>5.9953101917206847E-2</v>
      </c>
      <c r="AX281" s="13">
        <f>BY_Demands_Drivers!$G$31*$BC$41</f>
        <v>2.5694186535945802E-2</v>
      </c>
      <c r="AY281" s="13">
        <f>BY_Demands_Drivers!$H$31*$BC$41</f>
        <v>6.8517830762522158E-2</v>
      </c>
      <c r="AZ281" s="13">
        <f>BY_Demands_Drivers!$I$31*$BC$41</f>
        <v>7.7082559607837331E-2</v>
      </c>
      <c r="BG281" s="18" t="str">
        <f t="shared" si="63"/>
        <v>\I:</v>
      </c>
      <c r="BH281">
        <f>$BP$41</f>
        <v>2047</v>
      </c>
      <c r="BI281" t="s">
        <v>27</v>
      </c>
      <c r="BJ281" t="str">
        <f t="shared" si="58"/>
        <v>IIDFL</v>
      </c>
      <c r="BK281" s="13">
        <f>BY_Demands_Drivers!$F$94*$BQ$41</f>
        <v>0</v>
      </c>
      <c r="BL281" s="13">
        <f>BY_Demands_Drivers!$G$94*$BQ$41</f>
        <v>0</v>
      </c>
      <c r="BM281" s="13">
        <f>BY_Demands_Drivers!$H$94*$BQ$41</f>
        <v>0</v>
      </c>
      <c r="BN281" s="13">
        <f>BY_Demands_Drivers!$I$94*$BQ$41</f>
        <v>0</v>
      </c>
    </row>
    <row r="282" spans="3:66" x14ac:dyDescent="0.3">
      <c r="C282" s="18" t="str">
        <f t="shared" si="64"/>
        <v>\I:</v>
      </c>
      <c r="D282">
        <f>$L$42</f>
        <v>2048</v>
      </c>
      <c r="E282" t="s">
        <v>27</v>
      </c>
      <c r="F282" t="str">
        <f t="shared" si="59"/>
        <v>ISDFL</v>
      </c>
      <c r="G282" s="13">
        <f>BY_Demands_Drivers!$F$59*$M$42</f>
        <v>0</v>
      </c>
      <c r="H282" s="13">
        <f>BY_Demands_Drivers!$G$59*$M$42</f>
        <v>0</v>
      </c>
      <c r="I282" s="13">
        <f>BY_Demands_Drivers!$H$59*$M$42</f>
        <v>0</v>
      </c>
      <c r="J282" s="13">
        <f>BY_Demands_Drivers!$I$59*$M$42</f>
        <v>0</v>
      </c>
      <c r="Q282" s="18" t="str">
        <f t="shared" si="60"/>
        <v>\I:</v>
      </c>
      <c r="R282">
        <f>$Z$42</f>
        <v>2048</v>
      </c>
      <c r="S282" t="s">
        <v>27</v>
      </c>
      <c r="T282" t="str">
        <f t="shared" si="55"/>
        <v>IRDFL</v>
      </c>
      <c r="U282" s="13">
        <f>BY_Demands_Drivers!$F$52*$AA$42</f>
        <v>0</v>
      </c>
      <c r="V282" s="13">
        <f>BY_Demands_Drivers!$G$52*$AA$42</f>
        <v>0</v>
      </c>
      <c r="W282" s="13">
        <f>BY_Demands_Drivers!$H$52*$AA$42</f>
        <v>0</v>
      </c>
      <c r="X282" s="13">
        <f>BY_Demands_Drivers!$I$52*$AA$42</f>
        <v>0</v>
      </c>
      <c r="AE282" s="18" t="str">
        <f t="shared" si="61"/>
        <v>\I:</v>
      </c>
      <c r="AF282">
        <f>$AN$42</f>
        <v>2048</v>
      </c>
      <c r="AG282" t="s">
        <v>27</v>
      </c>
      <c r="AH282" t="str">
        <f t="shared" si="56"/>
        <v>IXDFL</v>
      </c>
      <c r="AI282" s="13">
        <f>BY_Demands_Drivers!$F$38*$AO$42</f>
        <v>0</v>
      </c>
      <c r="AJ282" s="13">
        <f>BY_Demands_Drivers!$G$38*$AO$42</f>
        <v>0</v>
      </c>
      <c r="AK282" s="13">
        <f>BY_Demands_Drivers!$H$38*$AO$42</f>
        <v>0</v>
      </c>
      <c r="AL282" s="13">
        <f>BY_Demands_Drivers!$I$38*$AO$42</f>
        <v>0</v>
      </c>
      <c r="AS282" s="18" t="str">
        <f t="shared" si="62"/>
        <v>Demand</v>
      </c>
      <c r="AT282">
        <f>$BB$42</f>
        <v>2048</v>
      </c>
      <c r="AU282" t="s">
        <v>27</v>
      </c>
      <c r="AV282" t="str">
        <f t="shared" si="57"/>
        <v>IGDFL</v>
      </c>
      <c r="AW282" s="13">
        <f>BY_Demands_Drivers!$F$31*$BC$42</f>
        <v>5.9625489338424299E-2</v>
      </c>
      <c r="AX282" s="13">
        <f>BY_Demands_Drivers!$G$31*$BC$42</f>
        <v>2.5553781145038996E-2</v>
      </c>
      <c r="AY282" s="13">
        <f>BY_Demands_Drivers!$H$31*$BC$42</f>
        <v>6.8143416386770669E-2</v>
      </c>
      <c r="AZ282" s="13">
        <f>BY_Demands_Drivers!$I$31*$BC$42</f>
        <v>7.6661343435116922E-2</v>
      </c>
      <c r="BG282" s="18" t="str">
        <f t="shared" si="63"/>
        <v>\I:</v>
      </c>
      <c r="BH282">
        <f>$BP$42</f>
        <v>2048</v>
      </c>
      <c r="BI282" t="s">
        <v>27</v>
      </c>
      <c r="BJ282" t="str">
        <f t="shared" si="58"/>
        <v>IIDFL</v>
      </c>
      <c r="BK282" s="13">
        <f>BY_Demands_Drivers!$F$94*$BQ$42</f>
        <v>0</v>
      </c>
      <c r="BL282" s="13">
        <f>BY_Demands_Drivers!$G$94*$BQ$42</f>
        <v>0</v>
      </c>
      <c r="BM282" s="13">
        <f>BY_Demands_Drivers!$H$94*$BQ$42</f>
        <v>0</v>
      </c>
      <c r="BN282" s="13">
        <f>BY_Demands_Drivers!$I$94*$BQ$42</f>
        <v>0</v>
      </c>
    </row>
    <row r="283" spans="3:66" x14ac:dyDescent="0.3">
      <c r="C283" s="18" t="str">
        <f t="shared" si="64"/>
        <v>\I:</v>
      </c>
      <c r="D283">
        <f>$L$43</f>
        <v>2049</v>
      </c>
      <c r="E283" t="s">
        <v>27</v>
      </c>
      <c r="F283" t="str">
        <f t="shared" si="59"/>
        <v>ISDFL</v>
      </c>
      <c r="G283" s="13">
        <f>BY_Demands_Drivers!$F$59*$M$43</f>
        <v>0</v>
      </c>
      <c r="H283" s="13">
        <f>BY_Demands_Drivers!$G$59*$M$43</f>
        <v>0</v>
      </c>
      <c r="I283" s="13">
        <f>BY_Demands_Drivers!$H$59*$M$43</f>
        <v>0</v>
      </c>
      <c r="J283" s="13">
        <f>BY_Demands_Drivers!$I$59*$M$43</f>
        <v>0</v>
      </c>
      <c r="Q283" s="18" t="str">
        <f t="shared" si="60"/>
        <v>\I:</v>
      </c>
      <c r="R283">
        <f>$Z$43</f>
        <v>2049</v>
      </c>
      <c r="S283" t="s">
        <v>27</v>
      </c>
      <c r="T283" t="str">
        <f t="shared" si="55"/>
        <v>IRDFL</v>
      </c>
      <c r="U283" s="13">
        <f>BY_Demands_Drivers!$F$52*$AA$43</f>
        <v>0</v>
      </c>
      <c r="V283" s="13">
        <f>BY_Demands_Drivers!$G$52*$AA$43</f>
        <v>0</v>
      </c>
      <c r="W283" s="13">
        <f>BY_Demands_Drivers!$H$52*$AA$43</f>
        <v>0</v>
      </c>
      <c r="X283" s="13">
        <f>BY_Demands_Drivers!$I$52*$AA$43</f>
        <v>0</v>
      </c>
      <c r="AE283" s="18" t="str">
        <f t="shared" si="61"/>
        <v>\I:</v>
      </c>
      <c r="AF283">
        <f>$AN$43</f>
        <v>2049</v>
      </c>
      <c r="AG283" t="s">
        <v>27</v>
      </c>
      <c r="AH283" t="str">
        <f t="shared" si="56"/>
        <v>IXDFL</v>
      </c>
      <c r="AI283" s="13">
        <f>BY_Demands_Drivers!$F$38*$AO$43</f>
        <v>0</v>
      </c>
      <c r="AJ283" s="13">
        <f>BY_Demands_Drivers!$G$38*$AO$43</f>
        <v>0</v>
      </c>
      <c r="AK283" s="13">
        <f>BY_Demands_Drivers!$H$38*$AO$43</f>
        <v>0</v>
      </c>
      <c r="AL283" s="13">
        <f>BY_Demands_Drivers!$I$38*$AO$43</f>
        <v>0</v>
      </c>
      <c r="AS283" s="18" t="str">
        <f t="shared" si="62"/>
        <v>Demand</v>
      </c>
      <c r="AT283">
        <f>$BB$43</f>
        <v>2049</v>
      </c>
      <c r="AU283" t="s">
        <v>27</v>
      </c>
      <c r="AV283" t="str">
        <f t="shared" si="57"/>
        <v>IGDFL</v>
      </c>
      <c r="AW283" s="13">
        <f>BY_Demands_Drivers!$F$31*$BC$43</f>
        <v>5.9297876759641745E-2</v>
      </c>
      <c r="AX283" s="13">
        <f>BY_Demands_Drivers!$G$31*$BC$43</f>
        <v>2.5413375754132186E-2</v>
      </c>
      <c r="AY283" s="13">
        <f>BY_Demands_Drivers!$H$31*$BC$43</f>
        <v>6.776900201101918E-2</v>
      </c>
      <c r="AZ283" s="13">
        <f>BY_Demands_Drivers!$I$31*$BC$43</f>
        <v>7.6240127262396484E-2</v>
      </c>
      <c r="BG283" s="18" t="str">
        <f t="shared" si="63"/>
        <v>\I:</v>
      </c>
      <c r="BH283">
        <f>$BP$43</f>
        <v>2049</v>
      </c>
      <c r="BI283" t="s">
        <v>27</v>
      </c>
      <c r="BJ283" t="str">
        <f t="shared" si="58"/>
        <v>IIDFL</v>
      </c>
      <c r="BK283" s="13">
        <f>BY_Demands_Drivers!$F$94*$BQ$43</f>
        <v>0</v>
      </c>
      <c r="BL283" s="13">
        <f>BY_Demands_Drivers!$G$94*$BQ$43</f>
        <v>0</v>
      </c>
      <c r="BM283" s="13">
        <f>BY_Demands_Drivers!$H$94*$BQ$43</f>
        <v>0</v>
      </c>
      <c r="BN283" s="13">
        <f>BY_Demands_Drivers!$I$94*$BQ$43</f>
        <v>0</v>
      </c>
    </row>
    <row r="284" spans="3:66" x14ac:dyDescent="0.3">
      <c r="C284" s="18" t="str">
        <f t="shared" si="64"/>
        <v>\I:</v>
      </c>
      <c r="D284" s="2">
        <f>$L$44</f>
        <v>2050</v>
      </c>
      <c r="E284" s="2" t="s">
        <v>27</v>
      </c>
      <c r="F284" t="str">
        <f t="shared" si="59"/>
        <v>ISDFL</v>
      </c>
      <c r="G284" s="19">
        <f>BY_Demands_Drivers!$F$59*$M$44</f>
        <v>0</v>
      </c>
      <c r="H284" s="19">
        <f>BY_Demands_Drivers!$G$59*$M$44</f>
        <v>0</v>
      </c>
      <c r="I284" s="19">
        <f>BY_Demands_Drivers!$H$59*$M$44</f>
        <v>0</v>
      </c>
      <c r="J284" s="19">
        <f>BY_Demands_Drivers!$I$59*$M$44</f>
        <v>0</v>
      </c>
      <c r="Q284" s="18" t="str">
        <f t="shared" si="60"/>
        <v>\I:</v>
      </c>
      <c r="R284" s="2">
        <f>$Z$44</f>
        <v>2050</v>
      </c>
      <c r="S284" s="2" t="s">
        <v>27</v>
      </c>
      <c r="T284" t="str">
        <f t="shared" si="55"/>
        <v>IRDFL</v>
      </c>
      <c r="U284" s="19">
        <f>BY_Demands_Drivers!$F$52*$AA$44</f>
        <v>0</v>
      </c>
      <c r="V284" s="19">
        <f>BY_Demands_Drivers!$G$52*$AA$44</f>
        <v>0</v>
      </c>
      <c r="W284" s="19">
        <f>BY_Demands_Drivers!$H$52*$AA$44</f>
        <v>0</v>
      </c>
      <c r="X284" s="19">
        <f>BY_Demands_Drivers!$I$52*$AA$44</f>
        <v>0</v>
      </c>
      <c r="AE284" s="18" t="str">
        <f t="shared" si="61"/>
        <v>\I:</v>
      </c>
      <c r="AF284" s="2">
        <f>$AN$44</f>
        <v>2050</v>
      </c>
      <c r="AG284" s="2" t="s">
        <v>27</v>
      </c>
      <c r="AH284" t="str">
        <f t="shared" si="56"/>
        <v>IXDFL</v>
      </c>
      <c r="AI284" s="19">
        <f>BY_Demands_Drivers!$F$38*$AO$44</f>
        <v>0</v>
      </c>
      <c r="AJ284" s="19">
        <f>BY_Demands_Drivers!$G$38*$AO$44</f>
        <v>0</v>
      </c>
      <c r="AK284" s="19">
        <f>BY_Demands_Drivers!$H$38*$AO$44</f>
        <v>0</v>
      </c>
      <c r="AL284" s="19">
        <f>BY_Demands_Drivers!$I$38*$AO$44</f>
        <v>0</v>
      </c>
      <c r="AS284" s="18" t="str">
        <f t="shared" si="62"/>
        <v>Demand</v>
      </c>
      <c r="AT284" s="2">
        <f>$BB$44</f>
        <v>2050</v>
      </c>
      <c r="AU284" s="2" t="s">
        <v>27</v>
      </c>
      <c r="AV284" t="str">
        <f t="shared" si="57"/>
        <v>IGDFL</v>
      </c>
      <c r="AW284" s="19">
        <f>BY_Demands_Drivers!$F$31*$BC$44</f>
        <v>5.8970264180859197E-2</v>
      </c>
      <c r="AX284" s="19">
        <f>BY_Demands_Drivers!$G$31*$BC$44</f>
        <v>2.5272970363225383E-2</v>
      </c>
      <c r="AY284" s="19">
        <f>BY_Demands_Drivers!$H$31*$BC$44</f>
        <v>6.7394587635267705E-2</v>
      </c>
      <c r="AZ284" s="19">
        <f>BY_Demands_Drivers!$I$31*$BC$44</f>
        <v>7.5818911089676075E-2</v>
      </c>
      <c r="BG284" s="18" t="str">
        <f t="shared" si="63"/>
        <v>\I:</v>
      </c>
      <c r="BH284" s="2">
        <f>$BP$44</f>
        <v>2050</v>
      </c>
      <c r="BI284" s="2" t="s">
        <v>27</v>
      </c>
      <c r="BJ284" s="2" t="str">
        <f t="shared" si="58"/>
        <v>IIDFL</v>
      </c>
      <c r="BK284" s="19">
        <f>BY_Demands_Drivers!$F$94*$BQ$44</f>
        <v>0</v>
      </c>
      <c r="BL284" s="19">
        <f>BY_Demands_Drivers!$G$94*$BQ$44</f>
        <v>0</v>
      </c>
      <c r="BM284" s="19">
        <f>BY_Demands_Drivers!$H$94*$BQ$44</f>
        <v>0</v>
      </c>
      <c r="BN284" s="19">
        <f>BY_Demands_Drivers!$I$94*$BQ$44</f>
        <v>0</v>
      </c>
    </row>
    <row r="285" spans="3:66" x14ac:dyDescent="0.3">
      <c r="C285" s="18"/>
      <c r="F285" s="5"/>
      <c r="G285" s="13"/>
      <c r="H285" s="13"/>
      <c r="I285" s="13"/>
      <c r="J285" s="13"/>
      <c r="Q285" s="18"/>
      <c r="T285" s="5"/>
      <c r="U285" s="13"/>
      <c r="V285" s="13"/>
      <c r="W285" s="13"/>
      <c r="X285" s="13"/>
    </row>
    <row r="286" spans="3:66" x14ac:dyDescent="0.3">
      <c r="C286" s="18"/>
      <c r="G286" s="13"/>
      <c r="H286" s="13"/>
      <c r="I286" s="13"/>
      <c r="J286" s="13"/>
    </row>
    <row r="287" spans="3:66" x14ac:dyDescent="0.3">
      <c r="C287" s="18"/>
      <c r="G287" s="13"/>
      <c r="H287" s="13"/>
      <c r="I287" s="13"/>
      <c r="J287" s="13"/>
    </row>
    <row r="288" spans="3:66" x14ac:dyDescent="0.3">
      <c r="C288" s="18"/>
      <c r="G288" s="13"/>
      <c r="H288" s="13"/>
      <c r="I288" s="13"/>
      <c r="J288" s="13"/>
    </row>
    <row r="289" spans="3:10" x14ac:dyDescent="0.3">
      <c r="C289" s="18"/>
      <c r="G289" s="13"/>
      <c r="H289" s="13"/>
      <c r="I289" s="13"/>
      <c r="J289" s="13"/>
    </row>
    <row r="290" spans="3:10" x14ac:dyDescent="0.3">
      <c r="C290" s="18"/>
      <c r="G290" s="13"/>
      <c r="H290" s="13"/>
      <c r="I290" s="13"/>
      <c r="J290" s="13"/>
    </row>
    <row r="291" spans="3:10" x14ac:dyDescent="0.3">
      <c r="C291" s="18"/>
      <c r="G291" s="13"/>
      <c r="H291" s="13"/>
      <c r="I291" s="13"/>
      <c r="J291" s="13"/>
    </row>
    <row r="292" spans="3:10" x14ac:dyDescent="0.3">
      <c r="C292" s="18"/>
      <c r="G292" s="13"/>
      <c r="H292" s="13"/>
      <c r="I292" s="13"/>
      <c r="J292" s="13"/>
    </row>
    <row r="293" spans="3:10" x14ac:dyDescent="0.3">
      <c r="C293" s="18"/>
      <c r="G293" s="13"/>
      <c r="H293" s="13"/>
      <c r="I293" s="13"/>
      <c r="J293" s="13"/>
    </row>
    <row r="294" spans="3:10" x14ac:dyDescent="0.3">
      <c r="C294" s="18"/>
      <c r="G294" s="13"/>
      <c r="H294" s="13"/>
      <c r="I294" s="13"/>
      <c r="J294" s="13"/>
    </row>
    <row r="295" spans="3:10" x14ac:dyDescent="0.3">
      <c r="C295" s="18"/>
      <c r="G295" s="13"/>
      <c r="H295" s="13"/>
      <c r="I295" s="13"/>
      <c r="J295" s="13"/>
    </row>
    <row r="296" spans="3:10" x14ac:dyDescent="0.3">
      <c r="C296" s="18"/>
      <c r="G296" s="13"/>
      <c r="H296" s="13"/>
      <c r="I296" s="13"/>
      <c r="J296" s="13"/>
    </row>
    <row r="297" spans="3:10" x14ac:dyDescent="0.3">
      <c r="C297" s="18"/>
      <c r="G297" s="13"/>
      <c r="H297" s="13"/>
      <c r="I297" s="13"/>
      <c r="J297" s="13"/>
    </row>
    <row r="298" spans="3:10" x14ac:dyDescent="0.3">
      <c r="C298" s="18"/>
      <c r="G298" s="13"/>
      <c r="H298" s="13"/>
      <c r="I298" s="13"/>
      <c r="J298" s="13"/>
    </row>
    <row r="299" spans="3:10" x14ac:dyDescent="0.3">
      <c r="C299" s="18"/>
      <c r="G299" s="13"/>
      <c r="H299" s="13"/>
      <c r="I299" s="13"/>
      <c r="J299" s="13"/>
    </row>
    <row r="300" spans="3:10" x14ac:dyDescent="0.3">
      <c r="C300" s="18"/>
      <c r="G300" s="13"/>
      <c r="H300" s="13"/>
      <c r="I300" s="13"/>
      <c r="J300" s="13"/>
    </row>
    <row r="301" spans="3:10" x14ac:dyDescent="0.3">
      <c r="C301" s="18"/>
      <c r="G301" s="13"/>
      <c r="H301" s="13"/>
      <c r="I301" s="13"/>
      <c r="J301" s="13"/>
    </row>
    <row r="302" spans="3:10" x14ac:dyDescent="0.3">
      <c r="C302" s="18"/>
      <c r="G302" s="13"/>
      <c r="H302" s="13"/>
      <c r="I302" s="13"/>
      <c r="J302" s="13"/>
    </row>
    <row r="303" spans="3:10" x14ac:dyDescent="0.3">
      <c r="C303" s="18"/>
      <c r="G303" s="13"/>
      <c r="H303" s="13"/>
      <c r="I303" s="13"/>
      <c r="J303" s="13"/>
    </row>
    <row r="304" spans="3:10" x14ac:dyDescent="0.3">
      <c r="C304" s="18"/>
      <c r="G304" s="13"/>
      <c r="H304" s="13"/>
      <c r="I304" s="13"/>
      <c r="J304" s="13"/>
    </row>
    <row r="305" spans="3:10" x14ac:dyDescent="0.3">
      <c r="C305" s="18"/>
      <c r="G305" s="13"/>
      <c r="H305" s="13"/>
      <c r="I305" s="13"/>
      <c r="J305" s="13"/>
    </row>
    <row r="306" spans="3:10" x14ac:dyDescent="0.3">
      <c r="C306" s="18"/>
      <c r="G306" s="13"/>
      <c r="H306" s="13"/>
      <c r="I306" s="13"/>
      <c r="J306" s="13"/>
    </row>
    <row r="307" spans="3:10" x14ac:dyDescent="0.3">
      <c r="C307" s="18"/>
      <c r="G307" s="13"/>
      <c r="H307" s="13"/>
      <c r="I307" s="13"/>
      <c r="J307" s="13"/>
    </row>
    <row r="308" spans="3:10" x14ac:dyDescent="0.3">
      <c r="C308" s="18"/>
      <c r="G308" s="13"/>
      <c r="H308" s="13"/>
      <c r="I308" s="13"/>
      <c r="J308" s="13"/>
    </row>
    <row r="309" spans="3:10" x14ac:dyDescent="0.3">
      <c r="C309" s="18"/>
      <c r="G309" s="13"/>
      <c r="H309" s="13"/>
      <c r="I309" s="13"/>
      <c r="J309" s="13"/>
    </row>
    <row r="310" spans="3:10" x14ac:dyDescent="0.3">
      <c r="C310" s="18"/>
      <c r="G310" s="13"/>
      <c r="H310" s="13"/>
      <c r="I310" s="13"/>
      <c r="J310" s="13"/>
    </row>
    <row r="311" spans="3:10" x14ac:dyDescent="0.3">
      <c r="C311" s="18"/>
      <c r="G311" s="13"/>
      <c r="H311" s="13"/>
      <c r="I311" s="13"/>
      <c r="J311" s="13"/>
    </row>
    <row r="312" spans="3:10" x14ac:dyDescent="0.3">
      <c r="C312" s="18"/>
      <c r="G312" s="13"/>
      <c r="H312" s="13"/>
      <c r="I312" s="13"/>
      <c r="J312" s="13"/>
    </row>
    <row r="313" spans="3:10" x14ac:dyDescent="0.3">
      <c r="C313" s="18"/>
      <c r="G313" s="13"/>
      <c r="H313" s="13"/>
      <c r="I313" s="13"/>
      <c r="J313" s="13"/>
    </row>
    <row r="314" spans="3:10" x14ac:dyDescent="0.3">
      <c r="C314" s="18"/>
      <c r="G314" s="13"/>
      <c r="H314" s="13"/>
      <c r="I314" s="13"/>
      <c r="J314" s="13"/>
    </row>
    <row r="315" spans="3:10" x14ac:dyDescent="0.3">
      <c r="C315" s="18"/>
      <c r="G315" s="13"/>
      <c r="H315" s="13"/>
      <c r="I315" s="13"/>
      <c r="J315" s="13"/>
    </row>
    <row r="316" spans="3:10" x14ac:dyDescent="0.3">
      <c r="C316" s="18"/>
      <c r="G316" s="13"/>
      <c r="H316" s="13"/>
      <c r="I316" s="13"/>
      <c r="J316" s="13"/>
    </row>
    <row r="317" spans="3:10" x14ac:dyDescent="0.3">
      <c r="C317" s="18"/>
      <c r="G317" s="13"/>
      <c r="H317" s="13"/>
      <c r="I317" s="13"/>
      <c r="J317" s="13"/>
    </row>
    <row r="318" spans="3:10" x14ac:dyDescent="0.3">
      <c r="C318" s="18"/>
      <c r="G318" s="13"/>
      <c r="H318" s="13"/>
      <c r="I318" s="13"/>
      <c r="J318" s="13"/>
    </row>
    <row r="319" spans="3:10" x14ac:dyDescent="0.3">
      <c r="C319" s="18"/>
      <c r="G319" s="13"/>
      <c r="H319" s="13"/>
      <c r="I319" s="13"/>
      <c r="J319" s="13"/>
    </row>
    <row r="320" spans="3:10" x14ac:dyDescent="0.3">
      <c r="C320" s="18"/>
      <c r="G320" s="13"/>
      <c r="H320" s="13"/>
      <c r="I320" s="13"/>
      <c r="J320" s="13"/>
    </row>
    <row r="321" spans="3:10" x14ac:dyDescent="0.3">
      <c r="C321" s="18"/>
      <c r="G321" s="13"/>
      <c r="H321" s="13"/>
      <c r="I321" s="13"/>
      <c r="J321" s="13"/>
    </row>
    <row r="322" spans="3:10" x14ac:dyDescent="0.3">
      <c r="C322" s="18"/>
      <c r="G322" s="13"/>
      <c r="H322" s="13"/>
      <c r="I322" s="13"/>
      <c r="J322" s="13"/>
    </row>
    <row r="323" spans="3:10" x14ac:dyDescent="0.3">
      <c r="C323" s="18"/>
      <c r="G323" s="13"/>
      <c r="H323" s="13"/>
      <c r="I323" s="13"/>
      <c r="J323" s="13"/>
    </row>
    <row r="324" spans="3:10" x14ac:dyDescent="0.3">
      <c r="C324" s="18"/>
      <c r="D324" s="2"/>
      <c r="E324" s="2"/>
      <c r="F324" s="2"/>
      <c r="G324" s="19"/>
      <c r="H324" s="19"/>
      <c r="I324" s="19"/>
      <c r="J324" s="19"/>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A102F-D759-4EF8-BB71-A02E99A45C52}">
  <sheetPr>
    <tabColor theme="9" tint="0.59999389629810485"/>
  </sheetPr>
  <dimension ref="B1:BH324"/>
  <sheetViews>
    <sheetView workbookViewId="0">
      <selection activeCell="G11" sqref="G11"/>
    </sheetView>
  </sheetViews>
  <sheetFormatPr defaultRowHeight="14.4" x14ac:dyDescent="0.3"/>
  <sheetData>
    <row r="1" spans="2:60" x14ac:dyDescent="0.3">
      <c r="B1" t="s">
        <v>138</v>
      </c>
      <c r="N1" t="s">
        <v>142</v>
      </c>
      <c r="Z1" t="s">
        <v>143</v>
      </c>
      <c r="AL1" t="s">
        <v>36</v>
      </c>
      <c r="AX1" t="s">
        <v>39</v>
      </c>
    </row>
    <row r="3" spans="2:60" x14ac:dyDescent="0.3">
      <c r="B3" s="6" t="s">
        <v>8</v>
      </c>
      <c r="D3" s="7"/>
      <c r="N3" s="6" t="s">
        <v>8</v>
      </c>
      <c r="P3" s="7"/>
      <c r="Z3" s="6" t="s">
        <v>8</v>
      </c>
      <c r="AB3" s="7"/>
      <c r="AL3" s="6" t="s">
        <v>8</v>
      </c>
      <c r="AN3" s="7"/>
      <c r="AX3" s="6" t="s">
        <v>8</v>
      </c>
      <c r="AZ3" s="7"/>
    </row>
    <row r="4" spans="2:60" ht="15" thickBot="1" x14ac:dyDescent="0.35">
      <c r="B4" s="8" t="s">
        <v>3</v>
      </c>
      <c r="C4" s="8" t="s">
        <v>4</v>
      </c>
      <c r="D4" s="17" t="s">
        <v>33</v>
      </c>
      <c r="E4" s="17" t="s">
        <v>25</v>
      </c>
      <c r="F4" s="9" t="s">
        <v>10</v>
      </c>
      <c r="G4" s="9" t="s">
        <v>11</v>
      </c>
      <c r="J4" s="14" t="s">
        <v>34</v>
      </c>
      <c r="K4" s="14"/>
      <c r="L4" s="14"/>
      <c r="N4" s="8" t="s">
        <v>3</v>
      </c>
      <c r="O4" s="8" t="s">
        <v>4</v>
      </c>
      <c r="P4" s="17" t="s">
        <v>33</v>
      </c>
      <c r="Q4" s="17" t="s">
        <v>25</v>
      </c>
      <c r="R4" s="9" t="s">
        <v>10</v>
      </c>
      <c r="S4" s="9" t="s">
        <v>11</v>
      </c>
      <c r="V4" s="14" t="s">
        <v>34</v>
      </c>
      <c r="W4" s="14"/>
      <c r="X4" s="14"/>
      <c r="Z4" s="8" t="s">
        <v>3</v>
      </c>
      <c r="AA4" s="8" t="s">
        <v>4</v>
      </c>
      <c r="AB4" s="17" t="s">
        <v>33</v>
      </c>
      <c r="AC4" s="17" t="s">
        <v>25</v>
      </c>
      <c r="AD4" s="9" t="s">
        <v>10</v>
      </c>
      <c r="AE4" s="9" t="s">
        <v>11</v>
      </c>
      <c r="AH4" s="14" t="s">
        <v>34</v>
      </c>
      <c r="AI4" s="14"/>
      <c r="AJ4" s="14"/>
      <c r="AL4" s="8" t="s">
        <v>3</v>
      </c>
      <c r="AM4" s="8" t="s">
        <v>4</v>
      </c>
      <c r="AN4" s="17" t="s">
        <v>33</v>
      </c>
      <c r="AO4" s="17" t="s">
        <v>25</v>
      </c>
      <c r="AP4" s="9" t="s">
        <v>10</v>
      </c>
      <c r="AQ4" s="9" t="s">
        <v>11</v>
      </c>
      <c r="AT4" s="14" t="s">
        <v>34</v>
      </c>
      <c r="AU4" s="14"/>
      <c r="AV4" s="14"/>
      <c r="AX4" s="8" t="s">
        <v>3</v>
      </c>
      <c r="AY4" s="8" t="s">
        <v>4</v>
      </c>
      <c r="AZ4" s="17" t="s">
        <v>33</v>
      </c>
      <c r="BA4" s="17" t="s">
        <v>25</v>
      </c>
      <c r="BB4" s="9" t="s">
        <v>10</v>
      </c>
      <c r="BC4" s="9" t="s">
        <v>11</v>
      </c>
      <c r="BF4" s="14" t="s">
        <v>34</v>
      </c>
      <c r="BG4" s="14"/>
      <c r="BH4" s="14"/>
    </row>
    <row r="5" spans="2:60" x14ac:dyDescent="0.3">
      <c r="B5" s="18" t="str">
        <f t="shared" ref="B5:B68" si="0">IF(SUM(F5:G5)&gt;0,"Demand","\I:")</f>
        <v>\I:</v>
      </c>
      <c r="C5">
        <f>$I$5</f>
        <v>2011</v>
      </c>
      <c r="D5" t="s">
        <v>27</v>
      </c>
      <c r="E5" s="20" t="str">
        <f>'BY_Demands_Drivers (2)'!$H$25</f>
        <v>IGDMT</v>
      </c>
      <c r="F5" s="13">
        <f>'BY_Demands_Drivers (2)'!$F$25*$J5</f>
        <v>0</v>
      </c>
      <c r="G5" s="13">
        <f>'BY_Demands_Drivers (2)'!$G$25*$J5</f>
        <v>0</v>
      </c>
      <c r="I5" s="14">
        <f>'BY_Demands_Drivers (2)'!V4</f>
        <v>2011</v>
      </c>
      <c r="J5" s="13">
        <f>L5*K5</f>
        <v>0</v>
      </c>
      <c r="K5" s="13">
        <v>1</v>
      </c>
      <c r="L5" s="13">
        <v>0</v>
      </c>
      <c r="N5" s="18" t="str">
        <f t="shared" ref="N5:N68" si="1">IF(SUM(R5:S5)&gt;0,"Demand","\I:")</f>
        <v>\I:</v>
      </c>
      <c r="O5">
        <f>$U$5</f>
        <v>2011</v>
      </c>
      <c r="P5" t="s">
        <v>27</v>
      </c>
      <c r="Q5" t="str">
        <f>'BY_Demands_Drivers (2)'!$H$32</f>
        <v>IXDMT</v>
      </c>
      <c r="R5" s="13">
        <f>'BY_Demands_Drivers (2)'!$F$32*$V5</f>
        <v>0</v>
      </c>
      <c r="S5" s="13">
        <f>'BY_Demands_Drivers (2)'!$G$32*$V5</f>
        <v>0</v>
      </c>
      <c r="U5" s="14">
        <f>'BY_Demands_Drivers (2)'!V4</f>
        <v>2011</v>
      </c>
      <c r="V5" s="13">
        <f>X5*W5</f>
        <v>0</v>
      </c>
      <c r="W5" s="13">
        <v>1</v>
      </c>
      <c r="X5" s="13">
        <v>0</v>
      </c>
      <c r="Z5" s="18" t="str">
        <f t="shared" ref="Z5:Z68" si="2">IF(SUM(AD5:AE5)&gt;0,"Demand","\I:")</f>
        <v>\I:</v>
      </c>
      <c r="AA5">
        <f>$AG$5</f>
        <v>2011</v>
      </c>
      <c r="AB5" t="s">
        <v>27</v>
      </c>
      <c r="AC5" t="str">
        <f>'BY_Demands_Drivers (2)'!$H$46</f>
        <v>IRDMT</v>
      </c>
      <c r="AD5" s="13">
        <f>'BY_Demands_Drivers (2)'!$F$46*$AH5</f>
        <v>0</v>
      </c>
      <c r="AE5" s="13">
        <f>'BY_Demands_Drivers (2)'!$G$46*$AH5</f>
        <v>0</v>
      </c>
      <c r="AG5" s="14">
        <f>'BY_Demands_Drivers (2)'!V4</f>
        <v>2011</v>
      </c>
      <c r="AH5" s="13">
        <f>AJ5*AI5</f>
        <v>0</v>
      </c>
      <c r="AI5" s="13">
        <v>1</v>
      </c>
      <c r="AJ5" s="13">
        <v>0</v>
      </c>
      <c r="AL5" s="18" t="str">
        <f t="shared" ref="AL5:AL68" si="3">IF(SUM(AP5:AQ5)&gt;0,"Demand","\I:")</f>
        <v>Demand</v>
      </c>
      <c r="AM5">
        <f>$AS$5</f>
        <v>2011</v>
      </c>
      <c r="AN5" t="s">
        <v>27</v>
      </c>
      <c r="AO5" t="str">
        <f>'BY_Demands_Drivers (2)'!$H$53</f>
        <v>ISDMT</v>
      </c>
      <c r="AP5" s="13">
        <f>'BY_Demands_Drivers (2)'!$F$53*$AT5</f>
        <v>2.2697834653380702</v>
      </c>
      <c r="AQ5" s="13">
        <f>'BY_Demands_Drivers (2)'!$G$53*$AT5</f>
        <v>0.6852965775194112</v>
      </c>
      <c r="AS5" s="14">
        <f>'BY_Demands_Drivers (2)'!V4</f>
        <v>2011</v>
      </c>
      <c r="AT5" s="13">
        <f>AV5*AU5</f>
        <v>1.0123323483809004</v>
      </c>
      <c r="AU5" s="13">
        <v>1</v>
      </c>
      <c r="AV5" s="13">
        <v>1.0123323483809004</v>
      </c>
      <c r="AX5" s="18" t="str">
        <f t="shared" ref="AX5:AX68" si="4">IF(SUM(BB5:BC5)&gt;0,"Demand","\I:")</f>
        <v>\I:</v>
      </c>
      <c r="AY5">
        <f>$BE$5</f>
        <v>2011</v>
      </c>
      <c r="AZ5" t="s">
        <v>27</v>
      </c>
      <c r="BA5" t="str">
        <f>'BY_Demands_Drivers (2)'!$H$88</f>
        <v>IIDMT</v>
      </c>
      <c r="BB5" s="13">
        <f>'BY_Demands_Drivers (2)'!$F$88*$BF5</f>
        <v>0</v>
      </c>
      <c r="BC5" s="13">
        <f>'BY_Demands_Drivers (2)'!$F$88*$BF5</f>
        <v>0</v>
      </c>
      <c r="BE5" s="14">
        <f>'BY_Demands_Drivers (2)'!V4</f>
        <v>2011</v>
      </c>
      <c r="BF5" s="13">
        <f>BH5*BG5</f>
        <v>0</v>
      </c>
      <c r="BG5" s="13">
        <v>1</v>
      </c>
      <c r="BH5" s="13">
        <v>0</v>
      </c>
    </row>
    <row r="6" spans="2:60" x14ac:dyDescent="0.3">
      <c r="B6" s="18" t="str">
        <f t="shared" si="0"/>
        <v>\I:</v>
      </c>
      <c r="C6">
        <f>$I$6</f>
        <v>2012</v>
      </c>
      <c r="D6" t="s">
        <v>27</v>
      </c>
      <c r="E6" t="str">
        <f t="shared" ref="E6:E44" si="5">$E$5</f>
        <v>IGDMT</v>
      </c>
      <c r="F6" s="13">
        <f>'BY_Demands_Drivers (2)'!$F$25*$J6</f>
        <v>0</v>
      </c>
      <c r="G6" s="13">
        <f>'BY_Demands_Drivers (2)'!$G$25*$J6</f>
        <v>0</v>
      </c>
      <c r="I6" s="14">
        <f>'BY_Demands_Drivers (2)'!W4</f>
        <v>2012</v>
      </c>
      <c r="J6" s="13">
        <f t="shared" ref="J6:J44" si="6">L6*K6</f>
        <v>0</v>
      </c>
      <c r="K6" s="13">
        <v>1</v>
      </c>
      <c r="L6" s="13">
        <v>0</v>
      </c>
      <c r="N6" s="18" t="str">
        <f t="shared" si="1"/>
        <v>\I:</v>
      </c>
      <c r="O6">
        <f>$U$6</f>
        <v>2012</v>
      </c>
      <c r="P6" t="s">
        <v>27</v>
      </c>
      <c r="Q6" t="str">
        <f t="shared" ref="Q6:Q44" si="7">$Q$5</f>
        <v>IXDMT</v>
      </c>
      <c r="R6" s="13">
        <f>'BY_Demands_Drivers (2)'!$F$32*$V6</f>
        <v>0</v>
      </c>
      <c r="S6" s="13">
        <f>'BY_Demands_Drivers (2)'!$G$32*$V6</f>
        <v>0</v>
      </c>
      <c r="U6" s="14">
        <f>'BY_Demands_Drivers (2)'!W4</f>
        <v>2012</v>
      </c>
      <c r="V6" s="13">
        <f t="shared" ref="V6:V44" si="8">X6*W6</f>
        <v>0</v>
      </c>
      <c r="W6" s="13">
        <v>1</v>
      </c>
      <c r="X6" s="13">
        <v>0</v>
      </c>
      <c r="Z6" s="18" t="str">
        <f t="shared" si="2"/>
        <v>\I:</v>
      </c>
      <c r="AA6">
        <f>$AG$6</f>
        <v>2012</v>
      </c>
      <c r="AB6" t="s">
        <v>27</v>
      </c>
      <c r="AC6" t="str">
        <f t="shared" ref="AC6:AC44" si="9">$AC$5</f>
        <v>IRDMT</v>
      </c>
      <c r="AD6" s="13">
        <f>'BY_Demands_Drivers (2)'!$F$46*$AH6</f>
        <v>0</v>
      </c>
      <c r="AE6" s="13">
        <f>'BY_Demands_Drivers (2)'!$G$46*$AH6</f>
        <v>0</v>
      </c>
      <c r="AG6" s="14">
        <f>'BY_Demands_Drivers (2)'!W4</f>
        <v>2012</v>
      </c>
      <c r="AH6" s="13">
        <f t="shared" ref="AH6:AH44" si="10">AJ6*AI6</f>
        <v>0</v>
      </c>
      <c r="AI6" s="13">
        <v>1</v>
      </c>
      <c r="AJ6" s="13">
        <v>0</v>
      </c>
      <c r="AL6" s="18" t="str">
        <f t="shared" si="3"/>
        <v>Demand</v>
      </c>
      <c r="AM6">
        <f>$AS$6</f>
        <v>2012</v>
      </c>
      <c r="AN6" t="s">
        <v>27</v>
      </c>
      <c r="AO6" t="str">
        <f t="shared" ref="AO6:AO44" si="11">$AO$5</f>
        <v>ISDMT</v>
      </c>
      <c r="AP6" s="13">
        <f>'BY_Demands_Drivers (2)'!$F$53*$AT6</f>
        <v>2.2974342269565495</v>
      </c>
      <c r="AQ6" s="13">
        <f>'BY_Demands_Drivers (2)'!$G$53*$AT6</f>
        <v>0.69364493875841016</v>
      </c>
      <c r="AS6" s="14">
        <f>'BY_Demands_Drivers (2)'!W4</f>
        <v>2012</v>
      </c>
      <c r="AT6" s="13">
        <f t="shared" ref="AT6:AT44" si="12">AV6*AU6</f>
        <v>1.0246646967618005</v>
      </c>
      <c r="AU6" s="13">
        <v>1</v>
      </c>
      <c r="AV6" s="13">
        <v>1.0246646967618005</v>
      </c>
      <c r="AX6" s="18" t="str">
        <f t="shared" si="4"/>
        <v>\I:</v>
      </c>
      <c r="AY6">
        <f>$BE$6</f>
        <v>2012</v>
      </c>
      <c r="AZ6" t="s">
        <v>27</v>
      </c>
      <c r="BA6" t="str">
        <f t="shared" ref="BA6:BA44" si="13">$BA$5</f>
        <v>IIDMT</v>
      </c>
      <c r="BB6" s="13">
        <f>'BY_Demands_Drivers (2)'!$F$88*$BF6</f>
        <v>0</v>
      </c>
      <c r="BC6" s="13">
        <f>'BY_Demands_Drivers (2)'!$F$88*$BF6</f>
        <v>0</v>
      </c>
      <c r="BE6" s="14">
        <f>'BY_Demands_Drivers (2)'!W4</f>
        <v>2012</v>
      </c>
      <c r="BF6" s="13">
        <f t="shared" ref="BF6:BF44" si="14">BH6*BG6</f>
        <v>0</v>
      </c>
      <c r="BG6" s="13">
        <v>1</v>
      </c>
      <c r="BH6" s="13">
        <v>0</v>
      </c>
    </row>
    <row r="7" spans="2:60" x14ac:dyDescent="0.3">
      <c r="B7" s="18" t="str">
        <f t="shared" si="0"/>
        <v>\I:</v>
      </c>
      <c r="C7">
        <f>$I$7</f>
        <v>2013</v>
      </c>
      <c r="D7" t="s">
        <v>27</v>
      </c>
      <c r="E7" t="str">
        <f t="shared" si="5"/>
        <v>IGDMT</v>
      </c>
      <c r="F7" s="13">
        <f>'BY_Demands_Drivers (2)'!$F$25*$J7</f>
        <v>0</v>
      </c>
      <c r="G7" s="13">
        <f>'BY_Demands_Drivers (2)'!$G$25*$J7</f>
        <v>0</v>
      </c>
      <c r="I7" s="14">
        <f>'BY_Demands_Drivers (2)'!X4</f>
        <v>2013</v>
      </c>
      <c r="J7" s="13">
        <f t="shared" si="6"/>
        <v>0</v>
      </c>
      <c r="K7" s="13">
        <v>1</v>
      </c>
      <c r="L7" s="13">
        <v>0</v>
      </c>
      <c r="N7" s="18" t="str">
        <f t="shared" si="1"/>
        <v>\I:</v>
      </c>
      <c r="O7">
        <f>$U$7</f>
        <v>2013</v>
      </c>
      <c r="P7" t="s">
        <v>27</v>
      </c>
      <c r="Q7" t="str">
        <f t="shared" si="7"/>
        <v>IXDMT</v>
      </c>
      <c r="R7" s="13">
        <f>'BY_Demands_Drivers (2)'!$F$32*$V7</f>
        <v>0</v>
      </c>
      <c r="S7" s="13">
        <f>'BY_Demands_Drivers (2)'!$G$32*$V7</f>
        <v>0</v>
      </c>
      <c r="U7" s="14">
        <f>'BY_Demands_Drivers (2)'!X4</f>
        <v>2013</v>
      </c>
      <c r="V7" s="13">
        <f t="shared" si="8"/>
        <v>0</v>
      </c>
      <c r="W7" s="13">
        <v>1</v>
      </c>
      <c r="X7" s="13">
        <v>0</v>
      </c>
      <c r="Z7" s="18" t="str">
        <f t="shared" si="2"/>
        <v>\I:</v>
      </c>
      <c r="AA7">
        <f>$AG$7</f>
        <v>2013</v>
      </c>
      <c r="AB7" t="s">
        <v>27</v>
      </c>
      <c r="AC7" t="str">
        <f t="shared" si="9"/>
        <v>IRDMT</v>
      </c>
      <c r="AD7" s="13">
        <f>'BY_Demands_Drivers (2)'!$F$46*$AH7</f>
        <v>0</v>
      </c>
      <c r="AE7" s="13">
        <f>'BY_Demands_Drivers (2)'!$G$46*$AH7</f>
        <v>0</v>
      </c>
      <c r="AG7" s="14">
        <f>'BY_Demands_Drivers (2)'!X4</f>
        <v>2013</v>
      </c>
      <c r="AH7" s="13">
        <f t="shared" si="10"/>
        <v>0</v>
      </c>
      <c r="AI7" s="13">
        <v>1</v>
      </c>
      <c r="AJ7" s="13">
        <v>0</v>
      </c>
      <c r="AL7" s="18" t="str">
        <f t="shared" si="3"/>
        <v>Demand</v>
      </c>
      <c r="AM7">
        <f>$AS$7</f>
        <v>2013</v>
      </c>
      <c r="AN7" t="s">
        <v>27</v>
      </c>
      <c r="AO7" t="str">
        <f t="shared" si="11"/>
        <v>ISDMT</v>
      </c>
      <c r="AP7" s="13">
        <f>'BY_Demands_Drivers (2)'!$F$53*$AT7</f>
        <v>2.2974342269565495</v>
      </c>
      <c r="AQ7" s="13">
        <f>'BY_Demands_Drivers (2)'!$G$53*$AT7</f>
        <v>0.69364493875841016</v>
      </c>
      <c r="AS7" s="14">
        <f>'BY_Demands_Drivers (2)'!X4</f>
        <v>2013</v>
      </c>
      <c r="AT7" s="13">
        <f t="shared" si="12"/>
        <v>1.0246646967618005</v>
      </c>
      <c r="AU7" s="13">
        <v>1</v>
      </c>
      <c r="AV7" s="13">
        <v>1.0246646967618005</v>
      </c>
      <c r="AX7" s="18" t="str">
        <f t="shared" si="4"/>
        <v>\I:</v>
      </c>
      <c r="AY7">
        <f>$BE$7</f>
        <v>2013</v>
      </c>
      <c r="AZ7" t="s">
        <v>27</v>
      </c>
      <c r="BA7" t="str">
        <f t="shared" si="13"/>
        <v>IIDMT</v>
      </c>
      <c r="BB7" s="13">
        <f>'BY_Demands_Drivers (2)'!$F$88*$BF7</f>
        <v>0</v>
      </c>
      <c r="BC7" s="13">
        <f>'BY_Demands_Drivers (2)'!$F$88*$BF7</f>
        <v>0</v>
      </c>
      <c r="BE7" s="14">
        <f>'BY_Demands_Drivers (2)'!X4</f>
        <v>2013</v>
      </c>
      <c r="BF7" s="13">
        <f t="shared" si="14"/>
        <v>0</v>
      </c>
      <c r="BG7" s="13">
        <v>1</v>
      </c>
      <c r="BH7" s="13">
        <v>0</v>
      </c>
    </row>
    <row r="8" spans="2:60" x14ac:dyDescent="0.3">
      <c r="B8" s="18" t="str">
        <f t="shared" si="0"/>
        <v>\I:</v>
      </c>
      <c r="C8">
        <f>$I$8</f>
        <v>2014</v>
      </c>
      <c r="D8" t="s">
        <v>27</v>
      </c>
      <c r="E8" t="str">
        <f t="shared" si="5"/>
        <v>IGDMT</v>
      </c>
      <c r="F8" s="13">
        <f>'BY_Demands_Drivers (2)'!$F$25*$J8</f>
        <v>0</v>
      </c>
      <c r="G8" s="13">
        <f>'BY_Demands_Drivers (2)'!$G$25*$J8</f>
        <v>0</v>
      </c>
      <c r="I8" s="14">
        <f>'BY_Demands_Drivers (2)'!Y4</f>
        <v>2014</v>
      </c>
      <c r="J8" s="13">
        <f t="shared" si="6"/>
        <v>0</v>
      </c>
      <c r="K8" s="13">
        <v>1</v>
      </c>
      <c r="L8" s="13">
        <v>0</v>
      </c>
      <c r="N8" s="18" t="str">
        <f t="shared" si="1"/>
        <v>\I:</v>
      </c>
      <c r="O8">
        <f>$U$8</f>
        <v>2014</v>
      </c>
      <c r="P8" t="s">
        <v>27</v>
      </c>
      <c r="Q8" t="str">
        <f t="shared" si="7"/>
        <v>IXDMT</v>
      </c>
      <c r="R8" s="13">
        <f>'BY_Demands_Drivers (2)'!$F$32*$V8</f>
        <v>0</v>
      </c>
      <c r="S8" s="13">
        <f>'BY_Demands_Drivers (2)'!$G$32*$V8</f>
        <v>0</v>
      </c>
      <c r="U8" s="14">
        <f>'BY_Demands_Drivers (2)'!Y4</f>
        <v>2014</v>
      </c>
      <c r="V8" s="13">
        <f t="shared" si="8"/>
        <v>0</v>
      </c>
      <c r="W8" s="13">
        <v>1</v>
      </c>
      <c r="X8" s="13">
        <v>0</v>
      </c>
      <c r="Z8" s="18" t="str">
        <f t="shared" si="2"/>
        <v>\I:</v>
      </c>
      <c r="AA8">
        <f>$AG$8</f>
        <v>2014</v>
      </c>
      <c r="AB8" t="s">
        <v>27</v>
      </c>
      <c r="AC8" t="str">
        <f t="shared" si="9"/>
        <v>IRDMT</v>
      </c>
      <c r="AD8" s="13">
        <f>'BY_Demands_Drivers (2)'!$F$46*$AH8</f>
        <v>0</v>
      </c>
      <c r="AE8" s="13">
        <f>'BY_Demands_Drivers (2)'!$G$46*$AH8</f>
        <v>0</v>
      </c>
      <c r="AG8" s="14">
        <f>'BY_Demands_Drivers (2)'!Y4</f>
        <v>2014</v>
      </c>
      <c r="AH8" s="13">
        <f t="shared" si="10"/>
        <v>0</v>
      </c>
      <c r="AI8" s="13">
        <v>1</v>
      </c>
      <c r="AJ8" s="13">
        <v>0</v>
      </c>
      <c r="AL8" s="18" t="str">
        <f t="shared" si="3"/>
        <v>Demand</v>
      </c>
      <c r="AM8">
        <f>$AS$8</f>
        <v>2014</v>
      </c>
      <c r="AN8" t="s">
        <v>27</v>
      </c>
      <c r="AO8" t="str">
        <f t="shared" si="11"/>
        <v>ISDMT</v>
      </c>
      <c r="AP8" s="13">
        <f>'BY_Demands_Drivers (2)'!$F$53*$AT8</f>
        <v>2.2977832047403974</v>
      </c>
      <c r="AQ8" s="13">
        <f>'BY_Demands_Drivers (2)'!$G$53*$AT8</f>
        <v>0.69375030267728321</v>
      </c>
      <c r="AS8" s="14">
        <f>'BY_Demands_Drivers (2)'!Y4</f>
        <v>2014</v>
      </c>
      <c r="AT8" s="13">
        <f t="shared" si="12"/>
        <v>1.0248203422252777</v>
      </c>
      <c r="AU8" s="13">
        <v>1</v>
      </c>
      <c r="AV8" s="13">
        <v>1.0248203422252777</v>
      </c>
      <c r="AX8" s="18" t="str">
        <f t="shared" si="4"/>
        <v>\I:</v>
      </c>
      <c r="AY8">
        <f>$BE$8</f>
        <v>2014</v>
      </c>
      <c r="AZ8" t="s">
        <v>27</v>
      </c>
      <c r="BA8" t="str">
        <f t="shared" si="13"/>
        <v>IIDMT</v>
      </c>
      <c r="BB8" s="13">
        <f>'BY_Demands_Drivers (2)'!$F$88*$BF8</f>
        <v>0</v>
      </c>
      <c r="BC8" s="13">
        <f>'BY_Demands_Drivers (2)'!$F$88*$BF8</f>
        <v>0</v>
      </c>
      <c r="BE8" s="14">
        <f>'BY_Demands_Drivers (2)'!Y4</f>
        <v>2014</v>
      </c>
      <c r="BF8" s="13">
        <f t="shared" si="14"/>
        <v>0</v>
      </c>
      <c r="BG8" s="13">
        <v>1</v>
      </c>
      <c r="BH8" s="13">
        <v>0</v>
      </c>
    </row>
    <row r="9" spans="2:60" x14ac:dyDescent="0.3">
      <c r="B9" s="18" t="str">
        <f t="shared" si="0"/>
        <v>Demand</v>
      </c>
      <c r="C9">
        <f>$I$9</f>
        <v>2015</v>
      </c>
      <c r="D9" t="s">
        <v>27</v>
      </c>
      <c r="E9" t="str">
        <f t="shared" si="5"/>
        <v>IGDMT</v>
      </c>
      <c r="F9" s="13">
        <f>'BY_Demands_Drivers (2)'!$F$25*$J9</f>
        <v>2.895218798775828</v>
      </c>
      <c r="G9" s="13">
        <f>'BY_Demands_Drivers (2)'!$G$25*$J9</f>
        <v>0.87412899259772137</v>
      </c>
      <c r="I9" s="14">
        <f>'BY_Demands_Drivers (2)'!Z4</f>
        <v>2015</v>
      </c>
      <c r="J9" s="13">
        <f t="shared" si="6"/>
        <v>1.0538971523187497</v>
      </c>
      <c r="K9" s="13">
        <v>1</v>
      </c>
      <c r="L9" s="13">
        <v>1.0538971523187497</v>
      </c>
      <c r="N9" s="18" t="str">
        <f t="shared" si="1"/>
        <v>Demand</v>
      </c>
      <c r="O9">
        <f>$U$9</f>
        <v>2015</v>
      </c>
      <c r="P9" t="s">
        <v>27</v>
      </c>
      <c r="Q9" t="str">
        <f t="shared" si="7"/>
        <v>IXDMT</v>
      </c>
      <c r="R9" s="13">
        <f>'BY_Demands_Drivers (2)'!$F$32*$V9</f>
        <v>4.7535996824403854</v>
      </c>
      <c r="S9" s="13">
        <f>'BY_Demands_Drivers (2)'!$G$32*$V9</f>
        <v>1.4352142585497907</v>
      </c>
      <c r="U9" s="14">
        <f>'BY_Demands_Drivers (2)'!Z4</f>
        <v>2015</v>
      </c>
      <c r="V9" s="13">
        <f t="shared" si="8"/>
        <v>1.0439763107730993</v>
      </c>
      <c r="W9" s="13">
        <v>1</v>
      </c>
      <c r="X9" s="13">
        <v>1.0439763107730993</v>
      </c>
      <c r="Z9" s="18" t="str">
        <f t="shared" si="2"/>
        <v>Demand</v>
      </c>
      <c r="AA9">
        <f>$AG$9</f>
        <v>2015</v>
      </c>
      <c r="AB9" t="s">
        <v>27</v>
      </c>
      <c r="AC9" t="str">
        <f t="shared" si="9"/>
        <v>IRDMT</v>
      </c>
      <c r="AD9" s="13">
        <f>'BY_Demands_Drivers (2)'!$F$46*$AH9</f>
        <v>5.9828784970621873</v>
      </c>
      <c r="AE9" s="13">
        <f>'BY_Demands_Drivers (2)'!$G$46*$AH9</f>
        <v>1.8063600428689013</v>
      </c>
      <c r="AG9" s="14">
        <f>'BY_Demands_Drivers (2)'!Z4</f>
        <v>2015</v>
      </c>
      <c r="AH9" s="13">
        <f t="shared" si="10"/>
        <v>0.56281524805476768</v>
      </c>
      <c r="AI9" s="13">
        <v>1</v>
      </c>
      <c r="AJ9" s="13">
        <v>0.56281524805476768</v>
      </c>
      <c r="AL9" s="18" t="str">
        <f t="shared" si="3"/>
        <v>Demand</v>
      </c>
      <c r="AM9">
        <f>$AS$9</f>
        <v>2015</v>
      </c>
      <c r="AN9" t="s">
        <v>27</v>
      </c>
      <c r="AO9" t="str">
        <f t="shared" si="11"/>
        <v>ISDMT</v>
      </c>
      <c r="AP9" s="13">
        <f>'BY_Demands_Drivers (2)'!$F$53*$AT9</f>
        <v>2.2977832047403974</v>
      </c>
      <c r="AQ9" s="13">
        <f>'BY_Demands_Drivers (2)'!$G$53*$AT9</f>
        <v>0.69375030267728321</v>
      </c>
      <c r="AS9" s="14">
        <f>'BY_Demands_Drivers (2)'!Z4</f>
        <v>2015</v>
      </c>
      <c r="AT9" s="13">
        <f t="shared" si="12"/>
        <v>1.0248203422252777</v>
      </c>
      <c r="AU9" s="13">
        <v>1</v>
      </c>
      <c r="AV9" s="13">
        <v>1.0248203422252777</v>
      </c>
      <c r="AX9" s="18" t="str">
        <f t="shared" si="4"/>
        <v>Demand</v>
      </c>
      <c r="AY9">
        <f>$BE$9</f>
        <v>2015</v>
      </c>
      <c r="AZ9" t="s">
        <v>27</v>
      </c>
      <c r="BA9" t="str">
        <f t="shared" si="13"/>
        <v>IIDMT</v>
      </c>
      <c r="BB9" s="13">
        <f>'BY_Demands_Drivers (2)'!$F$88*$BF9</f>
        <v>0.40201450551632495</v>
      </c>
      <c r="BC9" s="13">
        <f>'BY_Demands_Drivers (2)'!$F$88*$BF9</f>
        <v>0.40201450551632495</v>
      </c>
      <c r="BE9" s="14">
        <f>'BY_Demands_Drivers (2)'!Z4</f>
        <v>2015</v>
      </c>
      <c r="BF9" s="13">
        <f t="shared" si="14"/>
        <v>0.98070267322591576</v>
      </c>
      <c r="BG9" s="13">
        <v>1</v>
      </c>
      <c r="BH9" s="13">
        <v>0.98070267322591576</v>
      </c>
    </row>
    <row r="10" spans="2:60" x14ac:dyDescent="0.3">
      <c r="B10" s="18" t="str">
        <f t="shared" si="0"/>
        <v>Demand</v>
      </c>
      <c r="C10">
        <f>$I$10</f>
        <v>2016</v>
      </c>
      <c r="D10" t="s">
        <v>27</v>
      </c>
      <c r="E10" t="str">
        <f t="shared" si="5"/>
        <v>IGDMT</v>
      </c>
      <c r="F10" s="13">
        <f>'BY_Demands_Drivers (2)'!$F$25*$J10</f>
        <v>2.9684632948679783</v>
      </c>
      <c r="G10" s="13">
        <f>'BY_Demands_Drivers (2)'!$G$25*$J10</f>
        <v>0.89624308553240051</v>
      </c>
      <c r="I10" s="14">
        <f>'BY_Demands_Drivers (2)'!AA4</f>
        <v>2016</v>
      </c>
      <c r="J10" s="13">
        <f t="shared" si="6"/>
        <v>1.0805590978294577</v>
      </c>
      <c r="K10" s="13">
        <v>1</v>
      </c>
      <c r="L10" s="13">
        <v>1.0805590978294577</v>
      </c>
      <c r="N10" s="18" t="str">
        <f t="shared" si="1"/>
        <v>Demand</v>
      </c>
      <c r="O10">
        <f>$U$10</f>
        <v>2016</v>
      </c>
      <c r="P10" t="s">
        <v>27</v>
      </c>
      <c r="Q10" t="str">
        <f t="shared" si="7"/>
        <v>IXDMT</v>
      </c>
      <c r="R10" s="13">
        <f>'BY_Demands_Drivers (2)'!$F$32*$V10</f>
        <v>4.8581984909441616</v>
      </c>
      <c r="S10" s="13">
        <f>'BY_Demands_Drivers (2)'!$G$32*$V10</f>
        <v>1.4667948945773641</v>
      </c>
      <c r="U10" s="14">
        <f>'BY_Demands_Drivers (2)'!AA4</f>
        <v>2016</v>
      </c>
      <c r="V10" s="13">
        <f t="shared" si="8"/>
        <v>1.0669480975258647</v>
      </c>
      <c r="W10" s="13">
        <v>1</v>
      </c>
      <c r="X10" s="13">
        <v>1.0669480975258647</v>
      </c>
      <c r="Z10" s="18" t="str">
        <f t="shared" si="2"/>
        <v>Demand</v>
      </c>
      <c r="AA10">
        <f>$AG$10</f>
        <v>2016</v>
      </c>
      <c r="AB10" t="s">
        <v>27</v>
      </c>
      <c r="AC10" t="str">
        <f t="shared" si="9"/>
        <v>IRDMT</v>
      </c>
      <c r="AD10" s="13">
        <f>'BY_Demands_Drivers (2)'!$F$46*$AH10</f>
        <v>6.0439509510730813</v>
      </c>
      <c r="AE10" s="13">
        <f>'BY_Demands_Drivers (2)'!$G$46*$AH10</f>
        <v>1.8247991338013676</v>
      </c>
      <c r="AG10" s="14">
        <f>'BY_Demands_Drivers (2)'!AA4</f>
        <v>2016</v>
      </c>
      <c r="AH10" s="13">
        <f t="shared" si="10"/>
        <v>0.56856039370168876</v>
      </c>
      <c r="AI10" s="13">
        <v>1</v>
      </c>
      <c r="AJ10" s="13">
        <v>0.56856039370168876</v>
      </c>
      <c r="AL10" s="18" t="str">
        <f t="shared" si="3"/>
        <v>Demand</v>
      </c>
      <c r="AM10">
        <f>$AS$10</f>
        <v>2016</v>
      </c>
      <c r="AN10" t="s">
        <v>27</v>
      </c>
      <c r="AO10" t="str">
        <f t="shared" si="11"/>
        <v>ISDMT</v>
      </c>
      <c r="AP10" s="13">
        <f>'BY_Demands_Drivers (2)'!$F$53*$AT10</f>
        <v>2.365047185851985</v>
      </c>
      <c r="AQ10" s="13">
        <f>'BY_Demands_Drivers (2)'!$G$53*$AT10</f>
        <v>0.71405874916569556</v>
      </c>
      <c r="AS10" s="14">
        <f>'BY_Demands_Drivers (2)'!AA4</f>
        <v>2016</v>
      </c>
      <c r="AT10" s="13">
        <f t="shared" si="12"/>
        <v>1.0548203422252778</v>
      </c>
      <c r="AU10" s="13">
        <v>1</v>
      </c>
      <c r="AV10" s="13">
        <v>1.0548203422252778</v>
      </c>
      <c r="AX10" s="18" t="str">
        <f t="shared" si="4"/>
        <v>Demand</v>
      </c>
      <c r="AY10">
        <f>$BE$10</f>
        <v>2016</v>
      </c>
      <c r="AZ10" t="s">
        <v>27</v>
      </c>
      <c r="BA10" t="str">
        <f t="shared" si="13"/>
        <v>IIDMT</v>
      </c>
      <c r="BB10" s="13">
        <f>'BY_Demands_Drivers (2)'!$F$88*$BF10</f>
        <v>0.41582682901431733</v>
      </c>
      <c r="BC10" s="13">
        <f>'BY_Demands_Drivers (2)'!$F$88*$BF10</f>
        <v>0.41582682901431733</v>
      </c>
      <c r="BE10" s="14">
        <f>'BY_Demands_Drivers (2)'!AA4</f>
        <v>2016</v>
      </c>
      <c r="BF10" s="13">
        <f t="shared" si="14"/>
        <v>1.0143974339673094</v>
      </c>
      <c r="BG10" s="13">
        <v>1</v>
      </c>
      <c r="BH10" s="13">
        <v>1.0143974339673094</v>
      </c>
    </row>
    <row r="11" spans="2:60" x14ac:dyDescent="0.3">
      <c r="B11" s="18" t="str">
        <f t="shared" si="0"/>
        <v>Demand</v>
      </c>
      <c r="C11">
        <f>$I$11</f>
        <v>2017</v>
      </c>
      <c r="D11" t="s">
        <v>27</v>
      </c>
      <c r="E11" t="str">
        <f t="shared" si="5"/>
        <v>IGDMT</v>
      </c>
      <c r="F11" s="13">
        <f>'BY_Demands_Drivers (2)'!$F$25*$J11</f>
        <v>3.0417077909601273</v>
      </c>
      <c r="G11" s="13">
        <f>'BY_Demands_Drivers (2)'!$G$25*$J11</f>
        <v>0.91835717846707943</v>
      </c>
      <c r="I11" s="14">
        <f>'BY_Demands_Drivers (2)'!AB4</f>
        <v>2017</v>
      </c>
      <c r="J11" s="13">
        <f t="shared" si="6"/>
        <v>1.1072210433401655</v>
      </c>
      <c r="K11" s="13">
        <v>1</v>
      </c>
      <c r="L11" s="13">
        <v>1.1072210433401655</v>
      </c>
      <c r="N11" s="18" t="str">
        <f t="shared" si="1"/>
        <v>Demand</v>
      </c>
      <c r="O11">
        <f>$U$11</f>
        <v>2017</v>
      </c>
      <c r="P11" t="s">
        <v>27</v>
      </c>
      <c r="Q11" t="str">
        <f t="shared" si="7"/>
        <v>IXDMT</v>
      </c>
      <c r="R11" s="13">
        <f>'BY_Demands_Drivers (2)'!$F$32*$V11</f>
        <v>4.9627972994479386</v>
      </c>
      <c r="S11" s="13">
        <f>'BY_Demands_Drivers (2)'!$G$32*$V11</f>
        <v>1.498375530604938</v>
      </c>
      <c r="U11" s="14">
        <f>'BY_Demands_Drivers (2)'!AB4</f>
        <v>2017</v>
      </c>
      <c r="V11" s="13">
        <f t="shared" si="8"/>
        <v>1.0899198842786304</v>
      </c>
      <c r="W11" s="13">
        <v>1</v>
      </c>
      <c r="X11" s="13">
        <v>1.0899198842786304</v>
      </c>
      <c r="Z11" s="18" t="str">
        <f t="shared" si="2"/>
        <v>Demand</v>
      </c>
      <c r="AA11">
        <f>$AG$11</f>
        <v>2017</v>
      </c>
      <c r="AB11" t="s">
        <v>27</v>
      </c>
      <c r="AC11" t="str">
        <f t="shared" si="9"/>
        <v>IRDMT</v>
      </c>
      <c r="AD11" s="13">
        <f>'BY_Demands_Drivers (2)'!$F$46*$AH11</f>
        <v>6.1050234050839736</v>
      </c>
      <c r="AE11" s="13">
        <f>'BY_Demands_Drivers (2)'!$G$46*$AH11</f>
        <v>1.8432382247338335</v>
      </c>
      <c r="AG11" s="14">
        <f>'BY_Demands_Drivers (2)'!AB4</f>
        <v>2017</v>
      </c>
      <c r="AH11" s="13">
        <f t="shared" si="10"/>
        <v>0.57430553934860973</v>
      </c>
      <c r="AI11" s="13">
        <v>1</v>
      </c>
      <c r="AJ11" s="13">
        <v>0.57430553934860973</v>
      </c>
      <c r="AL11" s="18" t="str">
        <f t="shared" si="3"/>
        <v>Demand</v>
      </c>
      <c r="AM11">
        <f>$AS$11</f>
        <v>2017</v>
      </c>
      <c r="AN11" t="s">
        <v>27</v>
      </c>
      <c r="AO11" t="str">
        <f t="shared" si="11"/>
        <v>ISDMT</v>
      </c>
      <c r="AP11" s="13">
        <f>'BY_Demands_Drivers (2)'!$F$53*$AT11</f>
        <v>2.4323111669635731</v>
      </c>
      <c r="AQ11" s="13">
        <f>'BY_Demands_Drivers (2)'!$G$53*$AT11</f>
        <v>0.73436719565410791</v>
      </c>
      <c r="AS11" s="14">
        <f>'BY_Demands_Drivers (2)'!AB4</f>
        <v>2017</v>
      </c>
      <c r="AT11" s="13">
        <f t="shared" si="12"/>
        <v>1.0848203422252778</v>
      </c>
      <c r="AU11" s="13">
        <v>1</v>
      </c>
      <c r="AV11" s="13">
        <v>1.0848203422252778</v>
      </c>
      <c r="AX11" s="18" t="str">
        <f t="shared" si="4"/>
        <v>Demand</v>
      </c>
      <c r="AY11">
        <f>$BE$11</f>
        <v>2017</v>
      </c>
      <c r="AZ11" t="s">
        <v>27</v>
      </c>
      <c r="BA11" t="str">
        <f t="shared" si="13"/>
        <v>IIDMT</v>
      </c>
      <c r="BB11" s="13">
        <f>'BY_Demands_Drivers (2)'!$F$88*$BF11</f>
        <v>0.42963915251230977</v>
      </c>
      <c r="BC11" s="13">
        <f>'BY_Demands_Drivers (2)'!$F$88*$BF11</f>
        <v>0.42963915251230977</v>
      </c>
      <c r="BE11" s="14">
        <f>'BY_Demands_Drivers (2)'!AB4</f>
        <v>2017</v>
      </c>
      <c r="BF11" s="13">
        <f t="shared" si="14"/>
        <v>1.0480921947087032</v>
      </c>
      <c r="BG11" s="13">
        <v>1</v>
      </c>
      <c r="BH11" s="13">
        <v>1.0480921947087032</v>
      </c>
    </row>
    <row r="12" spans="2:60" x14ac:dyDescent="0.3">
      <c r="B12" s="18" t="str">
        <f t="shared" si="0"/>
        <v>Demand</v>
      </c>
      <c r="C12">
        <f>$I$12</f>
        <v>2018</v>
      </c>
      <c r="D12" t="s">
        <v>27</v>
      </c>
      <c r="E12" t="str">
        <f t="shared" si="5"/>
        <v>IGDMT</v>
      </c>
      <c r="F12" s="13">
        <f>'BY_Demands_Drivers (2)'!$F$25*$J12</f>
        <v>3.1149522870522772</v>
      </c>
      <c r="G12" s="13">
        <f>'BY_Demands_Drivers (2)'!$G$25*$J12</f>
        <v>0.94047127140175857</v>
      </c>
      <c r="I12" s="14">
        <f>'BY_Demands_Drivers (2)'!AC4</f>
        <v>2018</v>
      </c>
      <c r="J12" s="13">
        <f t="shared" si="6"/>
        <v>1.1338829888508735</v>
      </c>
      <c r="K12" s="13">
        <v>1</v>
      </c>
      <c r="L12" s="13">
        <v>1.1338829888508735</v>
      </c>
      <c r="N12" s="18" t="str">
        <f t="shared" si="1"/>
        <v>Demand</v>
      </c>
      <c r="O12">
        <f>$U$12</f>
        <v>2018</v>
      </c>
      <c r="P12" t="s">
        <v>27</v>
      </c>
      <c r="Q12" t="str">
        <f t="shared" si="7"/>
        <v>IXDMT</v>
      </c>
      <c r="R12" s="13">
        <f>'BY_Demands_Drivers (2)'!$F$32*$V12</f>
        <v>5.0673961079517147</v>
      </c>
      <c r="S12" s="13">
        <f>'BY_Demands_Drivers (2)'!$G$32*$V12</f>
        <v>1.5299561666325114</v>
      </c>
      <c r="U12" s="14">
        <f>'BY_Demands_Drivers (2)'!AC4</f>
        <v>2018</v>
      </c>
      <c r="V12" s="13">
        <f t="shared" si="8"/>
        <v>1.1128916710313959</v>
      </c>
      <c r="W12" s="13">
        <v>1</v>
      </c>
      <c r="X12" s="13">
        <v>1.1128916710313959</v>
      </c>
      <c r="Z12" s="18" t="str">
        <f t="shared" si="2"/>
        <v>Demand</v>
      </c>
      <c r="AA12">
        <f>$AG$12</f>
        <v>2018</v>
      </c>
      <c r="AB12" t="s">
        <v>27</v>
      </c>
      <c r="AC12" t="str">
        <f t="shared" si="9"/>
        <v>IRDMT</v>
      </c>
      <c r="AD12" s="13">
        <f>'BY_Demands_Drivers (2)'!$F$46*$AH12</f>
        <v>6.1660958590948676</v>
      </c>
      <c r="AE12" s="13">
        <f>'BY_Demands_Drivers (2)'!$G$46*$AH12</f>
        <v>1.8616773156662998</v>
      </c>
      <c r="AG12" s="14">
        <f>'BY_Demands_Drivers (2)'!AC4</f>
        <v>2018</v>
      </c>
      <c r="AH12" s="13">
        <f t="shared" si="10"/>
        <v>0.58005068499553081</v>
      </c>
      <c r="AI12" s="13">
        <v>1</v>
      </c>
      <c r="AJ12" s="13">
        <v>0.58005068499553081</v>
      </c>
      <c r="AL12" s="18" t="str">
        <f t="shared" si="3"/>
        <v>Demand</v>
      </c>
      <c r="AM12">
        <f>$AS$12</f>
        <v>2018</v>
      </c>
      <c r="AN12" t="s">
        <v>27</v>
      </c>
      <c r="AO12" t="str">
        <f t="shared" si="11"/>
        <v>ISDMT</v>
      </c>
      <c r="AP12" s="13">
        <f>'BY_Demands_Drivers (2)'!$F$53*$AT12</f>
        <v>2.4581987623249342</v>
      </c>
      <c r="AQ12" s="13">
        <f>'BY_Demands_Drivers (2)'!$G$53*$AT12</f>
        <v>0.7421832189762736</v>
      </c>
      <c r="AS12" s="14">
        <f>'BY_Demands_Drivers (2)'!AC4</f>
        <v>2018</v>
      </c>
      <c r="AT12" s="13">
        <f t="shared" si="12"/>
        <v>1.096366311524247</v>
      </c>
      <c r="AU12" s="13">
        <v>1</v>
      </c>
      <c r="AV12" s="13">
        <v>1.096366311524247</v>
      </c>
      <c r="AX12" s="18" t="str">
        <f t="shared" si="4"/>
        <v>Demand</v>
      </c>
      <c r="AY12">
        <f>$BE$12</f>
        <v>2018</v>
      </c>
      <c r="AZ12" t="s">
        <v>27</v>
      </c>
      <c r="BA12" t="str">
        <f t="shared" si="13"/>
        <v>IIDMT</v>
      </c>
      <c r="BB12" s="13">
        <f>'BY_Demands_Drivers (2)'!$F$88*$BF12</f>
        <v>0.44345147601030216</v>
      </c>
      <c r="BC12" s="13">
        <f>'BY_Demands_Drivers (2)'!$F$88*$BF12</f>
        <v>0.44345147601030216</v>
      </c>
      <c r="BE12" s="14">
        <f>'BY_Demands_Drivers (2)'!AC4</f>
        <v>2018</v>
      </c>
      <c r="BF12" s="13">
        <f t="shared" si="14"/>
        <v>1.081786955450097</v>
      </c>
      <c r="BG12" s="13">
        <v>1</v>
      </c>
      <c r="BH12" s="13">
        <v>1.081786955450097</v>
      </c>
    </row>
    <row r="13" spans="2:60" x14ac:dyDescent="0.3">
      <c r="B13" s="18" t="str">
        <f t="shared" si="0"/>
        <v>Demand</v>
      </c>
      <c r="C13">
        <f>$I$13</f>
        <v>2019</v>
      </c>
      <c r="D13" t="s">
        <v>27</v>
      </c>
      <c r="E13" t="str">
        <f t="shared" si="5"/>
        <v>IGDMT</v>
      </c>
      <c r="F13" s="13">
        <f>'BY_Demands_Drivers (2)'!$F$25*$J13</f>
        <v>3.2064942037611197</v>
      </c>
      <c r="G13" s="13">
        <f>'BY_Demands_Drivers (2)'!$G$25*$J13</f>
        <v>0.96810975021620926</v>
      </c>
      <c r="I13" s="14">
        <f>'BY_Demands_Drivers (2)'!AD4</f>
        <v>2019</v>
      </c>
      <c r="J13" s="13">
        <f t="shared" si="6"/>
        <v>1.1672054325218117</v>
      </c>
      <c r="K13" s="13">
        <v>1</v>
      </c>
      <c r="L13" s="13">
        <v>1.1672054325218117</v>
      </c>
      <c r="N13" s="18" t="str">
        <f t="shared" si="1"/>
        <v>Demand</v>
      </c>
      <c r="O13">
        <f>$U$13</f>
        <v>2019</v>
      </c>
      <c r="P13" t="s">
        <v>27</v>
      </c>
      <c r="Q13" t="str">
        <f t="shared" si="7"/>
        <v>IXDMT</v>
      </c>
      <c r="R13" s="13">
        <f>'BY_Demands_Drivers (2)'!$F$32*$V13</f>
        <v>5.0988421555500754</v>
      </c>
      <c r="S13" s="13">
        <f>'BY_Demands_Drivers (2)'!$G$32*$V13</f>
        <v>1.5394504065566088</v>
      </c>
      <c r="U13" s="14">
        <f>'BY_Demands_Drivers (2)'!AD4</f>
        <v>2019</v>
      </c>
      <c r="V13" s="13">
        <f t="shared" si="8"/>
        <v>1.1197977908044596</v>
      </c>
      <c r="W13" s="13">
        <v>1</v>
      </c>
      <c r="X13" s="13">
        <v>1.1197977908044596</v>
      </c>
      <c r="Z13" s="18" t="str">
        <f t="shared" si="2"/>
        <v>Demand</v>
      </c>
      <c r="AA13">
        <f>$AG$13</f>
        <v>2019</v>
      </c>
      <c r="AB13" t="s">
        <v>27</v>
      </c>
      <c r="AC13" t="str">
        <f t="shared" si="9"/>
        <v>IRDMT</v>
      </c>
      <c r="AD13" s="13">
        <f>'BY_Demands_Drivers (2)'!$F$46*$AH13</f>
        <v>6.2271683131057598</v>
      </c>
      <c r="AE13" s="13">
        <f>'BY_Demands_Drivers (2)'!$G$46*$AH13</f>
        <v>1.8801164065987659</v>
      </c>
      <c r="AG13" s="14">
        <f>'BY_Demands_Drivers (2)'!AD4</f>
        <v>2019</v>
      </c>
      <c r="AH13" s="13">
        <f t="shared" si="10"/>
        <v>0.58579583064245178</v>
      </c>
      <c r="AI13" s="13">
        <v>1</v>
      </c>
      <c r="AJ13" s="13">
        <v>0.58579583064245178</v>
      </c>
      <c r="AL13" s="18" t="str">
        <f t="shared" si="3"/>
        <v>Demand</v>
      </c>
      <c r="AM13">
        <f>$AS$13</f>
        <v>2019</v>
      </c>
      <c r="AN13" t="s">
        <v>27</v>
      </c>
      <c r="AO13" t="str">
        <f t="shared" si="11"/>
        <v>ISDMT</v>
      </c>
      <c r="AP13" s="13">
        <f>'BY_Demands_Drivers (2)'!$F$53*$AT13</f>
        <v>2.4702818275525429</v>
      </c>
      <c r="AQ13" s="13">
        <f>'BY_Demands_Drivers (2)'!$G$53*$AT13</f>
        <v>0.74583135694752745</v>
      </c>
      <c r="AS13" s="14">
        <f>'BY_Demands_Drivers (2)'!AD4</f>
        <v>2019</v>
      </c>
      <c r="AT13" s="13">
        <f t="shared" si="12"/>
        <v>1.1017554061160004</v>
      </c>
      <c r="AU13" s="13">
        <v>1</v>
      </c>
      <c r="AV13" s="13">
        <v>1.1017554061160004</v>
      </c>
      <c r="AX13" s="18" t="str">
        <f t="shared" si="4"/>
        <v>Demand</v>
      </c>
      <c r="AY13">
        <f>$BE$13</f>
        <v>2019</v>
      </c>
      <c r="AZ13" t="s">
        <v>27</v>
      </c>
      <c r="BA13" t="str">
        <f t="shared" si="13"/>
        <v>IIDMT</v>
      </c>
      <c r="BB13" s="13">
        <f>'BY_Demands_Drivers (2)'!$F$88*$BF13</f>
        <v>0.45726379950829449</v>
      </c>
      <c r="BC13" s="13">
        <f>'BY_Demands_Drivers (2)'!$F$88*$BF13</f>
        <v>0.45726379950829449</v>
      </c>
      <c r="BE13" s="14">
        <f>'BY_Demands_Drivers (2)'!AD4</f>
        <v>2019</v>
      </c>
      <c r="BF13" s="13">
        <f t="shared" si="14"/>
        <v>1.1154817161914905</v>
      </c>
      <c r="BG13" s="13">
        <v>1</v>
      </c>
      <c r="BH13" s="13">
        <v>1.1154817161914905</v>
      </c>
    </row>
    <row r="14" spans="2:60" x14ac:dyDescent="0.3">
      <c r="B14" s="18" t="str">
        <f t="shared" si="0"/>
        <v>Demand</v>
      </c>
      <c r="C14">
        <f>$I$14</f>
        <v>2020</v>
      </c>
      <c r="D14" t="s">
        <v>27</v>
      </c>
      <c r="E14" t="str">
        <f t="shared" si="5"/>
        <v>IGDMT</v>
      </c>
      <c r="F14" s="13">
        <f>'BY_Demands_Drivers (2)'!$F$25*$J14</f>
        <v>3.1711884231609884</v>
      </c>
      <c r="G14" s="13">
        <f>'BY_Demands_Drivers (2)'!$G$25*$J14</f>
        <v>0.9574501736612635</v>
      </c>
      <c r="I14" s="14">
        <f>'BY_Demands_Drivers (2)'!AE4</f>
        <v>2020</v>
      </c>
      <c r="J14" s="13">
        <f t="shared" si="6"/>
        <v>1.1543536709725286</v>
      </c>
      <c r="K14" s="13">
        <v>1</v>
      </c>
      <c r="L14" s="13">
        <v>1.1543536709725286</v>
      </c>
      <c r="N14" s="18" t="str">
        <f t="shared" si="1"/>
        <v>Demand</v>
      </c>
      <c r="O14">
        <f>$U$14</f>
        <v>2020</v>
      </c>
      <c r="P14" t="s">
        <v>27</v>
      </c>
      <c r="Q14" t="str">
        <f t="shared" si="7"/>
        <v>IXDMT</v>
      </c>
      <c r="R14" s="13">
        <f>'BY_Demands_Drivers (2)'!$F$32*$V14</f>
        <v>5.0989333411355959</v>
      </c>
      <c r="S14" s="13">
        <f>'BY_Demands_Drivers (2)'!$G$32*$V14</f>
        <v>1.539477937451353</v>
      </c>
      <c r="U14" s="14">
        <f>'BY_Demands_Drivers (2)'!AE4</f>
        <v>2020</v>
      </c>
      <c r="V14" s="13">
        <f t="shared" si="8"/>
        <v>1.1198178168052857</v>
      </c>
      <c r="W14" s="13">
        <v>1</v>
      </c>
      <c r="X14" s="13">
        <v>1.1198178168052857</v>
      </c>
      <c r="Z14" s="18" t="str">
        <f t="shared" si="2"/>
        <v>Demand</v>
      </c>
      <c r="AA14">
        <f>$AG$14</f>
        <v>2020</v>
      </c>
      <c r="AB14" t="s">
        <v>27</v>
      </c>
      <c r="AC14" t="str">
        <f t="shared" si="9"/>
        <v>IRDMT</v>
      </c>
      <c r="AD14" s="13">
        <f>'BY_Demands_Drivers (2)'!$F$46*$AH14</f>
        <v>6.2882407671166511</v>
      </c>
      <c r="AE14" s="13">
        <f>'BY_Demands_Drivers (2)'!$G$46*$AH14</f>
        <v>1.8985554975312315</v>
      </c>
      <c r="AG14" s="14">
        <f>'BY_Demands_Drivers (2)'!AE4</f>
        <v>2020</v>
      </c>
      <c r="AH14" s="13">
        <f t="shared" si="10"/>
        <v>0.59154097628937263</v>
      </c>
      <c r="AI14" s="13">
        <v>1</v>
      </c>
      <c r="AJ14" s="13">
        <v>0.59154097628937263</v>
      </c>
      <c r="AL14" s="18" t="str">
        <f t="shared" si="3"/>
        <v>Demand</v>
      </c>
      <c r="AM14">
        <f>$AS$14</f>
        <v>2020</v>
      </c>
      <c r="AN14" t="s">
        <v>27</v>
      </c>
      <c r="AO14" t="str">
        <f t="shared" si="11"/>
        <v>ISDMT</v>
      </c>
      <c r="AP14" s="13">
        <f>'BY_Demands_Drivers (2)'!$F$53*$AT14</f>
        <v>2.5757889873274009</v>
      </c>
      <c r="AQ14" s="13">
        <f>'BY_Demands_Drivers (2)'!$G$53*$AT14</f>
        <v>0.77768624381301743</v>
      </c>
      <c r="AS14" s="14">
        <f>'BY_Demands_Drivers (2)'!AE4</f>
        <v>2020</v>
      </c>
      <c r="AT14" s="13">
        <f t="shared" si="12"/>
        <v>1.1488120141391682</v>
      </c>
      <c r="AU14" s="13">
        <v>1</v>
      </c>
      <c r="AV14" s="13">
        <v>1.1488120141391682</v>
      </c>
      <c r="AX14" s="18" t="str">
        <f t="shared" si="4"/>
        <v>Demand</v>
      </c>
      <c r="AY14">
        <f>$BE$14</f>
        <v>2020</v>
      </c>
      <c r="AZ14" t="s">
        <v>27</v>
      </c>
      <c r="BA14" t="str">
        <f t="shared" si="13"/>
        <v>IIDMT</v>
      </c>
      <c r="BB14" s="13">
        <f>'BY_Demands_Drivers (2)'!$F$88*$BF14</f>
        <v>0.47107612300628693</v>
      </c>
      <c r="BC14" s="13">
        <f>'BY_Demands_Drivers (2)'!$F$88*$BF14</f>
        <v>0.47107612300628693</v>
      </c>
      <c r="BE14" s="14">
        <f>'BY_Demands_Drivers (2)'!AE4</f>
        <v>2020</v>
      </c>
      <c r="BF14" s="13">
        <f t="shared" si="14"/>
        <v>1.1491764769328843</v>
      </c>
      <c r="BG14" s="13">
        <v>1</v>
      </c>
      <c r="BH14" s="13">
        <v>1.1491764769328843</v>
      </c>
    </row>
    <row r="15" spans="2:60" x14ac:dyDescent="0.3">
      <c r="B15" s="18" t="str">
        <f t="shared" si="0"/>
        <v>Demand</v>
      </c>
      <c r="C15">
        <f>$I$15</f>
        <v>2021</v>
      </c>
      <c r="D15" t="s">
        <v>27</v>
      </c>
      <c r="E15" t="str">
        <f t="shared" si="5"/>
        <v>IGDMT</v>
      </c>
      <c r="F15" s="13">
        <f>'BY_Demands_Drivers (2)'!$F$25*$J15</f>
        <v>3.135882642560857</v>
      </c>
      <c r="G15" s="13">
        <f>'BY_Demands_Drivers (2)'!$G$25*$J15</f>
        <v>0.94679059710631774</v>
      </c>
      <c r="I15" s="14">
        <f>'BY_Demands_Drivers (2)'!AF4</f>
        <v>2021</v>
      </c>
      <c r="J15" s="13">
        <f t="shared" si="6"/>
        <v>1.1415019094232455</v>
      </c>
      <c r="K15" s="13">
        <v>1</v>
      </c>
      <c r="L15" s="13">
        <v>1.1415019094232455</v>
      </c>
      <c r="N15" s="18" t="str">
        <f t="shared" si="1"/>
        <v>Demand</v>
      </c>
      <c r="O15">
        <f>$U$15</f>
        <v>2021</v>
      </c>
      <c r="P15" t="s">
        <v>27</v>
      </c>
      <c r="Q15" t="str">
        <f t="shared" si="7"/>
        <v>IXDMT</v>
      </c>
      <c r="R15" s="13">
        <f>'BY_Demands_Drivers (2)'!$F$32*$V15</f>
        <v>5.1420382783936507</v>
      </c>
      <c r="S15" s="13">
        <f>'BY_Demands_Drivers (2)'!$G$32*$V15</f>
        <v>1.552492247595133</v>
      </c>
      <c r="U15" s="14">
        <f>'BY_Demands_Drivers (2)'!AF4</f>
        <v>2021</v>
      </c>
      <c r="V15" s="13">
        <f t="shared" si="8"/>
        <v>1.12928443923481</v>
      </c>
      <c r="W15" s="13">
        <v>1</v>
      </c>
      <c r="X15" s="13">
        <v>1.12928443923481</v>
      </c>
      <c r="Z15" s="18" t="str">
        <f t="shared" si="2"/>
        <v>Demand</v>
      </c>
      <c r="AA15">
        <f>$AG$15</f>
        <v>2021</v>
      </c>
      <c r="AB15" t="s">
        <v>27</v>
      </c>
      <c r="AC15" t="str">
        <f t="shared" si="9"/>
        <v>IRDMT</v>
      </c>
      <c r="AD15" s="13">
        <f>'BY_Demands_Drivers (2)'!$F$46*$AH15</f>
        <v>6.2530739867171112</v>
      </c>
      <c r="AE15" s="13">
        <f>'BY_Demands_Drivers (2)'!$G$46*$AH15</f>
        <v>1.8879378881344724</v>
      </c>
      <c r="AG15" s="14">
        <f>'BY_Demands_Drivers (2)'!AF4</f>
        <v>2021</v>
      </c>
      <c r="AH15" s="13">
        <f t="shared" si="10"/>
        <v>0.58823280276661538</v>
      </c>
      <c r="AI15" s="13">
        <v>1</v>
      </c>
      <c r="AJ15" s="13">
        <v>0.58823280276661538</v>
      </c>
      <c r="AL15" s="18" t="str">
        <f t="shared" si="3"/>
        <v>Demand</v>
      </c>
      <c r="AM15">
        <f>$AS$15</f>
        <v>2021</v>
      </c>
      <c r="AN15" t="s">
        <v>27</v>
      </c>
      <c r="AO15" t="str">
        <f t="shared" si="11"/>
        <v>ISDMT</v>
      </c>
      <c r="AP15" s="13">
        <f>'BY_Demands_Drivers (2)'!$F$53*$AT15</f>
        <v>2.6251214210042053</v>
      </c>
      <c r="AQ15" s="13">
        <f>'BY_Demands_Drivers (2)'!$G$53*$AT15</f>
        <v>0.79258076942556599</v>
      </c>
      <c r="AS15" s="14">
        <f>'BY_Demands_Drivers (2)'!AF4</f>
        <v>2021</v>
      </c>
      <c r="AT15" s="13">
        <f t="shared" si="12"/>
        <v>1.1708144734918033</v>
      </c>
      <c r="AU15" s="13">
        <v>1</v>
      </c>
      <c r="AV15" s="13">
        <v>1.1708144734918033</v>
      </c>
      <c r="AX15" s="18" t="str">
        <f t="shared" si="4"/>
        <v>Demand</v>
      </c>
      <c r="AY15">
        <f>$BE$15</f>
        <v>2021</v>
      </c>
      <c r="AZ15" t="s">
        <v>27</v>
      </c>
      <c r="BA15" t="str">
        <f t="shared" si="13"/>
        <v>IIDMT</v>
      </c>
      <c r="BB15" s="13">
        <f>'BY_Demands_Drivers (2)'!$F$88*$BF15</f>
        <v>0.48027534354613099</v>
      </c>
      <c r="BC15" s="13">
        <f>'BY_Demands_Drivers (2)'!$F$88*$BF15</f>
        <v>0.48027534354613099</v>
      </c>
      <c r="BE15" s="14">
        <f>'BY_Demands_Drivers (2)'!AF4</f>
        <v>2021</v>
      </c>
      <c r="BF15" s="13">
        <f t="shared" si="14"/>
        <v>1.1716177074139409</v>
      </c>
      <c r="BG15" s="13">
        <v>1</v>
      </c>
      <c r="BH15" s="13">
        <v>1.1716177074139409</v>
      </c>
    </row>
    <row r="16" spans="2:60" x14ac:dyDescent="0.3">
      <c r="B16" s="18" t="str">
        <f t="shared" si="0"/>
        <v>Demand</v>
      </c>
      <c r="C16">
        <f>$I$16</f>
        <v>2022</v>
      </c>
      <c r="D16" t="s">
        <v>27</v>
      </c>
      <c r="E16" t="str">
        <f t="shared" si="5"/>
        <v>IGDMT</v>
      </c>
      <c r="F16" s="13">
        <f>'BY_Demands_Drivers (2)'!$F$25*$J16</f>
        <v>3.1005768619607261</v>
      </c>
      <c r="G16" s="13">
        <f>'BY_Demands_Drivers (2)'!$G$25*$J16</f>
        <v>0.9361310205513721</v>
      </c>
      <c r="I16" s="14">
        <f>'BY_Demands_Drivers (2)'!AG4</f>
        <v>2022</v>
      </c>
      <c r="J16" s="13">
        <f t="shared" si="6"/>
        <v>1.1286501478739623</v>
      </c>
      <c r="K16" s="13">
        <v>1</v>
      </c>
      <c r="L16" s="13">
        <v>1.1286501478739623</v>
      </c>
      <c r="N16" s="18" t="str">
        <f t="shared" si="1"/>
        <v>Demand</v>
      </c>
      <c r="O16">
        <f>$U$16</f>
        <v>2022</v>
      </c>
      <c r="P16" t="s">
        <v>27</v>
      </c>
      <c r="Q16" t="str">
        <f t="shared" si="7"/>
        <v>IXDMT</v>
      </c>
      <c r="R16" s="13">
        <f>'BY_Demands_Drivers (2)'!$F$32*$V16</f>
        <v>5.1851432156517063</v>
      </c>
      <c r="S16" s="13">
        <f>'BY_Demands_Drivers (2)'!$G$32*$V16</f>
        <v>1.5655065577389136</v>
      </c>
      <c r="U16" s="14">
        <f>'BY_Demands_Drivers (2)'!AG4</f>
        <v>2022</v>
      </c>
      <c r="V16" s="13">
        <f t="shared" si="8"/>
        <v>1.1387510616643346</v>
      </c>
      <c r="W16" s="13">
        <v>1</v>
      </c>
      <c r="X16" s="13">
        <v>1.1387510616643346</v>
      </c>
      <c r="Z16" s="18" t="str">
        <f t="shared" si="2"/>
        <v>Demand</v>
      </c>
      <c r="AA16">
        <f>$AG$16</f>
        <v>2022</v>
      </c>
      <c r="AB16" t="s">
        <v>27</v>
      </c>
      <c r="AC16" t="str">
        <f t="shared" si="9"/>
        <v>IRDMT</v>
      </c>
      <c r="AD16" s="13">
        <f>'BY_Demands_Drivers (2)'!$F$46*$AH16</f>
        <v>6.2179072063175722</v>
      </c>
      <c r="AE16" s="13">
        <f>'BY_Demands_Drivers (2)'!$G$46*$AH16</f>
        <v>1.8773202787377137</v>
      </c>
      <c r="AG16" s="14">
        <f>'BY_Demands_Drivers (2)'!AG4</f>
        <v>2022</v>
      </c>
      <c r="AH16" s="13">
        <f t="shared" si="10"/>
        <v>0.58492462924385824</v>
      </c>
      <c r="AI16" s="13">
        <v>1</v>
      </c>
      <c r="AJ16" s="13">
        <v>0.58492462924385824</v>
      </c>
      <c r="AL16" s="18" t="str">
        <f t="shared" si="3"/>
        <v>Demand</v>
      </c>
      <c r="AM16">
        <f>$AS$16</f>
        <v>2022</v>
      </c>
      <c r="AN16" t="s">
        <v>27</v>
      </c>
      <c r="AO16" t="str">
        <f t="shared" si="11"/>
        <v>ISDMT</v>
      </c>
      <c r="AP16" s="13">
        <f>'BY_Demands_Drivers (2)'!$F$53*$AT16</f>
        <v>2.6744538546810088</v>
      </c>
      <c r="AQ16" s="13">
        <f>'BY_Demands_Drivers (2)'!$G$53*$AT16</f>
        <v>0.80747529503811444</v>
      </c>
      <c r="AS16" s="14">
        <f>'BY_Demands_Drivers (2)'!AG4</f>
        <v>2022</v>
      </c>
      <c r="AT16" s="13">
        <f t="shared" si="12"/>
        <v>1.1928169328444382</v>
      </c>
      <c r="AU16" s="13">
        <v>1</v>
      </c>
      <c r="AV16" s="13">
        <v>1.1928169328444382</v>
      </c>
      <c r="AX16" s="18" t="str">
        <f t="shared" si="4"/>
        <v>Demand</v>
      </c>
      <c r="AY16">
        <f>$BE$16</f>
        <v>2022</v>
      </c>
      <c r="AZ16" t="s">
        <v>27</v>
      </c>
      <c r="BA16" t="str">
        <f t="shared" si="13"/>
        <v>IIDMT</v>
      </c>
      <c r="BB16" s="13">
        <f>'BY_Demands_Drivers (2)'!$F$88*$BF16</f>
        <v>0.48947456408597512</v>
      </c>
      <c r="BC16" s="13">
        <f>'BY_Demands_Drivers (2)'!$F$88*$BF16</f>
        <v>0.48947456408597512</v>
      </c>
      <c r="BE16" s="14">
        <f>'BY_Demands_Drivers (2)'!AG4</f>
        <v>2022</v>
      </c>
      <c r="BF16" s="13">
        <f t="shared" si="14"/>
        <v>1.1940589378949975</v>
      </c>
      <c r="BG16" s="13">
        <v>1</v>
      </c>
      <c r="BH16" s="13">
        <v>1.1940589378949975</v>
      </c>
    </row>
    <row r="17" spans="2:60" x14ac:dyDescent="0.3">
      <c r="B17" s="18" t="str">
        <f t="shared" si="0"/>
        <v>Demand</v>
      </c>
      <c r="C17">
        <f>$I$17</f>
        <v>2023</v>
      </c>
      <c r="D17" t="s">
        <v>27</v>
      </c>
      <c r="E17" t="str">
        <f t="shared" si="5"/>
        <v>IGDMT</v>
      </c>
      <c r="F17" s="13">
        <f>'BY_Demands_Drivers (2)'!$F$25*$J17</f>
        <v>3.0652710813605948</v>
      </c>
      <c r="G17" s="13">
        <f>'BY_Demands_Drivers (2)'!$G$25*$J17</f>
        <v>0.92547144399642634</v>
      </c>
      <c r="I17" s="14">
        <f>'BY_Demands_Drivers (2)'!AH4</f>
        <v>2023</v>
      </c>
      <c r="J17" s="13">
        <f t="shared" si="6"/>
        <v>1.1157983863246792</v>
      </c>
      <c r="K17" s="13">
        <v>1</v>
      </c>
      <c r="L17" s="13">
        <v>1.1157983863246792</v>
      </c>
      <c r="N17" s="18" t="str">
        <f t="shared" si="1"/>
        <v>Demand</v>
      </c>
      <c r="O17">
        <f>$U$17</f>
        <v>2023</v>
      </c>
      <c r="P17" t="s">
        <v>27</v>
      </c>
      <c r="Q17" t="str">
        <f t="shared" si="7"/>
        <v>IXDMT</v>
      </c>
      <c r="R17" s="13">
        <f>'BY_Demands_Drivers (2)'!$F$32*$V17</f>
        <v>5.2282481529097611</v>
      </c>
      <c r="S17" s="13">
        <f>'BY_Demands_Drivers (2)'!$G$32*$V17</f>
        <v>1.5785208678826939</v>
      </c>
      <c r="U17" s="14">
        <f>'BY_Demands_Drivers (2)'!AH4</f>
        <v>2023</v>
      </c>
      <c r="V17" s="13">
        <f t="shared" si="8"/>
        <v>1.1482176840938589</v>
      </c>
      <c r="W17" s="13">
        <v>1</v>
      </c>
      <c r="X17" s="13">
        <v>1.1482176840938589</v>
      </c>
      <c r="Z17" s="18" t="str">
        <f t="shared" si="2"/>
        <v>Demand</v>
      </c>
      <c r="AA17">
        <f>$AG$17</f>
        <v>2023</v>
      </c>
      <c r="AB17" t="s">
        <v>27</v>
      </c>
      <c r="AC17" t="str">
        <f t="shared" si="9"/>
        <v>IRDMT</v>
      </c>
      <c r="AD17" s="13">
        <f>'BY_Demands_Drivers (2)'!$F$46*$AH17</f>
        <v>6.1827404259180314</v>
      </c>
      <c r="AE17" s="13">
        <f>'BY_Demands_Drivers (2)'!$G$46*$AH17</f>
        <v>1.8667026693409547</v>
      </c>
      <c r="AG17" s="14">
        <f>'BY_Demands_Drivers (2)'!AH4</f>
        <v>2023</v>
      </c>
      <c r="AH17" s="13">
        <f t="shared" si="10"/>
        <v>0.58161645572110099</v>
      </c>
      <c r="AI17" s="13">
        <v>1</v>
      </c>
      <c r="AJ17" s="13">
        <v>0.58161645572110099</v>
      </c>
      <c r="AL17" s="18" t="str">
        <f t="shared" si="3"/>
        <v>Demand</v>
      </c>
      <c r="AM17">
        <f>$AS$17</f>
        <v>2023</v>
      </c>
      <c r="AN17" t="s">
        <v>27</v>
      </c>
      <c r="AO17" t="str">
        <f t="shared" si="11"/>
        <v>ISDMT</v>
      </c>
      <c r="AP17" s="13">
        <f>'BY_Demands_Drivers (2)'!$F$53*$AT17</f>
        <v>2.7237862883578132</v>
      </c>
      <c r="AQ17" s="13">
        <f>'BY_Demands_Drivers (2)'!$G$53*$AT17</f>
        <v>0.82236982065066311</v>
      </c>
      <c r="AS17" s="14">
        <f>'BY_Demands_Drivers (2)'!AH4</f>
        <v>2023</v>
      </c>
      <c r="AT17" s="13">
        <f t="shared" si="12"/>
        <v>1.2148193921970734</v>
      </c>
      <c r="AU17" s="13">
        <v>1</v>
      </c>
      <c r="AV17" s="13">
        <v>1.2148193921970734</v>
      </c>
      <c r="AX17" s="18" t="str">
        <f t="shared" si="4"/>
        <v>Demand</v>
      </c>
      <c r="AY17">
        <f>$BE$17</f>
        <v>2023</v>
      </c>
      <c r="AZ17" t="s">
        <v>27</v>
      </c>
      <c r="BA17" t="str">
        <f t="shared" si="13"/>
        <v>IIDMT</v>
      </c>
      <c r="BB17" s="13">
        <f>'BY_Demands_Drivers (2)'!$F$88*$BF17</f>
        <v>0.49867378462581918</v>
      </c>
      <c r="BC17" s="13">
        <f>'BY_Demands_Drivers (2)'!$F$88*$BF17</f>
        <v>0.49867378462581918</v>
      </c>
      <c r="BE17" s="14">
        <f>'BY_Demands_Drivers (2)'!AH4</f>
        <v>2023</v>
      </c>
      <c r="BF17" s="13">
        <f t="shared" si="14"/>
        <v>1.2165001683760541</v>
      </c>
      <c r="BG17" s="13">
        <v>1</v>
      </c>
      <c r="BH17" s="13">
        <v>1.2165001683760541</v>
      </c>
    </row>
    <row r="18" spans="2:60" x14ac:dyDescent="0.3">
      <c r="B18" s="18" t="str">
        <f t="shared" si="0"/>
        <v>Demand</v>
      </c>
      <c r="C18">
        <f>$I$18</f>
        <v>2024</v>
      </c>
      <c r="D18" t="s">
        <v>27</v>
      </c>
      <c r="E18" t="str">
        <f t="shared" si="5"/>
        <v>IGDMT</v>
      </c>
      <c r="F18" s="13">
        <f>'BY_Demands_Drivers (2)'!$F$25*$J18</f>
        <v>3.0299653007604639</v>
      </c>
      <c r="G18" s="13">
        <f>'BY_Demands_Drivers (2)'!$G$25*$J18</f>
        <v>0.9148118674414808</v>
      </c>
      <c r="I18" s="14">
        <f>'BY_Demands_Drivers (2)'!AI4</f>
        <v>2024</v>
      </c>
      <c r="J18" s="13">
        <f t="shared" si="6"/>
        <v>1.1029466247753963</v>
      </c>
      <c r="K18" s="13">
        <v>1</v>
      </c>
      <c r="L18" s="13">
        <v>1.1029466247753963</v>
      </c>
      <c r="N18" s="18" t="str">
        <f t="shared" si="1"/>
        <v>Demand</v>
      </c>
      <c r="O18">
        <f>$U$18</f>
        <v>2024</v>
      </c>
      <c r="P18" t="s">
        <v>27</v>
      </c>
      <c r="Q18" t="str">
        <f t="shared" si="7"/>
        <v>IXDMT</v>
      </c>
      <c r="R18" s="13">
        <f>'BY_Demands_Drivers (2)'!$F$32*$V18</f>
        <v>5.2713530901678149</v>
      </c>
      <c r="S18" s="13">
        <f>'BY_Demands_Drivers (2)'!$G$32*$V18</f>
        <v>1.5915351780264737</v>
      </c>
      <c r="U18" s="14">
        <f>'BY_Demands_Drivers (2)'!AI4</f>
        <v>2024</v>
      </c>
      <c r="V18" s="13">
        <f t="shared" si="8"/>
        <v>1.1576843065233831</v>
      </c>
      <c r="W18" s="13">
        <v>1</v>
      </c>
      <c r="X18" s="13">
        <v>1.1576843065233831</v>
      </c>
      <c r="Z18" s="18" t="str">
        <f t="shared" si="2"/>
        <v>Demand</v>
      </c>
      <c r="AA18">
        <f>$AG$18</f>
        <v>2024</v>
      </c>
      <c r="AB18" t="s">
        <v>27</v>
      </c>
      <c r="AC18" t="str">
        <f t="shared" si="9"/>
        <v>IRDMT</v>
      </c>
      <c r="AD18" s="13">
        <f>'BY_Demands_Drivers (2)'!$F$46*$AH18</f>
        <v>6.1475736455184915</v>
      </c>
      <c r="AE18" s="13">
        <f>'BY_Demands_Drivers (2)'!$G$46*$AH18</f>
        <v>1.8560850599441958</v>
      </c>
      <c r="AG18" s="14">
        <f>'BY_Demands_Drivers (2)'!AI4</f>
        <v>2024</v>
      </c>
      <c r="AH18" s="13">
        <f t="shared" si="10"/>
        <v>0.57830828219834374</v>
      </c>
      <c r="AI18" s="13">
        <v>1</v>
      </c>
      <c r="AJ18" s="13">
        <v>0.57830828219834374</v>
      </c>
      <c r="AL18" s="18" t="str">
        <f t="shared" si="3"/>
        <v>Demand</v>
      </c>
      <c r="AM18">
        <f>$AS$18</f>
        <v>2024</v>
      </c>
      <c r="AN18" t="s">
        <v>27</v>
      </c>
      <c r="AO18" t="str">
        <f t="shared" si="11"/>
        <v>ISDMT</v>
      </c>
      <c r="AP18" s="13">
        <f>'BY_Demands_Drivers (2)'!$F$53*$AT18</f>
        <v>2.7731187220346172</v>
      </c>
      <c r="AQ18" s="13">
        <f>'BY_Demands_Drivers (2)'!$G$53*$AT18</f>
        <v>0.83726434626321167</v>
      </c>
      <c r="AS18" s="14">
        <f>'BY_Demands_Drivers (2)'!AI4</f>
        <v>2024</v>
      </c>
      <c r="AT18" s="13">
        <f t="shared" si="12"/>
        <v>1.2368218515497085</v>
      </c>
      <c r="AU18" s="13">
        <v>1</v>
      </c>
      <c r="AV18" s="13">
        <v>1.2368218515497085</v>
      </c>
      <c r="AX18" s="18" t="str">
        <f t="shared" si="4"/>
        <v>Demand</v>
      </c>
      <c r="AY18">
        <f>$BE$18</f>
        <v>2024</v>
      </c>
      <c r="AZ18" t="s">
        <v>27</v>
      </c>
      <c r="BA18" t="str">
        <f t="shared" si="13"/>
        <v>IIDMT</v>
      </c>
      <c r="BB18" s="13">
        <f>'BY_Demands_Drivers (2)'!$F$88*$BF18</f>
        <v>0.50787300516566325</v>
      </c>
      <c r="BC18" s="13">
        <f>'BY_Demands_Drivers (2)'!$F$88*$BF18</f>
        <v>0.50787300516566325</v>
      </c>
      <c r="BE18" s="14">
        <f>'BY_Demands_Drivers (2)'!AI4</f>
        <v>2024</v>
      </c>
      <c r="BF18" s="13">
        <f t="shared" si="14"/>
        <v>1.2389413988571107</v>
      </c>
      <c r="BG18" s="13">
        <v>1</v>
      </c>
      <c r="BH18" s="13">
        <v>1.2389413988571107</v>
      </c>
    </row>
    <row r="19" spans="2:60" x14ac:dyDescent="0.3">
      <c r="B19" s="18" t="str">
        <f t="shared" si="0"/>
        <v>Demand</v>
      </c>
      <c r="C19">
        <f>$I$19</f>
        <v>2025</v>
      </c>
      <c r="D19" t="s">
        <v>27</v>
      </c>
      <c r="E19" t="str">
        <f t="shared" si="5"/>
        <v>IGDMT</v>
      </c>
      <c r="F19" s="13">
        <f>'BY_Demands_Drivers (2)'!$F$25*$J19</f>
        <v>2.9946595201603334</v>
      </c>
      <c r="G19" s="13">
        <f>'BY_Demands_Drivers (2)'!$G$25*$J19</f>
        <v>0.90415229088653526</v>
      </c>
      <c r="I19" s="14">
        <f>'BY_Demands_Drivers (2)'!AJ4</f>
        <v>2025</v>
      </c>
      <c r="J19" s="13">
        <f t="shared" si="6"/>
        <v>1.0900948632261134</v>
      </c>
      <c r="K19" s="13">
        <v>1</v>
      </c>
      <c r="L19" s="13">
        <v>1.0900948632261134</v>
      </c>
      <c r="N19" s="18" t="str">
        <f t="shared" si="1"/>
        <v>Demand</v>
      </c>
      <c r="O19">
        <f>$U$19</f>
        <v>2025</v>
      </c>
      <c r="P19" t="s">
        <v>27</v>
      </c>
      <c r="Q19" t="str">
        <f t="shared" si="7"/>
        <v>IXDMT</v>
      </c>
      <c r="R19" s="13">
        <f>'BY_Demands_Drivers (2)'!$F$32*$V19</f>
        <v>5.3144580274258697</v>
      </c>
      <c r="S19" s="13">
        <f>'BY_Demands_Drivers (2)'!$G$32*$V19</f>
        <v>1.604549488170254</v>
      </c>
      <c r="U19" s="14">
        <f>'BY_Demands_Drivers (2)'!AJ4</f>
        <v>2025</v>
      </c>
      <c r="V19" s="13">
        <f t="shared" si="8"/>
        <v>1.1671509289529074</v>
      </c>
      <c r="W19" s="13">
        <v>1</v>
      </c>
      <c r="X19" s="13">
        <v>1.1671509289529074</v>
      </c>
      <c r="Z19" s="18" t="str">
        <f t="shared" si="2"/>
        <v>Demand</v>
      </c>
      <c r="AA19">
        <f>$AG$19</f>
        <v>2025</v>
      </c>
      <c r="AB19" t="s">
        <v>27</v>
      </c>
      <c r="AC19" t="str">
        <f t="shared" si="9"/>
        <v>IRDMT</v>
      </c>
      <c r="AD19" s="13">
        <f>'BY_Demands_Drivers (2)'!$F$46*$AH19</f>
        <v>6.1124068651189498</v>
      </c>
      <c r="AE19" s="13">
        <f>'BY_Demands_Drivers (2)'!$G$46*$AH19</f>
        <v>1.8454674505474364</v>
      </c>
      <c r="AG19" s="14">
        <f>'BY_Demands_Drivers (2)'!AJ4</f>
        <v>2025</v>
      </c>
      <c r="AH19" s="13">
        <f t="shared" si="10"/>
        <v>0.57500010867558637</v>
      </c>
      <c r="AI19" s="13">
        <v>1</v>
      </c>
      <c r="AJ19" s="13">
        <v>0.57500010867558637</v>
      </c>
      <c r="AL19" s="18" t="str">
        <f t="shared" si="3"/>
        <v>Demand</v>
      </c>
      <c r="AM19">
        <f>$AS$19</f>
        <v>2025</v>
      </c>
      <c r="AN19" t="s">
        <v>27</v>
      </c>
      <c r="AO19" t="str">
        <f t="shared" si="11"/>
        <v>ISDMT</v>
      </c>
      <c r="AP19" s="13">
        <f>'BY_Demands_Drivers (2)'!$F$53*$AT19</f>
        <v>2.8224511557114211</v>
      </c>
      <c r="AQ19" s="13">
        <f>'BY_Demands_Drivers (2)'!$G$53*$AT19</f>
        <v>0.85215887187576034</v>
      </c>
      <c r="AS19" s="14">
        <f>'BY_Demands_Drivers (2)'!AJ4</f>
        <v>2025</v>
      </c>
      <c r="AT19" s="13">
        <f t="shared" si="12"/>
        <v>1.2588243109023436</v>
      </c>
      <c r="AU19" s="13">
        <v>1</v>
      </c>
      <c r="AV19" s="13">
        <v>1.2588243109023436</v>
      </c>
      <c r="AX19" s="18" t="str">
        <f t="shared" si="4"/>
        <v>Demand</v>
      </c>
      <c r="AY19">
        <f>$BE$19</f>
        <v>2025</v>
      </c>
      <c r="AZ19" t="s">
        <v>27</v>
      </c>
      <c r="BA19" t="str">
        <f t="shared" si="13"/>
        <v>IIDMT</v>
      </c>
      <c r="BB19" s="13">
        <f>'BY_Demands_Drivers (2)'!$F$88*$BF19</f>
        <v>0.51707222570550726</v>
      </c>
      <c r="BC19" s="13">
        <f>'BY_Demands_Drivers (2)'!$F$88*$BF19</f>
        <v>0.51707222570550726</v>
      </c>
      <c r="BE19" s="14">
        <f>'BY_Demands_Drivers (2)'!AJ4</f>
        <v>2025</v>
      </c>
      <c r="BF19" s="13">
        <f t="shared" si="14"/>
        <v>1.2613826293381671</v>
      </c>
      <c r="BG19" s="13">
        <v>1</v>
      </c>
      <c r="BH19" s="13">
        <v>1.2613826293381671</v>
      </c>
    </row>
    <row r="20" spans="2:60" x14ac:dyDescent="0.3">
      <c r="B20" s="18" t="str">
        <f t="shared" si="0"/>
        <v>Demand</v>
      </c>
      <c r="C20">
        <f>$I$20</f>
        <v>2026</v>
      </c>
      <c r="D20" t="s">
        <v>27</v>
      </c>
      <c r="E20" t="str">
        <f t="shared" si="5"/>
        <v>IGDMT</v>
      </c>
      <c r="F20" s="13">
        <f>'BY_Demands_Drivers (2)'!$F$25*$J20</f>
        <v>2.9744220890742237</v>
      </c>
      <c r="G20" s="13">
        <f>'BY_Demands_Drivers (2)'!$G$25*$J20</f>
        <v>0.89804217400847874</v>
      </c>
      <c r="I20" s="14">
        <f>'BY_Demands_Drivers (2)'!AK4</f>
        <v>2026</v>
      </c>
      <c r="J20" s="13">
        <f t="shared" si="6"/>
        <v>1.0827281761208363</v>
      </c>
      <c r="K20" s="13">
        <v>1</v>
      </c>
      <c r="L20" s="13">
        <v>1.0827281761208363</v>
      </c>
      <c r="N20" s="18" t="str">
        <f t="shared" si="1"/>
        <v>Demand</v>
      </c>
      <c r="O20">
        <f>$U$20</f>
        <v>2026</v>
      </c>
      <c r="P20" t="s">
        <v>27</v>
      </c>
      <c r="Q20" t="str">
        <f t="shared" si="7"/>
        <v>IXDMT</v>
      </c>
      <c r="R20" s="13">
        <f>'BY_Demands_Drivers (2)'!$F$32*$V20</f>
        <v>5.2943843404250028</v>
      </c>
      <c r="S20" s="13">
        <f>'BY_Demands_Drivers (2)'!$G$32*$V20</f>
        <v>1.5984888091627782</v>
      </c>
      <c r="U20" s="14">
        <f>'BY_Demands_Drivers (2)'!AK4</f>
        <v>2026</v>
      </c>
      <c r="V20" s="13">
        <f t="shared" si="8"/>
        <v>1.1627423848813081</v>
      </c>
      <c r="W20" s="13">
        <v>1</v>
      </c>
      <c r="X20" s="13">
        <v>1.1627423848813081</v>
      </c>
      <c r="Z20" s="18" t="str">
        <f t="shared" si="2"/>
        <v>Demand</v>
      </c>
      <c r="AA20">
        <f>$AG$20</f>
        <v>2026</v>
      </c>
      <c r="AB20" t="s">
        <v>27</v>
      </c>
      <c r="AC20" t="str">
        <f t="shared" si="9"/>
        <v>IRDMT</v>
      </c>
      <c r="AD20" s="13">
        <f>'BY_Demands_Drivers (2)'!$F$46*$AH20</f>
        <v>6.1151093962558676</v>
      </c>
      <c r="AE20" s="13">
        <f>'BY_Demands_Drivers (2)'!$G$46*$AH20</f>
        <v>1.8462834029794863</v>
      </c>
      <c r="AG20" s="14">
        <f>'BY_Demands_Drivers (2)'!AK4</f>
        <v>2026</v>
      </c>
      <c r="AH20" s="13">
        <f t="shared" si="10"/>
        <v>0.57525433843020146</v>
      </c>
      <c r="AI20" s="13">
        <v>1</v>
      </c>
      <c r="AJ20" s="13">
        <v>0.57525433843020146</v>
      </c>
      <c r="AL20" s="18" t="str">
        <f t="shared" si="3"/>
        <v>Demand</v>
      </c>
      <c r="AM20">
        <f>$AS$20</f>
        <v>2026</v>
      </c>
      <c r="AN20" t="s">
        <v>27</v>
      </c>
      <c r="AO20" t="str">
        <f t="shared" si="11"/>
        <v>ISDMT</v>
      </c>
      <c r="AP20" s="13">
        <f>'BY_Demands_Drivers (2)'!$F$53*$AT20</f>
        <v>2.8629474079361659</v>
      </c>
      <c r="AQ20" s="13">
        <f>'BY_Demands_Drivers (2)'!$G$53*$AT20</f>
        <v>0.86438556375002107</v>
      </c>
      <c r="AS20" s="14">
        <f>'BY_Demands_Drivers (2)'!AK4</f>
        <v>2026</v>
      </c>
      <c r="AT20" s="13">
        <f t="shared" si="12"/>
        <v>1.27688579859108</v>
      </c>
      <c r="AU20" s="13">
        <v>1</v>
      </c>
      <c r="AV20" s="13">
        <v>1.27688579859108</v>
      </c>
      <c r="AX20" s="18" t="str">
        <f t="shared" si="4"/>
        <v>Demand</v>
      </c>
      <c r="AY20">
        <f>$BE$20</f>
        <v>2026</v>
      </c>
      <c r="AZ20" t="s">
        <v>27</v>
      </c>
      <c r="BA20" t="str">
        <f t="shared" si="13"/>
        <v>IIDMT</v>
      </c>
      <c r="BB20" s="13">
        <f>'BY_Demands_Drivers (2)'!$F$88*$BF20</f>
        <v>0.52602413745163012</v>
      </c>
      <c r="BC20" s="13">
        <f>'BY_Demands_Drivers (2)'!$F$88*$BF20</f>
        <v>0.52602413745163012</v>
      </c>
      <c r="BE20" s="14">
        <f>'BY_Demands_Drivers (2)'!AK4</f>
        <v>2026</v>
      </c>
      <c r="BF20" s="13">
        <f t="shared" si="14"/>
        <v>1.28322055722246</v>
      </c>
      <c r="BG20" s="13">
        <v>1</v>
      </c>
      <c r="BH20" s="13">
        <v>1.28322055722246</v>
      </c>
    </row>
    <row r="21" spans="2:60" x14ac:dyDescent="0.3">
      <c r="B21" s="18" t="str">
        <f t="shared" si="0"/>
        <v>Demand</v>
      </c>
      <c r="C21">
        <f>$I$21</f>
        <v>2027</v>
      </c>
      <c r="D21" t="s">
        <v>27</v>
      </c>
      <c r="E21" t="str">
        <f t="shared" si="5"/>
        <v>IGDMT</v>
      </c>
      <c r="F21" s="13">
        <f>'BY_Demands_Drivers (2)'!$F$25*$J21</f>
        <v>2.9541846579881148</v>
      </c>
      <c r="G21" s="13">
        <f>'BY_Demands_Drivers (2)'!$G$25*$J21</f>
        <v>0.89193205713042245</v>
      </c>
      <c r="I21" s="14">
        <f>'BY_Demands_Drivers (2)'!AL4</f>
        <v>2027</v>
      </c>
      <c r="J21" s="13">
        <f t="shared" si="6"/>
        <v>1.0753614890155594</v>
      </c>
      <c r="K21" s="13">
        <v>1</v>
      </c>
      <c r="L21" s="13">
        <v>1.0753614890155594</v>
      </c>
      <c r="N21" s="18" t="str">
        <f t="shared" si="1"/>
        <v>Demand</v>
      </c>
      <c r="O21">
        <f>$U$21</f>
        <v>2027</v>
      </c>
      <c r="P21" t="s">
        <v>27</v>
      </c>
      <c r="Q21" t="str">
        <f t="shared" si="7"/>
        <v>IXDMT</v>
      </c>
      <c r="R21" s="13">
        <f>'BY_Demands_Drivers (2)'!$F$32*$V21</f>
        <v>5.2743106534241351</v>
      </c>
      <c r="S21" s="13">
        <f>'BY_Demands_Drivers (2)'!$G$32*$V21</f>
        <v>1.5924281301553023</v>
      </c>
      <c r="U21" s="14">
        <f>'BY_Demands_Drivers (2)'!AL4</f>
        <v>2027</v>
      </c>
      <c r="V21" s="13">
        <f t="shared" si="8"/>
        <v>1.1583338408097086</v>
      </c>
      <c r="W21" s="13">
        <v>1</v>
      </c>
      <c r="X21" s="13">
        <v>1.1583338408097086</v>
      </c>
      <c r="Z21" s="18" t="str">
        <f t="shared" si="2"/>
        <v>Demand</v>
      </c>
      <c r="AA21">
        <f>$AG$21</f>
        <v>2027</v>
      </c>
      <c r="AB21" t="s">
        <v>27</v>
      </c>
      <c r="AC21" t="str">
        <f t="shared" si="9"/>
        <v>IRDMT</v>
      </c>
      <c r="AD21" s="13">
        <f>'BY_Demands_Drivers (2)'!$F$46*$AH21</f>
        <v>6.1178119273927853</v>
      </c>
      <c r="AE21" s="13">
        <f>'BY_Demands_Drivers (2)'!$G$46*$AH21</f>
        <v>1.8470993554115362</v>
      </c>
      <c r="AG21" s="14">
        <f>'BY_Demands_Drivers (2)'!AL4</f>
        <v>2027</v>
      </c>
      <c r="AH21" s="13">
        <f t="shared" si="10"/>
        <v>0.57550856818481655</v>
      </c>
      <c r="AI21" s="13">
        <v>1</v>
      </c>
      <c r="AJ21" s="13">
        <v>0.57550856818481655</v>
      </c>
      <c r="AL21" s="18" t="str">
        <f t="shared" si="3"/>
        <v>Demand</v>
      </c>
      <c r="AM21">
        <f>$AS$21</f>
        <v>2027</v>
      </c>
      <c r="AN21" t="s">
        <v>27</v>
      </c>
      <c r="AO21" t="str">
        <f t="shared" si="11"/>
        <v>ISDMT</v>
      </c>
      <c r="AP21" s="13">
        <f>'BY_Demands_Drivers (2)'!$F$53*$AT21</f>
        <v>2.9034436601609106</v>
      </c>
      <c r="AQ21" s="13">
        <f>'BY_Demands_Drivers (2)'!$G$53*$AT21</f>
        <v>0.8766122556242818</v>
      </c>
      <c r="AS21" s="14">
        <f>'BY_Demands_Drivers (2)'!AL4</f>
        <v>2027</v>
      </c>
      <c r="AT21" s="13">
        <f t="shared" si="12"/>
        <v>1.2949472862798164</v>
      </c>
      <c r="AU21" s="13">
        <v>1</v>
      </c>
      <c r="AV21" s="13">
        <v>1.2949472862798164</v>
      </c>
      <c r="AX21" s="18" t="str">
        <f t="shared" si="4"/>
        <v>Demand</v>
      </c>
      <c r="AY21">
        <f>$BE$21</f>
        <v>2027</v>
      </c>
      <c r="AZ21" t="s">
        <v>27</v>
      </c>
      <c r="BA21" t="str">
        <f t="shared" si="13"/>
        <v>IIDMT</v>
      </c>
      <c r="BB21" s="13">
        <f>'BY_Demands_Drivers (2)'!$F$88*$BF21</f>
        <v>0.53497604919775299</v>
      </c>
      <c r="BC21" s="13">
        <f>'BY_Demands_Drivers (2)'!$F$88*$BF21</f>
        <v>0.53497604919775299</v>
      </c>
      <c r="BE21" s="14">
        <f>'BY_Demands_Drivers (2)'!AL4</f>
        <v>2027</v>
      </c>
      <c r="BF21" s="13">
        <f t="shared" si="14"/>
        <v>1.3050584851067528</v>
      </c>
      <c r="BG21" s="13">
        <v>1</v>
      </c>
      <c r="BH21" s="13">
        <v>1.3050584851067528</v>
      </c>
    </row>
    <row r="22" spans="2:60" x14ac:dyDescent="0.3">
      <c r="B22" s="18" t="str">
        <f t="shared" si="0"/>
        <v>Demand</v>
      </c>
      <c r="C22">
        <f>$I$22</f>
        <v>2028</v>
      </c>
      <c r="D22" t="s">
        <v>27</v>
      </c>
      <c r="E22" t="str">
        <f t="shared" si="5"/>
        <v>IGDMT</v>
      </c>
      <c r="F22" s="13">
        <f>'BY_Demands_Drivers (2)'!$F$25*$J22</f>
        <v>2.9339472269020055</v>
      </c>
      <c r="G22" s="13">
        <f>'BY_Demands_Drivers (2)'!$G$25*$J22</f>
        <v>0.88582194025236594</v>
      </c>
      <c r="I22" s="14">
        <f>'BY_Demands_Drivers (2)'!AM4</f>
        <v>2028</v>
      </c>
      <c r="J22" s="13">
        <f t="shared" si="6"/>
        <v>1.0679948019102823</v>
      </c>
      <c r="K22" s="13">
        <v>1</v>
      </c>
      <c r="L22" s="13">
        <v>1.0679948019102823</v>
      </c>
      <c r="N22" s="18" t="str">
        <f t="shared" si="1"/>
        <v>Demand</v>
      </c>
      <c r="O22">
        <f>$U$22</f>
        <v>2028</v>
      </c>
      <c r="P22" t="s">
        <v>27</v>
      </c>
      <c r="Q22" t="str">
        <f t="shared" si="7"/>
        <v>IXDMT</v>
      </c>
      <c r="R22" s="13">
        <f>'BY_Demands_Drivers (2)'!$F$32*$V22</f>
        <v>5.2542369664232673</v>
      </c>
      <c r="S22" s="13">
        <f>'BY_Demands_Drivers (2)'!$G$32*$V22</f>
        <v>1.5863674511478263</v>
      </c>
      <c r="U22" s="14">
        <f>'BY_Demands_Drivers (2)'!AM4</f>
        <v>2028</v>
      </c>
      <c r="V22" s="13">
        <f t="shared" si="8"/>
        <v>1.1539252967381091</v>
      </c>
      <c r="W22" s="13">
        <v>1</v>
      </c>
      <c r="X22" s="13">
        <v>1.1539252967381091</v>
      </c>
      <c r="Z22" s="18" t="str">
        <f t="shared" si="2"/>
        <v>Demand</v>
      </c>
      <c r="AA22">
        <f>$AG$22</f>
        <v>2028</v>
      </c>
      <c r="AB22" t="s">
        <v>27</v>
      </c>
      <c r="AC22" t="str">
        <f t="shared" si="9"/>
        <v>IRDMT</v>
      </c>
      <c r="AD22" s="13">
        <f>'BY_Demands_Drivers (2)'!$F$46*$AH22</f>
        <v>6.1205144585297031</v>
      </c>
      <c r="AE22" s="13">
        <f>'BY_Demands_Drivers (2)'!$G$46*$AH22</f>
        <v>1.8479153078435862</v>
      </c>
      <c r="AG22" s="14">
        <f>'BY_Demands_Drivers (2)'!AM4</f>
        <v>2028</v>
      </c>
      <c r="AH22" s="13">
        <f t="shared" si="10"/>
        <v>0.57576279793943164</v>
      </c>
      <c r="AI22" s="13">
        <v>1</v>
      </c>
      <c r="AJ22" s="13">
        <v>0.57576279793943164</v>
      </c>
      <c r="AL22" s="18" t="str">
        <f t="shared" si="3"/>
        <v>Demand</v>
      </c>
      <c r="AM22">
        <f>$AS$22</f>
        <v>2028</v>
      </c>
      <c r="AN22" t="s">
        <v>27</v>
      </c>
      <c r="AO22" t="str">
        <f t="shared" si="11"/>
        <v>ISDMT</v>
      </c>
      <c r="AP22" s="13">
        <f>'BY_Demands_Drivers (2)'!$F$53*$AT22</f>
        <v>2.9439399123856553</v>
      </c>
      <c r="AQ22" s="13">
        <f>'BY_Demands_Drivers (2)'!$G$53*$AT22</f>
        <v>0.88883894749854242</v>
      </c>
      <c r="AS22" s="14">
        <f>'BY_Demands_Drivers (2)'!AM4</f>
        <v>2028</v>
      </c>
      <c r="AT22" s="13">
        <f t="shared" si="12"/>
        <v>1.3130087739685528</v>
      </c>
      <c r="AU22" s="13">
        <v>1</v>
      </c>
      <c r="AV22" s="13">
        <v>1.3130087739685528</v>
      </c>
      <c r="AX22" s="18" t="str">
        <f t="shared" si="4"/>
        <v>Demand</v>
      </c>
      <c r="AY22">
        <f>$BE$22</f>
        <v>2028</v>
      </c>
      <c r="AZ22" t="s">
        <v>27</v>
      </c>
      <c r="BA22" t="str">
        <f t="shared" si="13"/>
        <v>IIDMT</v>
      </c>
      <c r="BB22" s="13">
        <f>'BY_Demands_Drivers (2)'!$F$88*$BF22</f>
        <v>0.54392796094387597</v>
      </c>
      <c r="BC22" s="13">
        <f>'BY_Demands_Drivers (2)'!$F$88*$BF22</f>
        <v>0.54392796094387597</v>
      </c>
      <c r="BE22" s="14">
        <f>'BY_Demands_Drivers (2)'!AM4</f>
        <v>2028</v>
      </c>
      <c r="BF22" s="13">
        <f t="shared" si="14"/>
        <v>1.3268964129910459</v>
      </c>
      <c r="BG22" s="13">
        <v>1</v>
      </c>
      <c r="BH22" s="13">
        <v>1.3268964129910459</v>
      </c>
    </row>
    <row r="23" spans="2:60" x14ac:dyDescent="0.3">
      <c r="B23" s="18" t="str">
        <f t="shared" si="0"/>
        <v>Demand</v>
      </c>
      <c r="C23">
        <f>$I$23</f>
        <v>2029</v>
      </c>
      <c r="D23" t="s">
        <v>27</v>
      </c>
      <c r="E23" t="str">
        <f t="shared" si="5"/>
        <v>IGDMT</v>
      </c>
      <c r="F23" s="13">
        <f>'BY_Demands_Drivers (2)'!$F$25*$J23</f>
        <v>2.9137097958158957</v>
      </c>
      <c r="G23" s="13">
        <f>'BY_Demands_Drivers (2)'!$G$25*$J23</f>
        <v>0.87971182337430942</v>
      </c>
      <c r="I23" s="14">
        <f>'BY_Demands_Drivers (2)'!AN4</f>
        <v>2029</v>
      </c>
      <c r="J23" s="13">
        <f t="shared" si="6"/>
        <v>1.0606281148050052</v>
      </c>
      <c r="K23" s="13">
        <v>1</v>
      </c>
      <c r="L23" s="13">
        <v>1.0606281148050052</v>
      </c>
      <c r="N23" s="18" t="str">
        <f t="shared" si="1"/>
        <v>Demand</v>
      </c>
      <c r="O23">
        <f>$U$23</f>
        <v>2029</v>
      </c>
      <c r="P23" t="s">
        <v>27</v>
      </c>
      <c r="Q23" t="str">
        <f t="shared" si="7"/>
        <v>IXDMT</v>
      </c>
      <c r="R23" s="13">
        <f>'BY_Demands_Drivers (2)'!$F$32*$V23</f>
        <v>5.2341632794223978</v>
      </c>
      <c r="S23" s="13">
        <f>'BY_Demands_Drivers (2)'!$G$32*$V23</f>
        <v>1.5803067721403499</v>
      </c>
      <c r="U23" s="14">
        <f>'BY_Demands_Drivers (2)'!AN4</f>
        <v>2029</v>
      </c>
      <c r="V23" s="13">
        <f t="shared" si="8"/>
        <v>1.1495167526665093</v>
      </c>
      <c r="W23" s="13">
        <v>1</v>
      </c>
      <c r="X23" s="13">
        <v>1.1495167526665093</v>
      </c>
      <c r="Z23" s="18" t="str">
        <f t="shared" si="2"/>
        <v>Demand</v>
      </c>
      <c r="AA23">
        <f>$AG$23</f>
        <v>2029</v>
      </c>
      <c r="AB23" t="s">
        <v>27</v>
      </c>
      <c r="AC23" t="str">
        <f t="shared" si="9"/>
        <v>IRDMT</v>
      </c>
      <c r="AD23" s="13">
        <f>'BY_Demands_Drivers (2)'!$F$46*$AH23</f>
        <v>6.12321698966662</v>
      </c>
      <c r="AE23" s="13">
        <f>'BY_Demands_Drivers (2)'!$G$46*$AH23</f>
        <v>1.8487312602756361</v>
      </c>
      <c r="AG23" s="14">
        <f>'BY_Demands_Drivers (2)'!AN4</f>
        <v>2029</v>
      </c>
      <c r="AH23" s="13">
        <f t="shared" si="10"/>
        <v>0.57601702769404672</v>
      </c>
      <c r="AI23" s="13">
        <v>1</v>
      </c>
      <c r="AJ23" s="13">
        <v>0.57601702769404672</v>
      </c>
      <c r="AL23" s="18" t="str">
        <f t="shared" si="3"/>
        <v>Demand</v>
      </c>
      <c r="AM23">
        <f>$AS$23</f>
        <v>2029</v>
      </c>
      <c r="AN23" t="s">
        <v>27</v>
      </c>
      <c r="AO23" t="str">
        <f t="shared" si="11"/>
        <v>ISDMT</v>
      </c>
      <c r="AP23" s="13">
        <f>'BY_Demands_Drivers (2)'!$F$53*$AT23</f>
        <v>2.9844361646103992</v>
      </c>
      <c r="AQ23" s="13">
        <f>'BY_Demands_Drivers (2)'!$G$53*$AT23</f>
        <v>0.90106563937280304</v>
      </c>
      <c r="AS23" s="14">
        <f>'BY_Demands_Drivers (2)'!AN4</f>
        <v>2029</v>
      </c>
      <c r="AT23" s="13">
        <f t="shared" si="12"/>
        <v>1.3310702616572889</v>
      </c>
      <c r="AU23" s="13">
        <v>1</v>
      </c>
      <c r="AV23" s="13">
        <v>1.3310702616572889</v>
      </c>
      <c r="AX23" s="18" t="str">
        <f t="shared" si="4"/>
        <v>Demand</v>
      </c>
      <c r="AY23">
        <f>$BE$23</f>
        <v>2029</v>
      </c>
      <c r="AZ23" t="s">
        <v>27</v>
      </c>
      <c r="BA23" t="str">
        <f t="shared" si="13"/>
        <v>IIDMT</v>
      </c>
      <c r="BB23" s="13">
        <f>'BY_Demands_Drivers (2)'!$F$88*$BF23</f>
        <v>0.55287987268999883</v>
      </c>
      <c r="BC23" s="13">
        <f>'BY_Demands_Drivers (2)'!$F$88*$BF23</f>
        <v>0.55287987268999883</v>
      </c>
      <c r="BE23" s="14">
        <f>'BY_Demands_Drivers (2)'!AN4</f>
        <v>2029</v>
      </c>
      <c r="BF23" s="13">
        <f t="shared" si="14"/>
        <v>1.3487343408753387</v>
      </c>
      <c r="BG23" s="13">
        <v>1</v>
      </c>
      <c r="BH23" s="13">
        <v>1.3487343408753387</v>
      </c>
    </row>
    <row r="24" spans="2:60" x14ac:dyDescent="0.3">
      <c r="B24" s="18" t="str">
        <f t="shared" si="0"/>
        <v>Demand</v>
      </c>
      <c r="C24">
        <f>$I$24</f>
        <v>2030</v>
      </c>
      <c r="D24" t="s">
        <v>27</v>
      </c>
      <c r="E24" t="str">
        <f t="shared" si="5"/>
        <v>IGDMT</v>
      </c>
      <c r="F24" s="13">
        <f>'BY_Demands_Drivers (2)'!$F$25*$J24</f>
        <v>2.8934723647297851</v>
      </c>
      <c r="G24" s="13">
        <f>'BY_Demands_Drivers (2)'!$G$25*$J24</f>
        <v>0.87360170649625246</v>
      </c>
      <c r="I24" s="14">
        <f>'BY_Demands_Drivers (2)'!AO4</f>
        <v>2030</v>
      </c>
      <c r="J24" s="13">
        <f t="shared" si="6"/>
        <v>1.0532614276997276</v>
      </c>
      <c r="K24" s="13">
        <v>1</v>
      </c>
      <c r="L24" s="13">
        <v>1.0532614276997276</v>
      </c>
      <c r="N24" s="18" t="str">
        <f t="shared" si="1"/>
        <v>Demand</v>
      </c>
      <c r="O24">
        <f>$U$24</f>
        <v>2030</v>
      </c>
      <c r="P24" t="s">
        <v>27</v>
      </c>
      <c r="Q24" t="str">
        <f t="shared" si="7"/>
        <v>IXDMT</v>
      </c>
      <c r="R24" s="13">
        <f>'BY_Demands_Drivers (2)'!$F$32*$V24</f>
        <v>5.2140895924215291</v>
      </c>
      <c r="S24" s="13">
        <f>'BY_Demands_Drivers (2)'!$G$32*$V24</f>
        <v>1.5742460931328737</v>
      </c>
      <c r="U24" s="14">
        <f>'BY_Demands_Drivers (2)'!AO4</f>
        <v>2030</v>
      </c>
      <c r="V24" s="13">
        <f t="shared" si="8"/>
        <v>1.1451082085949096</v>
      </c>
      <c r="W24" s="13">
        <v>1</v>
      </c>
      <c r="X24" s="13">
        <v>1.1451082085949096</v>
      </c>
      <c r="Z24" s="18" t="str">
        <f t="shared" si="2"/>
        <v>Demand</v>
      </c>
      <c r="AA24">
        <f>$AG$24</f>
        <v>2030</v>
      </c>
      <c r="AB24" t="s">
        <v>27</v>
      </c>
      <c r="AC24" t="str">
        <f t="shared" si="9"/>
        <v>IRDMT</v>
      </c>
      <c r="AD24" s="13">
        <f>'BY_Demands_Drivers (2)'!$F$46*$AH24</f>
        <v>6.1259195208035377</v>
      </c>
      <c r="AE24" s="13">
        <f>'BY_Demands_Drivers (2)'!$G$46*$AH24</f>
        <v>1.849547212707686</v>
      </c>
      <c r="AG24" s="14">
        <f>'BY_Demands_Drivers (2)'!AO4</f>
        <v>2030</v>
      </c>
      <c r="AH24" s="13">
        <f t="shared" si="10"/>
        <v>0.57627125744866181</v>
      </c>
      <c r="AI24" s="13">
        <v>1</v>
      </c>
      <c r="AJ24" s="13">
        <v>0.57627125744866181</v>
      </c>
      <c r="AL24" s="18" t="str">
        <f t="shared" si="3"/>
        <v>Demand</v>
      </c>
      <c r="AM24">
        <f>$AS$24</f>
        <v>2030</v>
      </c>
      <c r="AN24" t="s">
        <v>27</v>
      </c>
      <c r="AO24" t="str">
        <f t="shared" si="11"/>
        <v>ISDMT</v>
      </c>
      <c r="AP24" s="13">
        <f>'BY_Demands_Drivers (2)'!$F$53*$AT24</f>
        <v>3.0249324168351448</v>
      </c>
      <c r="AQ24" s="13">
        <f>'BY_Demands_Drivers (2)'!$G$53*$AT24</f>
        <v>0.9132923312470641</v>
      </c>
      <c r="AS24" s="14">
        <f>'BY_Demands_Drivers (2)'!AO4</f>
        <v>2030</v>
      </c>
      <c r="AT24" s="13">
        <f t="shared" si="12"/>
        <v>1.3491317493460258</v>
      </c>
      <c r="AU24" s="13">
        <v>1</v>
      </c>
      <c r="AV24" s="13">
        <v>1.3491317493460258</v>
      </c>
      <c r="AX24" s="18" t="str">
        <f t="shared" si="4"/>
        <v>Demand</v>
      </c>
      <c r="AY24">
        <f>$BE$24</f>
        <v>2030</v>
      </c>
      <c r="AZ24" t="s">
        <v>27</v>
      </c>
      <c r="BA24" t="str">
        <f t="shared" si="13"/>
        <v>IIDMT</v>
      </c>
      <c r="BB24" s="13">
        <f>'BY_Demands_Drivers (2)'!$F$88*$BF24</f>
        <v>0.56183178443612136</v>
      </c>
      <c r="BC24" s="13">
        <f>'BY_Demands_Drivers (2)'!$F$88*$BF24</f>
        <v>0.56183178443612136</v>
      </c>
      <c r="BE24" s="14">
        <f>'BY_Demands_Drivers (2)'!AO4</f>
        <v>2030</v>
      </c>
      <c r="BF24" s="13">
        <f t="shared" si="14"/>
        <v>1.3705722687596309</v>
      </c>
      <c r="BG24" s="13">
        <v>1</v>
      </c>
      <c r="BH24" s="13">
        <v>1.3705722687596309</v>
      </c>
    </row>
    <row r="25" spans="2:60" x14ac:dyDescent="0.3">
      <c r="B25" s="18" t="str">
        <f t="shared" si="0"/>
        <v>Demand</v>
      </c>
      <c r="C25">
        <f>$I$25</f>
        <v>2031</v>
      </c>
      <c r="D25" t="s">
        <v>27</v>
      </c>
      <c r="E25" t="str">
        <f t="shared" si="5"/>
        <v>IGDMT</v>
      </c>
      <c r="F25" s="13">
        <f>'BY_Demands_Drivers (2)'!$F$25*$J25</f>
        <v>2.859261591406304</v>
      </c>
      <c r="G25" s="13">
        <f>'BY_Demands_Drivers (2)'!$G$25*$J25</f>
        <v>0.86327273625266054</v>
      </c>
      <c r="I25" s="14">
        <f>'BY_Demands_Drivers (2)'!AP4</f>
        <v>2031</v>
      </c>
      <c r="J25" s="13">
        <f t="shared" si="6"/>
        <v>1.0408082629857227</v>
      </c>
      <c r="K25" s="13">
        <v>0.995</v>
      </c>
      <c r="L25" s="13">
        <v>1.046038455262033</v>
      </c>
      <c r="N25" s="18" t="str">
        <f t="shared" si="1"/>
        <v>Demand</v>
      </c>
      <c r="O25">
        <f>$U$25</f>
        <v>2031</v>
      </c>
      <c r="P25" t="s">
        <v>27</v>
      </c>
      <c r="Q25" t="str">
        <f t="shared" si="7"/>
        <v>IXDMT</v>
      </c>
      <c r="R25" s="13">
        <f>'BY_Demands_Drivers (2)'!$F$32*$V25</f>
        <v>5.1742329411800245</v>
      </c>
      <c r="S25" s="13">
        <f>'BY_Demands_Drivers (2)'!$G$32*$V25</f>
        <v>1.5622125105888578</v>
      </c>
      <c r="U25" s="14">
        <f>'BY_Demands_Drivers (2)'!AP4</f>
        <v>2031</v>
      </c>
      <c r="V25" s="13">
        <f t="shared" si="8"/>
        <v>1.1363549684185061</v>
      </c>
      <c r="W25" s="13">
        <v>0.995</v>
      </c>
      <c r="X25" s="13">
        <v>1.142065294892971</v>
      </c>
      <c r="Z25" s="18" t="str">
        <f t="shared" si="2"/>
        <v>Demand</v>
      </c>
      <c r="AA25">
        <f>$AG$25</f>
        <v>2031</v>
      </c>
      <c r="AB25" t="s">
        <v>27</v>
      </c>
      <c r="AC25" t="str">
        <f t="shared" si="9"/>
        <v>IRDMT</v>
      </c>
      <c r="AD25" s="13">
        <f>'BY_Demands_Drivers (2)'!$F$46*$AH25</f>
        <v>6.102526977589938</v>
      </c>
      <c r="AE25" s="13">
        <f>'BY_Demands_Drivers (2)'!$G$46*$AH25</f>
        <v>1.8424844994363268</v>
      </c>
      <c r="AG25" s="14">
        <f>'BY_Demands_Drivers (2)'!AP4</f>
        <v>2031</v>
      </c>
      <c r="AH25" s="13">
        <f t="shared" si="10"/>
        <v>0.57407069796582111</v>
      </c>
      <c r="AI25" s="13">
        <v>0.995</v>
      </c>
      <c r="AJ25" s="13">
        <v>0.57695547534253377</v>
      </c>
      <c r="AL25" s="18" t="str">
        <f t="shared" si="3"/>
        <v>Demand</v>
      </c>
      <c r="AM25">
        <f>$AS$25</f>
        <v>2031</v>
      </c>
      <c r="AN25" t="s">
        <v>27</v>
      </c>
      <c r="AO25" t="str">
        <f t="shared" si="11"/>
        <v>ISDMT</v>
      </c>
      <c r="AP25" s="13">
        <f>'BY_Demands_Drivers (2)'!$F$53*$AT25</f>
        <v>3.0371669671011556</v>
      </c>
      <c r="AQ25" s="13">
        <f>'BY_Demands_Drivers (2)'!$G$53*$AT25</f>
        <v>0.9169862058182835</v>
      </c>
      <c r="AS25" s="14">
        <f>'BY_Demands_Drivers (2)'!AP4</f>
        <v>2031</v>
      </c>
      <c r="AT25" s="13">
        <f t="shared" si="12"/>
        <v>1.3545884068604157</v>
      </c>
      <c r="AU25" s="13">
        <v>0.995</v>
      </c>
      <c r="AV25" s="13">
        <v>1.3613953837793122</v>
      </c>
      <c r="AX25" s="18" t="str">
        <f t="shared" si="4"/>
        <v>Demand</v>
      </c>
      <c r="AY25">
        <f>$BE$25</f>
        <v>2031</v>
      </c>
      <c r="AZ25" t="s">
        <v>27</v>
      </c>
      <c r="BA25" t="str">
        <f t="shared" si="13"/>
        <v>IIDMT</v>
      </c>
      <c r="BB25" s="13">
        <f>'BY_Demands_Drivers (2)'!$F$88*$BF25</f>
        <v>0.5688632511598809</v>
      </c>
      <c r="BC25" s="13">
        <f>'BY_Demands_Drivers (2)'!$F$88*$BF25</f>
        <v>0.5688632511598809</v>
      </c>
      <c r="BE25" s="14">
        <f>'BY_Demands_Drivers (2)'!AP4</f>
        <v>2031</v>
      </c>
      <c r="BF25" s="13">
        <f t="shared" si="14"/>
        <v>1.3877253269654126</v>
      </c>
      <c r="BG25" s="13">
        <v>0.995</v>
      </c>
      <c r="BH25" s="13">
        <v>1.3946988210707665</v>
      </c>
    </row>
    <row r="26" spans="2:60" x14ac:dyDescent="0.3">
      <c r="B26" s="18" t="str">
        <f t="shared" si="0"/>
        <v>Demand</v>
      </c>
      <c r="C26">
        <f>$I$26</f>
        <v>2032</v>
      </c>
      <c r="D26" t="s">
        <v>27</v>
      </c>
      <c r="E26" t="str">
        <f t="shared" si="5"/>
        <v>IGDMT</v>
      </c>
      <c r="F26" s="13">
        <f>'BY_Demands_Drivers (2)'!$F$25*$J26</f>
        <v>2.8252492443290538</v>
      </c>
      <c r="G26" s="13">
        <f>'BY_Demands_Drivers (2)'!$G$25*$J26</f>
        <v>0.85300367517199471</v>
      </c>
      <c r="I26" s="14">
        <f>'BY_Demands_Drivers (2)'!AQ4</f>
        <v>2032</v>
      </c>
      <c r="J26" s="13">
        <f t="shared" si="6"/>
        <v>1.0284273279960952</v>
      </c>
      <c r="K26" s="13">
        <v>0.99</v>
      </c>
      <c r="L26" s="13">
        <v>1.0388154828243386</v>
      </c>
      <c r="N26" s="18" t="str">
        <f t="shared" si="1"/>
        <v>Demand</v>
      </c>
      <c r="O26">
        <f>$U$26</f>
        <v>2032</v>
      </c>
      <c r="P26" t="s">
        <v>27</v>
      </c>
      <c r="Q26" t="str">
        <f t="shared" si="7"/>
        <v>IXDMT</v>
      </c>
      <c r="R26" s="13">
        <f>'BY_Demands_Drivers (2)'!$F$32*$V26</f>
        <v>5.1345148447453486</v>
      </c>
      <c r="S26" s="13">
        <f>'BY_Demands_Drivers (2)'!$G$32*$V26</f>
        <v>1.5502207607290468</v>
      </c>
      <c r="U26" s="14">
        <f>'BY_Demands_Drivers (2)'!AQ4</f>
        <v>2032</v>
      </c>
      <c r="V26" s="13">
        <f t="shared" si="8"/>
        <v>1.1276321573791221</v>
      </c>
      <c r="W26" s="13">
        <v>0.99</v>
      </c>
      <c r="X26" s="13">
        <v>1.1390223811910325</v>
      </c>
      <c r="Z26" s="18" t="str">
        <f t="shared" si="2"/>
        <v>Demand</v>
      </c>
      <c r="AA26">
        <f>$AG$26</f>
        <v>2032</v>
      </c>
      <c r="AB26" t="s">
        <v>27</v>
      </c>
      <c r="AC26" t="str">
        <f t="shared" si="9"/>
        <v>IRDMT</v>
      </c>
      <c r="AD26" s="13">
        <f>'BY_Demands_Drivers (2)'!$F$46*$AH26</f>
        <v>6.0790617001613594</v>
      </c>
      <c r="AE26" s="13">
        <f>'BY_Demands_Drivers (2)'!$G$46*$AH26</f>
        <v>1.8353998261369053</v>
      </c>
      <c r="AG26" s="14">
        <f>'BY_Demands_Drivers (2)'!AQ4</f>
        <v>2032</v>
      </c>
      <c r="AH26" s="13">
        <f t="shared" si="10"/>
        <v>0.57186329630404165</v>
      </c>
      <c r="AI26" s="13">
        <v>0.99</v>
      </c>
      <c r="AJ26" s="13">
        <v>0.57763969323640574</v>
      </c>
      <c r="AL26" s="18" t="str">
        <f t="shared" si="3"/>
        <v>Demand</v>
      </c>
      <c r="AM26">
        <f>$AS$26</f>
        <v>2032</v>
      </c>
      <c r="AN26" t="s">
        <v>27</v>
      </c>
      <c r="AO26" t="str">
        <f t="shared" si="11"/>
        <v>ISDMT</v>
      </c>
      <c r="AP26" s="13">
        <f>'BY_Demands_Drivers (2)'!$F$53*$AT26</f>
        <v>3.0491265504088734</v>
      </c>
      <c r="AQ26" s="13">
        <f>'BY_Demands_Drivers (2)'!$G$53*$AT26</f>
        <v>0.9205970619349555</v>
      </c>
      <c r="AS26" s="14">
        <f>'BY_Demands_Drivers (2)'!AQ4</f>
        <v>2032</v>
      </c>
      <c r="AT26" s="13">
        <f t="shared" si="12"/>
        <v>1.3599224280304727</v>
      </c>
      <c r="AU26" s="13">
        <v>0.99</v>
      </c>
      <c r="AV26" s="13">
        <v>1.3736590182125987</v>
      </c>
      <c r="AX26" s="18" t="str">
        <f t="shared" si="4"/>
        <v>Demand</v>
      </c>
      <c r="AY26">
        <f>$BE$26</f>
        <v>2032</v>
      </c>
      <c r="AZ26" t="s">
        <v>27</v>
      </c>
      <c r="BA26" t="str">
        <f t="shared" si="13"/>
        <v>IIDMT</v>
      </c>
      <c r="BB26" s="13">
        <f>'BY_Demands_Drivers (2)'!$F$88*$BF26</f>
        <v>0.57579581712337979</v>
      </c>
      <c r="BC26" s="13">
        <f>'BY_Demands_Drivers (2)'!$F$88*$BF26</f>
        <v>0.57579581712337979</v>
      </c>
      <c r="BE26" s="14">
        <f>'BY_Demands_Drivers (2)'!AQ4</f>
        <v>2032</v>
      </c>
      <c r="BF26" s="13">
        <f t="shared" si="14"/>
        <v>1.4046371196480829</v>
      </c>
      <c r="BG26" s="13">
        <v>0.99</v>
      </c>
      <c r="BH26" s="13">
        <v>1.4188253733819018</v>
      </c>
    </row>
    <row r="27" spans="2:60" x14ac:dyDescent="0.3">
      <c r="B27" s="18" t="str">
        <f t="shared" si="0"/>
        <v>Demand</v>
      </c>
      <c r="C27">
        <f>$I$27</f>
        <v>2033</v>
      </c>
      <c r="D27" t="s">
        <v>27</v>
      </c>
      <c r="E27" t="str">
        <f t="shared" si="5"/>
        <v>IGDMT</v>
      </c>
      <c r="F27" s="13">
        <f>'BY_Demands_Drivers (2)'!$F$25*$J27</f>
        <v>2.7914353234980323</v>
      </c>
      <c r="G27" s="13">
        <f>'BY_Demands_Drivers (2)'!$G$25*$J27</f>
        <v>0.84279452325425441</v>
      </c>
      <c r="I27" s="14">
        <f>'BY_Demands_Drivers (2)'!AR4</f>
        <v>2033</v>
      </c>
      <c r="J27" s="13">
        <f t="shared" si="6"/>
        <v>1.0161186227308443</v>
      </c>
      <c r="K27" s="13">
        <v>0.98499999999999999</v>
      </c>
      <c r="L27" s="13">
        <v>1.0315925103866439</v>
      </c>
      <c r="N27" s="18" t="str">
        <f t="shared" si="1"/>
        <v>Demand</v>
      </c>
      <c r="O27">
        <f>$U$27</f>
        <v>2033</v>
      </c>
      <c r="P27" t="s">
        <v>27</v>
      </c>
      <c r="Q27" t="str">
        <f t="shared" si="7"/>
        <v>IXDMT</v>
      </c>
      <c r="R27" s="13">
        <f>'BY_Demands_Drivers (2)'!$F$32*$V27</f>
        <v>5.0949353031175013</v>
      </c>
      <c r="S27" s="13">
        <f>'BY_Demands_Drivers (2)'!$G$32*$V27</f>
        <v>1.5382708435534402</v>
      </c>
      <c r="U27" s="14">
        <f>'BY_Demands_Drivers (2)'!AR4</f>
        <v>2033</v>
      </c>
      <c r="V27" s="13">
        <f t="shared" si="8"/>
        <v>1.1189397754767576</v>
      </c>
      <c r="W27" s="13">
        <v>0.98499999999999999</v>
      </c>
      <c r="X27" s="13">
        <v>1.135979467489094</v>
      </c>
      <c r="Z27" s="18" t="str">
        <f t="shared" si="2"/>
        <v>Demand</v>
      </c>
      <c r="AA27">
        <f>$AG$27</f>
        <v>2033</v>
      </c>
      <c r="AB27" t="s">
        <v>27</v>
      </c>
      <c r="AC27" t="str">
        <f t="shared" si="9"/>
        <v>IRDMT</v>
      </c>
      <c r="AD27" s="13">
        <f>'BY_Demands_Drivers (2)'!$F$46*$AH27</f>
        <v>6.0555236885178019</v>
      </c>
      <c r="AE27" s="13">
        <f>'BY_Demands_Drivers (2)'!$G$46*$AH27</f>
        <v>1.8282931928094222</v>
      </c>
      <c r="AG27" s="14">
        <f>'BY_Demands_Drivers (2)'!AR4</f>
        <v>2033</v>
      </c>
      <c r="AH27" s="13">
        <f t="shared" si="10"/>
        <v>0.56964905246332354</v>
      </c>
      <c r="AI27" s="13">
        <v>0.98499999999999999</v>
      </c>
      <c r="AJ27" s="13">
        <v>0.5783239111302777</v>
      </c>
      <c r="AL27" s="18" t="str">
        <f t="shared" si="3"/>
        <v>Demand</v>
      </c>
      <c r="AM27">
        <f>$AS$27</f>
        <v>2033</v>
      </c>
      <c r="AN27" t="s">
        <v>27</v>
      </c>
      <c r="AO27" t="str">
        <f t="shared" si="11"/>
        <v>ISDMT</v>
      </c>
      <c r="AP27" s="13">
        <f>'BY_Demands_Drivers (2)'!$F$53*$AT27</f>
        <v>3.060811166758298</v>
      </c>
      <c r="AQ27" s="13">
        <f>'BY_Demands_Drivers (2)'!$G$53*$AT27</f>
        <v>0.92412489959708044</v>
      </c>
      <c r="AS27" s="14">
        <f>'BY_Demands_Drivers (2)'!AR4</f>
        <v>2033</v>
      </c>
      <c r="AT27" s="13">
        <f t="shared" si="12"/>
        <v>1.3651338128561972</v>
      </c>
      <c r="AU27" s="13">
        <v>0.98499999999999999</v>
      </c>
      <c r="AV27" s="13">
        <v>1.3859226526458854</v>
      </c>
      <c r="AX27" s="18" t="str">
        <f t="shared" si="4"/>
        <v>Demand</v>
      </c>
      <c r="AY27">
        <f>$BE$27</f>
        <v>2033</v>
      </c>
      <c r="AZ27" t="s">
        <v>27</v>
      </c>
      <c r="BA27" t="str">
        <f t="shared" si="13"/>
        <v>IIDMT</v>
      </c>
      <c r="BB27" s="13">
        <f>'BY_Demands_Drivers (2)'!$F$88*$BF27</f>
        <v>0.58262948232661782</v>
      </c>
      <c r="BC27" s="13">
        <f>'BY_Demands_Drivers (2)'!$F$88*$BF27</f>
        <v>0.58262948232661782</v>
      </c>
      <c r="BE27" s="14">
        <f>'BY_Demands_Drivers (2)'!AR4</f>
        <v>2033</v>
      </c>
      <c r="BF27" s="13">
        <f t="shared" si="14"/>
        <v>1.4213076468076418</v>
      </c>
      <c r="BG27" s="13">
        <v>0.98499999999999999</v>
      </c>
      <c r="BH27" s="13">
        <v>1.4429519256930374</v>
      </c>
    </row>
    <row r="28" spans="2:60" x14ac:dyDescent="0.3">
      <c r="B28" s="18" t="str">
        <f t="shared" si="0"/>
        <v>Demand</v>
      </c>
      <c r="C28">
        <f>$I$28</f>
        <v>2034</v>
      </c>
      <c r="D28" t="s">
        <v>27</v>
      </c>
      <c r="E28" t="str">
        <f t="shared" si="5"/>
        <v>IGDMT</v>
      </c>
      <c r="F28" s="13">
        <f>'BY_Demands_Drivers (2)'!$F$25*$J28</f>
        <v>2.7578198289132394</v>
      </c>
      <c r="G28" s="13">
        <f>'BY_Demands_Drivers (2)'!$G$25*$J28</f>
        <v>0.83264528049943975</v>
      </c>
      <c r="I28" s="14">
        <f>'BY_Demands_Drivers (2)'!AS4</f>
        <v>2034</v>
      </c>
      <c r="J28" s="13">
        <f t="shared" si="6"/>
        <v>1.0038821471899702</v>
      </c>
      <c r="K28" s="13">
        <v>0.98</v>
      </c>
      <c r="L28" s="13">
        <v>1.0243695379489492</v>
      </c>
      <c r="N28" s="18" t="str">
        <f t="shared" si="1"/>
        <v>Demand</v>
      </c>
      <c r="O28">
        <f>$U$28</f>
        <v>2034</v>
      </c>
      <c r="P28" t="s">
        <v>27</v>
      </c>
      <c r="Q28" t="str">
        <f t="shared" si="7"/>
        <v>IXDMT</v>
      </c>
      <c r="R28" s="13">
        <f>'BY_Demands_Drivers (2)'!$F$32*$V28</f>
        <v>5.0554943162964801</v>
      </c>
      <c r="S28" s="13">
        <f>'BY_Demands_Drivers (2)'!$G$32*$V28</f>
        <v>1.5263627590620379</v>
      </c>
      <c r="U28" s="14">
        <f>'BY_Demands_Drivers (2)'!AS4</f>
        <v>2034</v>
      </c>
      <c r="V28" s="13">
        <f t="shared" si="8"/>
        <v>1.1102778227114121</v>
      </c>
      <c r="W28" s="13">
        <v>0.98</v>
      </c>
      <c r="X28" s="13">
        <v>1.1329365537871552</v>
      </c>
      <c r="Z28" s="18" t="str">
        <f t="shared" si="2"/>
        <v>Demand</v>
      </c>
      <c r="AA28">
        <f>$AG$28</f>
        <v>2034</v>
      </c>
      <c r="AB28" t="s">
        <v>27</v>
      </c>
      <c r="AC28" t="str">
        <f t="shared" si="9"/>
        <v>IRDMT</v>
      </c>
      <c r="AD28" s="13">
        <f>'BY_Demands_Drivers (2)'!$F$46*$AH28</f>
        <v>6.0319129426592646</v>
      </c>
      <c r="AE28" s="13">
        <f>'BY_Demands_Drivers (2)'!$G$46*$AH28</f>
        <v>1.8211645994538768</v>
      </c>
      <c r="AG28" s="14">
        <f>'BY_Demands_Drivers (2)'!AS4</f>
        <v>2034</v>
      </c>
      <c r="AH28" s="13">
        <f t="shared" si="10"/>
        <v>0.56742796644366666</v>
      </c>
      <c r="AI28" s="13">
        <v>0.98</v>
      </c>
      <c r="AJ28" s="13">
        <v>0.57900812902414966</v>
      </c>
      <c r="AL28" s="18" t="str">
        <f t="shared" si="3"/>
        <v>Demand</v>
      </c>
      <c r="AM28">
        <f>$AS$28</f>
        <v>2034</v>
      </c>
      <c r="AN28" t="s">
        <v>27</v>
      </c>
      <c r="AO28" t="str">
        <f t="shared" si="11"/>
        <v>ISDMT</v>
      </c>
      <c r="AP28" s="13">
        <f>'BY_Demands_Drivers (2)'!$F$53*$AT28</f>
        <v>3.0722208161494291</v>
      </c>
      <c r="AQ28" s="13">
        <f>'BY_Demands_Drivers (2)'!$G$53*$AT28</f>
        <v>0.92756971880465799</v>
      </c>
      <c r="AS28" s="14">
        <f>'BY_Demands_Drivers (2)'!AS4</f>
        <v>2034</v>
      </c>
      <c r="AT28" s="13">
        <f t="shared" si="12"/>
        <v>1.3702225613375885</v>
      </c>
      <c r="AU28" s="13">
        <v>0.98</v>
      </c>
      <c r="AV28" s="13">
        <v>1.3981862870791719</v>
      </c>
      <c r="AX28" s="18" t="str">
        <f t="shared" si="4"/>
        <v>Demand</v>
      </c>
      <c r="AY28">
        <f>$BE$28</f>
        <v>2034</v>
      </c>
      <c r="AZ28" t="s">
        <v>27</v>
      </c>
      <c r="BA28" t="str">
        <f t="shared" si="13"/>
        <v>IIDMT</v>
      </c>
      <c r="BB28" s="13">
        <f>'BY_Demands_Drivers (2)'!$F$88*$BF28</f>
        <v>0.58936424676959531</v>
      </c>
      <c r="BC28" s="13">
        <f>'BY_Demands_Drivers (2)'!$F$88*$BF28</f>
        <v>0.58936424676959531</v>
      </c>
      <c r="BE28" s="14">
        <f>'BY_Demands_Drivers (2)'!AS4</f>
        <v>2034</v>
      </c>
      <c r="BF28" s="13">
        <f t="shared" si="14"/>
        <v>1.4377369084440894</v>
      </c>
      <c r="BG28" s="13">
        <v>0.98</v>
      </c>
      <c r="BH28" s="13">
        <v>1.4670784780041728</v>
      </c>
    </row>
    <row r="29" spans="2:60" x14ac:dyDescent="0.3">
      <c r="B29" s="18" t="str">
        <f t="shared" si="0"/>
        <v>Demand</v>
      </c>
      <c r="C29">
        <f>$I$29</f>
        <v>2035</v>
      </c>
      <c r="D29" t="s">
        <v>27</v>
      </c>
      <c r="E29" t="str">
        <f t="shared" si="5"/>
        <v>IGDMT</v>
      </c>
      <c r="F29" s="13">
        <f>'BY_Demands_Drivers (2)'!$F$25*$J29</f>
        <v>2.7244027605746775</v>
      </c>
      <c r="G29" s="13">
        <f>'BY_Demands_Drivers (2)'!$G$25*$J29</f>
        <v>0.82255594690755107</v>
      </c>
      <c r="I29" s="14">
        <f>'BY_Demands_Drivers (2)'!AT4</f>
        <v>2035</v>
      </c>
      <c r="J29" s="13">
        <f t="shared" si="6"/>
        <v>0.99171790137347338</v>
      </c>
      <c r="K29" s="13">
        <v>0.97499999999999998</v>
      </c>
      <c r="L29" s="13">
        <v>1.0171465655112548</v>
      </c>
      <c r="N29" s="18" t="str">
        <f t="shared" si="1"/>
        <v>Demand</v>
      </c>
      <c r="O29">
        <f>$U$29</f>
        <v>2035</v>
      </c>
      <c r="P29" t="s">
        <v>27</v>
      </c>
      <c r="Q29" t="str">
        <f t="shared" si="7"/>
        <v>IXDMT</v>
      </c>
      <c r="R29" s="13">
        <f>'BY_Demands_Drivers (2)'!$F$32*$V29</f>
        <v>5.0161918842822892</v>
      </c>
      <c r="S29" s="13">
        <f>'BY_Demands_Drivers (2)'!$G$32*$V29</f>
        <v>1.5144965072548406</v>
      </c>
      <c r="U29" s="14">
        <f>'BY_Demands_Drivers (2)'!AT4</f>
        <v>2035</v>
      </c>
      <c r="V29" s="13">
        <f t="shared" si="8"/>
        <v>1.1016462990830864</v>
      </c>
      <c r="W29" s="13">
        <v>0.97499999999999998</v>
      </c>
      <c r="X29" s="13">
        <v>1.1298936400852169</v>
      </c>
      <c r="Z29" s="18" t="str">
        <f t="shared" si="2"/>
        <v>Demand</v>
      </c>
      <c r="AA29">
        <f>$AG$29</f>
        <v>2035</v>
      </c>
      <c r="AB29" t="s">
        <v>27</v>
      </c>
      <c r="AC29" t="str">
        <f t="shared" si="9"/>
        <v>IRDMT</v>
      </c>
      <c r="AD29" s="13">
        <f>'BY_Demands_Drivers (2)'!$F$46*$AH29</f>
        <v>6.0082294625857493</v>
      </c>
      <c r="AE29" s="13">
        <f>'BY_Demands_Drivers (2)'!$G$46*$AH29</f>
        <v>1.8140140460702694</v>
      </c>
      <c r="AG29" s="14">
        <f>'BY_Demands_Drivers (2)'!AT4</f>
        <v>2035</v>
      </c>
      <c r="AH29" s="13">
        <f t="shared" si="10"/>
        <v>0.56520003824507115</v>
      </c>
      <c r="AI29" s="13">
        <v>0.97499999999999998</v>
      </c>
      <c r="AJ29" s="13">
        <v>0.57969234691802174</v>
      </c>
      <c r="AL29" s="18" t="str">
        <f t="shared" si="3"/>
        <v>Demand</v>
      </c>
      <c r="AM29">
        <f>$AS$29</f>
        <v>2035</v>
      </c>
      <c r="AN29" t="s">
        <v>27</v>
      </c>
      <c r="AO29" t="str">
        <f t="shared" si="11"/>
        <v>ISDMT</v>
      </c>
      <c r="AP29" s="13">
        <f>'BY_Demands_Drivers (2)'!$F$53*$AT29</f>
        <v>3.0833554985822658</v>
      </c>
      <c r="AQ29" s="13">
        <f>'BY_Demands_Drivers (2)'!$G$53*$AT29</f>
        <v>0.93093151955768794</v>
      </c>
      <c r="AS29" s="14">
        <f>'BY_Demands_Drivers (2)'!AT4</f>
        <v>2035</v>
      </c>
      <c r="AT29" s="13">
        <f t="shared" si="12"/>
        <v>1.3751886734746466</v>
      </c>
      <c r="AU29" s="13">
        <v>0.97499999999999998</v>
      </c>
      <c r="AV29" s="13">
        <v>1.410449921512458</v>
      </c>
      <c r="AX29" s="18" t="str">
        <f t="shared" si="4"/>
        <v>Demand</v>
      </c>
      <c r="AY29">
        <f>$BE$29</f>
        <v>2035</v>
      </c>
      <c r="AZ29" t="s">
        <v>27</v>
      </c>
      <c r="BA29" t="str">
        <f t="shared" si="13"/>
        <v>IIDMT</v>
      </c>
      <c r="BB29" s="13">
        <f>'BY_Demands_Drivers (2)'!$F$88*$BF29</f>
        <v>0.59600011045231205</v>
      </c>
      <c r="BC29" s="13">
        <f>'BY_Demands_Drivers (2)'!$F$88*$BF29</f>
        <v>0.59600011045231205</v>
      </c>
      <c r="BE29" s="14">
        <f>'BY_Demands_Drivers (2)'!AT4</f>
        <v>2035</v>
      </c>
      <c r="BF29" s="13">
        <f t="shared" si="14"/>
        <v>1.4539249045574258</v>
      </c>
      <c r="BG29" s="13">
        <v>0.97499999999999998</v>
      </c>
      <c r="BH29" s="13">
        <v>1.4912050303153086</v>
      </c>
    </row>
    <row r="30" spans="2:60" x14ac:dyDescent="0.3">
      <c r="B30" s="18" t="str">
        <f t="shared" si="0"/>
        <v>Demand</v>
      </c>
      <c r="C30">
        <f>$I$30</f>
        <v>2036</v>
      </c>
      <c r="D30" t="s">
        <v>27</v>
      </c>
      <c r="E30" t="str">
        <f t="shared" si="5"/>
        <v>IGDMT</v>
      </c>
      <c r="F30" s="13">
        <f>'BY_Demands_Drivers (2)'!$F$25*$J30</f>
        <v>2.696757209913589</v>
      </c>
      <c r="G30" s="13">
        <f>'BY_Demands_Drivers (2)'!$G$25*$J30</f>
        <v>0.81420915896896617</v>
      </c>
      <c r="I30" s="14">
        <f>'BY_Demands_Drivers (2)'!AU4</f>
        <v>2036</v>
      </c>
      <c r="J30" s="13">
        <f t="shared" si="6"/>
        <v>0.98165456276558516</v>
      </c>
      <c r="K30" s="13">
        <v>0.97</v>
      </c>
      <c r="L30" s="13">
        <v>1.0120150131603971</v>
      </c>
      <c r="N30" s="18" t="str">
        <f t="shared" si="1"/>
        <v>Demand</v>
      </c>
      <c r="O30">
        <f>$U$30</f>
        <v>2036</v>
      </c>
      <c r="P30" t="s">
        <v>27</v>
      </c>
      <c r="Q30" t="str">
        <f t="shared" si="7"/>
        <v>IXDMT</v>
      </c>
      <c r="R30" s="13">
        <f>'BY_Demands_Drivers (2)'!$F$32*$V30</f>
        <v>5.0023288539237578</v>
      </c>
      <c r="S30" s="13">
        <f>'BY_Demands_Drivers (2)'!$G$32*$V30</f>
        <v>1.5103109594244735</v>
      </c>
      <c r="U30" s="14">
        <f>'BY_Demands_Drivers (2)'!AU4</f>
        <v>2036</v>
      </c>
      <c r="V30" s="13">
        <f t="shared" si="8"/>
        <v>1.0986017273360593</v>
      </c>
      <c r="W30" s="13">
        <v>0.97</v>
      </c>
      <c r="X30" s="13">
        <v>1.1325791003464529</v>
      </c>
      <c r="Z30" s="18" t="str">
        <f t="shared" si="2"/>
        <v>Demand</v>
      </c>
      <c r="AA30">
        <f>$AG$30</f>
        <v>2036</v>
      </c>
      <c r="AB30" t="s">
        <v>27</v>
      </c>
      <c r="AC30" t="str">
        <f t="shared" si="9"/>
        <v>IRDMT</v>
      </c>
      <c r="AD30" s="13">
        <f>'BY_Demands_Drivers (2)'!$F$46*$AH30</f>
        <v>5.9834834624888273</v>
      </c>
      <c r="AE30" s="13">
        <f>'BY_Demands_Drivers (2)'!$G$46*$AH30</f>
        <v>1.8065426949776706</v>
      </c>
      <c r="AG30" s="14">
        <f>'BY_Demands_Drivers (2)'!AU4</f>
        <v>2036</v>
      </c>
      <c r="AH30" s="13">
        <f t="shared" si="10"/>
        <v>0.56287215774578447</v>
      </c>
      <c r="AI30" s="13">
        <v>0.97</v>
      </c>
      <c r="AJ30" s="13">
        <v>0.58028057499565411</v>
      </c>
      <c r="AL30" s="18" t="str">
        <f t="shared" si="3"/>
        <v>Demand</v>
      </c>
      <c r="AM30">
        <f>$AS$30</f>
        <v>2036</v>
      </c>
      <c r="AN30" t="s">
        <v>27</v>
      </c>
      <c r="AO30" t="str">
        <f t="shared" si="11"/>
        <v>ISDMT</v>
      </c>
      <c r="AP30" s="13">
        <f>'BY_Demands_Drivers (2)'!$F$53*$AT30</f>
        <v>3.0862214130370238</v>
      </c>
      <c r="AQ30" s="13">
        <f>'BY_Demands_Drivers (2)'!$G$53*$AT30</f>
        <v>0.93179680093685979</v>
      </c>
      <c r="AS30" s="14">
        <f>'BY_Demands_Drivers (2)'!AU4</f>
        <v>2036</v>
      </c>
      <c r="AT30" s="13">
        <f t="shared" si="12"/>
        <v>1.3764668825877842</v>
      </c>
      <c r="AU30" s="13">
        <v>0.97</v>
      </c>
      <c r="AV30" s="13">
        <v>1.4190380232863755</v>
      </c>
      <c r="AX30" s="18" t="str">
        <f t="shared" si="4"/>
        <v>Demand</v>
      </c>
      <c r="AY30">
        <f>$BE$30</f>
        <v>2036</v>
      </c>
      <c r="AZ30" t="s">
        <v>27</v>
      </c>
      <c r="BA30" t="str">
        <f t="shared" si="13"/>
        <v>IIDMT</v>
      </c>
      <c r="BB30" s="13">
        <f>'BY_Demands_Drivers (2)'!$F$88*$BF30</f>
        <v>0.60088774801188116</v>
      </c>
      <c r="BC30" s="13">
        <f>'BY_Demands_Drivers (2)'!$F$88*$BF30</f>
        <v>0.60088774801188116</v>
      </c>
      <c r="BE30" s="14">
        <f>'BY_Demands_Drivers (2)'!AU4</f>
        <v>2036</v>
      </c>
      <c r="BF30" s="13">
        <f t="shared" si="14"/>
        <v>1.4658481539791661</v>
      </c>
      <c r="BG30" s="13">
        <v>0.97</v>
      </c>
      <c r="BH30" s="13">
        <v>1.5111836638960476</v>
      </c>
    </row>
    <row r="31" spans="2:60" x14ac:dyDescent="0.3">
      <c r="B31" s="18" t="str">
        <f t="shared" si="0"/>
        <v>Demand</v>
      </c>
      <c r="C31">
        <f>$I$31</f>
        <v>2037</v>
      </c>
      <c r="D31" t="s">
        <v>27</v>
      </c>
      <c r="E31" t="str">
        <f t="shared" si="5"/>
        <v>IGDMT</v>
      </c>
      <c r="F31" s="13">
        <f>'BY_Demands_Drivers (2)'!$F$25*$J31</f>
        <v>2.6692526309478928</v>
      </c>
      <c r="G31" s="13">
        <f>'BY_Demands_Drivers (2)'!$G$25*$J31</f>
        <v>0.80590493342536496</v>
      </c>
      <c r="I31" s="14">
        <f>'BY_Demands_Drivers (2)'!AV4</f>
        <v>2037</v>
      </c>
      <c r="J31" s="13">
        <f t="shared" si="6"/>
        <v>0.97164253968120551</v>
      </c>
      <c r="K31" s="13">
        <v>0.96499999999999997</v>
      </c>
      <c r="L31" s="13">
        <v>1.0068834608095394</v>
      </c>
      <c r="N31" s="18" t="str">
        <f t="shared" si="1"/>
        <v>Demand</v>
      </c>
      <c r="O31">
        <f>$U$31</f>
        <v>2037</v>
      </c>
      <c r="P31" t="s">
        <v>27</v>
      </c>
      <c r="Q31" t="str">
        <f t="shared" si="7"/>
        <v>IXDMT</v>
      </c>
      <c r="R31" s="13">
        <f>'BY_Demands_Drivers (2)'!$F$32*$V31</f>
        <v>4.9883435448993865</v>
      </c>
      <c r="S31" s="13">
        <f>'BY_Demands_Drivers (2)'!$G$32*$V31</f>
        <v>1.5060884930278713</v>
      </c>
      <c r="U31" s="14">
        <f>'BY_Demands_Drivers (2)'!AV4</f>
        <v>2037</v>
      </c>
      <c r="V31" s="13">
        <f t="shared" si="8"/>
        <v>1.0955303009864199</v>
      </c>
      <c r="W31" s="13">
        <v>0.96499999999999997</v>
      </c>
      <c r="X31" s="13">
        <v>1.135264560607689</v>
      </c>
      <c r="Z31" s="18" t="str">
        <f t="shared" si="2"/>
        <v>Demand</v>
      </c>
      <c r="AA31">
        <f>$AG$31</f>
        <v>2037</v>
      </c>
      <c r="AB31" t="s">
        <v>27</v>
      </c>
      <c r="AC31" t="str">
        <f t="shared" si="9"/>
        <v>IRDMT</v>
      </c>
      <c r="AD31" s="13">
        <f>'BY_Demands_Drivers (2)'!$F$46*$AH31</f>
        <v>5.9586749321543309</v>
      </c>
      <c r="AE31" s="13">
        <f>'BY_Demands_Drivers (2)'!$G$46*$AH31</f>
        <v>1.7990524646578439</v>
      </c>
      <c r="AG31" s="14">
        <f>'BY_Demands_Drivers (2)'!AV4</f>
        <v>2037</v>
      </c>
      <c r="AH31" s="13">
        <f t="shared" si="10"/>
        <v>0.56053839496572133</v>
      </c>
      <c r="AI31" s="13">
        <v>0.96499999999999997</v>
      </c>
      <c r="AJ31" s="13">
        <v>0.58086880307328637</v>
      </c>
      <c r="AL31" s="18" t="str">
        <f t="shared" si="3"/>
        <v>Demand</v>
      </c>
      <c r="AM31">
        <f>$AS$31</f>
        <v>2037</v>
      </c>
      <c r="AN31" t="s">
        <v>27</v>
      </c>
      <c r="AO31" t="str">
        <f t="shared" si="11"/>
        <v>ISDMT</v>
      </c>
      <c r="AP31" s="13">
        <f>'BY_Demands_Drivers (2)'!$F$53*$AT31</f>
        <v>3.0888947708532806</v>
      </c>
      <c r="AQ31" s="13">
        <f>'BY_Demands_Drivers (2)'!$G$53*$AT31</f>
        <v>0.93260394531426083</v>
      </c>
      <c r="AS31" s="14">
        <f>'BY_Demands_Drivers (2)'!AV4</f>
        <v>2037</v>
      </c>
      <c r="AT31" s="13">
        <f t="shared" si="12"/>
        <v>1.3776592106831826</v>
      </c>
      <c r="AU31" s="13">
        <v>0.96499999999999997</v>
      </c>
      <c r="AV31" s="13">
        <v>1.4276261250602928</v>
      </c>
      <c r="AX31" s="18" t="str">
        <f t="shared" si="4"/>
        <v>Demand</v>
      </c>
      <c r="AY31">
        <f>$BE$31</f>
        <v>2037</v>
      </c>
      <c r="AZ31" t="s">
        <v>27</v>
      </c>
      <c r="BA31" t="str">
        <f t="shared" si="13"/>
        <v>IIDMT</v>
      </c>
      <c r="BB31" s="13">
        <f>'BY_Demands_Drivers (2)'!$F$88*$BF31</f>
        <v>0.6056934881654461</v>
      </c>
      <c r="BC31" s="13">
        <f>'BY_Demands_Drivers (2)'!$F$88*$BF31</f>
        <v>0.6056934881654461</v>
      </c>
      <c r="BE31" s="14">
        <f>'BY_Demands_Drivers (2)'!AV4</f>
        <v>2037</v>
      </c>
      <c r="BF31" s="13">
        <f t="shared" si="14"/>
        <v>1.4775716170650992</v>
      </c>
      <c r="BG31" s="13">
        <v>0.96499999999999997</v>
      </c>
      <c r="BH31" s="13">
        <v>1.5311622974767869</v>
      </c>
    </row>
    <row r="32" spans="2:60" x14ac:dyDescent="0.3">
      <c r="B32" s="18" t="str">
        <f t="shared" si="0"/>
        <v>Demand</v>
      </c>
      <c r="C32">
        <f>$I$32</f>
        <v>2038</v>
      </c>
      <c r="D32" t="s">
        <v>27</v>
      </c>
      <c r="E32" t="str">
        <f t="shared" si="5"/>
        <v>IGDMT</v>
      </c>
      <c r="F32" s="13">
        <f>'BY_Demands_Drivers (2)'!$F$25*$J32</f>
        <v>2.6418890236775883</v>
      </c>
      <c r="G32" s="13">
        <f>'BY_Demands_Drivers (2)'!$G$25*$J32</f>
        <v>0.79764327027674742</v>
      </c>
      <c r="I32" s="14">
        <f>'BY_Demands_Drivers (2)'!AW4</f>
        <v>2038</v>
      </c>
      <c r="J32" s="13">
        <f t="shared" si="6"/>
        <v>0.96168183212033442</v>
      </c>
      <c r="K32" s="13">
        <v>0.96</v>
      </c>
      <c r="L32" s="13">
        <v>1.0017519084586817</v>
      </c>
      <c r="N32" s="18" t="str">
        <f t="shared" si="1"/>
        <v>Demand</v>
      </c>
      <c r="O32">
        <f>$U$32</f>
        <v>2038</v>
      </c>
      <c r="P32" t="s">
        <v>27</v>
      </c>
      <c r="Q32" t="str">
        <f t="shared" si="7"/>
        <v>IXDMT</v>
      </c>
      <c r="R32" s="13">
        <f>'BY_Demands_Drivers (2)'!$F$32*$V32</f>
        <v>4.9742359572091743</v>
      </c>
      <c r="S32" s="13">
        <f>'BY_Demands_Drivers (2)'!$G$32*$V32</f>
        <v>1.5018291080650341</v>
      </c>
      <c r="U32" s="14">
        <f>'BY_Demands_Drivers (2)'!AW4</f>
        <v>2038</v>
      </c>
      <c r="V32" s="13">
        <f t="shared" si="8"/>
        <v>1.0924320200341679</v>
      </c>
      <c r="W32" s="13">
        <v>0.96</v>
      </c>
      <c r="X32" s="13">
        <v>1.137950020868925</v>
      </c>
      <c r="Z32" s="18" t="str">
        <f t="shared" si="2"/>
        <v>Demand</v>
      </c>
      <c r="AA32">
        <f>$AG$32</f>
        <v>2038</v>
      </c>
      <c r="AB32" t="s">
        <v>27</v>
      </c>
      <c r="AC32" t="str">
        <f t="shared" si="9"/>
        <v>IRDMT</v>
      </c>
      <c r="AD32" s="13">
        <f>'BY_Demands_Drivers (2)'!$F$46*$AH32</f>
        <v>5.9338038715822625</v>
      </c>
      <c r="AE32" s="13">
        <f>'BY_Demands_Drivers (2)'!$G$46*$AH32</f>
        <v>1.7915433551107893</v>
      </c>
      <c r="AG32" s="14">
        <f>'BY_Demands_Drivers (2)'!AW4</f>
        <v>2038</v>
      </c>
      <c r="AH32" s="13">
        <f t="shared" si="10"/>
        <v>0.55819874990488194</v>
      </c>
      <c r="AI32" s="13">
        <v>0.96</v>
      </c>
      <c r="AJ32" s="13">
        <v>0.58145703115091874</v>
      </c>
      <c r="AL32" s="18" t="str">
        <f t="shared" si="3"/>
        <v>Demand</v>
      </c>
      <c r="AM32">
        <f>$AS$32</f>
        <v>2038</v>
      </c>
      <c r="AN32" t="s">
        <v>27</v>
      </c>
      <c r="AO32" t="str">
        <f t="shared" si="11"/>
        <v>ISDMT</v>
      </c>
      <c r="AP32" s="13">
        <f>'BY_Demands_Drivers (2)'!$F$53*$AT32</f>
        <v>3.0913755720310352</v>
      </c>
      <c r="AQ32" s="13">
        <f>'BY_Demands_Drivers (2)'!$G$53*$AT32</f>
        <v>0.93335295268989094</v>
      </c>
      <c r="AS32" s="14">
        <f>'BY_Demands_Drivers (2)'!AW4</f>
        <v>2038</v>
      </c>
      <c r="AT32" s="13">
        <f t="shared" si="12"/>
        <v>1.3787656577608418</v>
      </c>
      <c r="AU32" s="13">
        <v>0.96</v>
      </c>
      <c r="AV32" s="13">
        <v>1.4362142268342102</v>
      </c>
      <c r="AX32" s="18" t="str">
        <f t="shared" si="4"/>
        <v>Demand</v>
      </c>
      <c r="AY32">
        <f>$BE$32</f>
        <v>2038</v>
      </c>
      <c r="AZ32" t="s">
        <v>27</v>
      </c>
      <c r="BA32" t="str">
        <f t="shared" si="13"/>
        <v>IIDMT</v>
      </c>
      <c r="BB32" s="13">
        <f>'BY_Demands_Drivers (2)'!$F$88*$BF32</f>
        <v>0.61041733091300687</v>
      </c>
      <c r="BC32" s="13">
        <f>'BY_Demands_Drivers (2)'!$F$88*$BF32</f>
        <v>0.61041733091300687</v>
      </c>
      <c r="BE32" s="14">
        <f>'BY_Demands_Drivers (2)'!AW4</f>
        <v>2038</v>
      </c>
      <c r="BF32" s="13">
        <f t="shared" si="14"/>
        <v>1.4890952938152249</v>
      </c>
      <c r="BG32" s="13">
        <v>0.96</v>
      </c>
      <c r="BH32" s="13">
        <v>1.5511409310575259</v>
      </c>
    </row>
    <row r="33" spans="2:60" x14ac:dyDescent="0.3">
      <c r="B33" s="18" t="str">
        <f t="shared" si="0"/>
        <v>Demand</v>
      </c>
      <c r="C33">
        <f>$I$33</f>
        <v>2039</v>
      </c>
      <c r="D33" t="s">
        <v>27</v>
      </c>
      <c r="E33" t="str">
        <f t="shared" si="5"/>
        <v>IGDMT</v>
      </c>
      <c r="F33" s="13">
        <f>'BY_Demands_Drivers (2)'!$F$25*$J33</f>
        <v>2.614666388102675</v>
      </c>
      <c r="G33" s="13">
        <f>'BY_Demands_Drivers (2)'!$G$25*$J33</f>
        <v>0.78942416952311345</v>
      </c>
      <c r="I33" s="14">
        <f>'BY_Demands_Drivers (2)'!AX4</f>
        <v>2039</v>
      </c>
      <c r="J33" s="13">
        <f t="shared" si="6"/>
        <v>0.95177244008297168</v>
      </c>
      <c r="K33" s="13">
        <v>0.95499999999999996</v>
      </c>
      <c r="L33" s="13">
        <v>0.99662035610782385</v>
      </c>
      <c r="N33" s="18" t="str">
        <f t="shared" si="1"/>
        <v>Demand</v>
      </c>
      <c r="O33">
        <f>$U$33</f>
        <v>2039</v>
      </c>
      <c r="P33" t="s">
        <v>27</v>
      </c>
      <c r="Q33" t="str">
        <f t="shared" si="7"/>
        <v>IXDMT</v>
      </c>
      <c r="R33" s="13">
        <f>'BY_Demands_Drivers (2)'!$F$32*$V33</f>
        <v>4.9600060908531214</v>
      </c>
      <c r="S33" s="13">
        <f>'BY_Demands_Drivers (2)'!$G$32*$V33</f>
        <v>1.4975328045359619</v>
      </c>
      <c r="U33" s="14">
        <f>'BY_Demands_Drivers (2)'!AX4</f>
        <v>2039</v>
      </c>
      <c r="V33" s="13">
        <f t="shared" si="8"/>
        <v>1.0893068844793037</v>
      </c>
      <c r="W33" s="13">
        <v>0.95499999999999996</v>
      </c>
      <c r="X33" s="13">
        <v>1.1406354811301609</v>
      </c>
      <c r="Z33" s="18" t="str">
        <f t="shared" si="2"/>
        <v>Demand</v>
      </c>
      <c r="AA33">
        <f>$AG$33</f>
        <v>2039</v>
      </c>
      <c r="AB33" t="s">
        <v>27</v>
      </c>
      <c r="AC33" t="str">
        <f t="shared" si="9"/>
        <v>IRDMT</v>
      </c>
      <c r="AD33" s="13">
        <f>'BY_Demands_Drivers (2)'!$F$46*$AH33</f>
        <v>5.9088702807726223</v>
      </c>
      <c r="AE33" s="13">
        <f>'BY_Demands_Drivers (2)'!$G$46*$AH33</f>
        <v>1.7840153663365075</v>
      </c>
      <c r="AG33" s="14">
        <f>'BY_Demands_Drivers (2)'!AX4</f>
        <v>2039</v>
      </c>
      <c r="AH33" s="13">
        <f t="shared" si="10"/>
        <v>0.5558532225632663</v>
      </c>
      <c r="AI33" s="13">
        <v>0.95499999999999996</v>
      </c>
      <c r="AJ33" s="13">
        <v>0.5820452592285511</v>
      </c>
      <c r="AL33" s="18" t="str">
        <f t="shared" si="3"/>
        <v>Demand</v>
      </c>
      <c r="AM33">
        <f>$AS$33</f>
        <v>2039</v>
      </c>
      <c r="AN33" t="s">
        <v>27</v>
      </c>
      <c r="AO33" t="str">
        <f t="shared" si="11"/>
        <v>ISDMT</v>
      </c>
      <c r="AP33" s="13">
        <f>'BY_Demands_Drivers (2)'!$F$53*$AT33</f>
        <v>3.0936638165702872</v>
      </c>
      <c r="AQ33" s="13">
        <f>'BY_Demands_Drivers (2)'!$G$53*$AT33</f>
        <v>0.93404382306374978</v>
      </c>
      <c r="AS33" s="14">
        <f>'BY_Demands_Drivers (2)'!AX4</f>
        <v>2039</v>
      </c>
      <c r="AT33" s="13">
        <f t="shared" si="12"/>
        <v>1.3797862238207614</v>
      </c>
      <c r="AU33" s="13">
        <v>0.95499999999999996</v>
      </c>
      <c r="AV33" s="13">
        <v>1.4448023286081273</v>
      </c>
      <c r="AX33" s="18" t="str">
        <f t="shared" si="4"/>
        <v>Demand</v>
      </c>
      <c r="AY33">
        <f>$BE$33</f>
        <v>2039</v>
      </c>
      <c r="AZ33" t="s">
        <v>27</v>
      </c>
      <c r="BA33" t="str">
        <f t="shared" si="13"/>
        <v>IIDMT</v>
      </c>
      <c r="BB33" s="13">
        <f>'BY_Demands_Drivers (2)'!$F$88*$BF33</f>
        <v>0.61505927625456358</v>
      </c>
      <c r="BC33" s="13">
        <f>'BY_Demands_Drivers (2)'!$F$88*$BF33</f>
        <v>0.61505927625456358</v>
      </c>
      <c r="BE33" s="14">
        <f>'BY_Demands_Drivers (2)'!AX4</f>
        <v>2039</v>
      </c>
      <c r="BF33" s="13">
        <f t="shared" si="14"/>
        <v>1.5004191842295431</v>
      </c>
      <c r="BG33" s="13">
        <v>0.95499999999999996</v>
      </c>
      <c r="BH33" s="13">
        <v>1.5711195646382652</v>
      </c>
    </row>
    <row r="34" spans="2:60" x14ac:dyDescent="0.3">
      <c r="B34" s="18" t="str">
        <f t="shared" si="0"/>
        <v>Demand</v>
      </c>
      <c r="C34">
        <f>$I$34</f>
        <v>2040</v>
      </c>
      <c r="D34" t="s">
        <v>27</v>
      </c>
      <c r="E34" t="str">
        <f t="shared" si="5"/>
        <v>IGDMT</v>
      </c>
      <c r="F34" s="13">
        <f>'BY_Demands_Drivers (2)'!$F$25*$J34</f>
        <v>2.5875847242231558</v>
      </c>
      <c r="G34" s="13">
        <f>'BY_Demands_Drivers (2)'!$G$25*$J34</f>
        <v>0.78124763116446372</v>
      </c>
      <c r="I34" s="14">
        <f>'BY_Demands_Drivers (2)'!AY4</f>
        <v>2040</v>
      </c>
      <c r="J34" s="13">
        <f t="shared" si="6"/>
        <v>0.94191436356911817</v>
      </c>
      <c r="K34" s="13">
        <v>0.95</v>
      </c>
      <c r="L34" s="13">
        <v>0.99148880375696657</v>
      </c>
      <c r="N34" s="18" t="str">
        <f t="shared" si="1"/>
        <v>Demand</v>
      </c>
      <c r="O34">
        <f>$U$34</f>
        <v>2040</v>
      </c>
      <c r="P34" t="s">
        <v>27</v>
      </c>
      <c r="Q34" t="str">
        <f t="shared" si="7"/>
        <v>IXDMT</v>
      </c>
      <c r="R34" s="13">
        <f>'BY_Demands_Drivers (2)'!$F$32*$V34</f>
        <v>4.9456539458312294</v>
      </c>
      <c r="S34" s="13">
        <f>'BY_Demands_Drivers (2)'!$G$32*$V34</f>
        <v>1.493199582440655</v>
      </c>
      <c r="U34" s="14">
        <f>'BY_Demands_Drivers (2)'!AY4</f>
        <v>2040</v>
      </c>
      <c r="V34" s="13">
        <f t="shared" si="8"/>
        <v>1.0861548943218271</v>
      </c>
      <c r="W34" s="13">
        <v>0.95</v>
      </c>
      <c r="X34" s="13">
        <v>1.1433209413913969</v>
      </c>
      <c r="Z34" s="18" t="str">
        <f t="shared" si="2"/>
        <v>Demand</v>
      </c>
      <c r="AA34">
        <f>$AG$34</f>
        <v>2040</v>
      </c>
      <c r="AB34" t="s">
        <v>27</v>
      </c>
      <c r="AC34" t="str">
        <f t="shared" si="9"/>
        <v>IRDMT</v>
      </c>
      <c r="AD34" s="13">
        <f>'BY_Demands_Drivers (2)'!$F$46*$AH34</f>
        <v>5.8838741597254112</v>
      </c>
      <c r="AE34" s="13">
        <f>'BY_Demands_Drivers (2)'!$G$46*$AH34</f>
        <v>1.7764684983349979</v>
      </c>
      <c r="AG34" s="14">
        <f>'BY_Demands_Drivers (2)'!AY4</f>
        <v>2040</v>
      </c>
      <c r="AH34" s="13">
        <f t="shared" si="10"/>
        <v>0.55350181294087442</v>
      </c>
      <c r="AI34" s="13">
        <v>0.95</v>
      </c>
      <c r="AJ34" s="13">
        <v>0.58263348730618358</v>
      </c>
      <c r="AL34" s="18" t="str">
        <f t="shared" si="3"/>
        <v>Demand</v>
      </c>
      <c r="AM34">
        <f>$AS$34</f>
        <v>2040</v>
      </c>
      <c r="AN34" t="s">
        <v>27</v>
      </c>
      <c r="AO34" t="str">
        <f t="shared" si="11"/>
        <v>ISDMT</v>
      </c>
      <c r="AP34" s="13">
        <f>'BY_Demands_Drivers (2)'!$F$53*$AT34</f>
        <v>3.0957595044710398</v>
      </c>
      <c r="AQ34" s="13">
        <f>'BY_Demands_Drivers (2)'!$G$53*$AT34</f>
        <v>0.93467655643583847</v>
      </c>
      <c r="AS34" s="14">
        <f>'BY_Demands_Drivers (2)'!AY4</f>
        <v>2040</v>
      </c>
      <c r="AT34" s="13">
        <f t="shared" si="12"/>
        <v>1.3807209088629429</v>
      </c>
      <c r="AU34" s="13">
        <v>0.95</v>
      </c>
      <c r="AV34" s="13">
        <v>1.4533904303820451</v>
      </c>
      <c r="AX34" s="18" t="str">
        <f t="shared" si="4"/>
        <v>Demand</v>
      </c>
      <c r="AY34">
        <f>$BE$34</f>
        <v>2040</v>
      </c>
      <c r="AZ34" t="s">
        <v>27</v>
      </c>
      <c r="BA34" t="str">
        <f t="shared" si="13"/>
        <v>IIDMT</v>
      </c>
      <c r="BB34" s="13">
        <f>'BY_Demands_Drivers (2)'!$F$88*$BF34</f>
        <v>0.61961932419011601</v>
      </c>
      <c r="BC34" s="13">
        <f>'BY_Demands_Drivers (2)'!$F$88*$BF34</f>
        <v>0.61961932419011601</v>
      </c>
      <c r="BE34" s="14">
        <f>'BY_Demands_Drivers (2)'!AY4</f>
        <v>2040</v>
      </c>
      <c r="BF34" s="13">
        <f t="shared" si="14"/>
        <v>1.511543288308054</v>
      </c>
      <c r="BG34" s="13">
        <v>0.95</v>
      </c>
      <c r="BH34" s="13">
        <v>1.5910981982190042</v>
      </c>
    </row>
    <row r="35" spans="2:60" x14ac:dyDescent="0.3">
      <c r="B35" s="18" t="str">
        <f t="shared" si="0"/>
        <v>Demand</v>
      </c>
      <c r="C35">
        <f>$I$35</f>
        <v>2041</v>
      </c>
      <c r="D35" t="s">
        <v>27</v>
      </c>
      <c r="E35" t="str">
        <f t="shared" si="5"/>
        <v>IGDMT</v>
      </c>
      <c r="F35" s="13">
        <f>'BY_Demands_Drivers (2)'!$F$25*$J35</f>
        <v>2.577911220867799</v>
      </c>
      <c r="G35" s="13">
        <f>'BY_Demands_Drivers (2)'!$G$25*$J35</f>
        <v>0.77832699188618737</v>
      </c>
      <c r="I35" s="14">
        <f>'BY_Demands_Drivers (2)'!AZ4</f>
        <v>2041</v>
      </c>
      <c r="J35" s="13">
        <f t="shared" si="6"/>
        <v>0.93839308302083391</v>
      </c>
      <c r="K35" s="13">
        <v>0.94499999999999995</v>
      </c>
      <c r="L35" s="13">
        <v>0.99300855346119998</v>
      </c>
      <c r="N35" s="18" t="str">
        <f t="shared" si="1"/>
        <v>Demand</v>
      </c>
      <c r="O35">
        <f>$U$35</f>
        <v>2041</v>
      </c>
      <c r="P35" t="s">
        <v>27</v>
      </c>
      <c r="Q35" t="str">
        <f t="shared" si="7"/>
        <v>IXDMT</v>
      </c>
      <c r="R35" s="13">
        <f>'BY_Demands_Drivers (2)'!$F$32*$V35</f>
        <v>4.8791827088790383</v>
      </c>
      <c r="S35" s="13">
        <f>'BY_Demands_Drivers (2)'!$G$32*$V35</f>
        <v>1.47313048251</v>
      </c>
      <c r="U35" s="14">
        <f>'BY_Demands_Drivers (2)'!AZ4</f>
        <v>2041</v>
      </c>
      <c r="V35" s="13">
        <f t="shared" si="8"/>
        <v>1.0715566106291103</v>
      </c>
      <c r="W35" s="13">
        <v>0.94499999999999995</v>
      </c>
      <c r="X35" s="13">
        <v>1.1339223392900639</v>
      </c>
      <c r="Z35" s="18" t="str">
        <f t="shared" si="2"/>
        <v>Demand</v>
      </c>
      <c r="AA35">
        <f>$AG$35</f>
        <v>2041</v>
      </c>
      <c r="AB35" t="s">
        <v>27</v>
      </c>
      <c r="AC35" t="str">
        <f t="shared" si="9"/>
        <v>IRDMT</v>
      </c>
      <c r="AD35" s="13">
        <f>'BY_Demands_Drivers (2)'!$F$46*$AH35</f>
        <v>5.8507160184505071</v>
      </c>
      <c r="AE35" s="13">
        <f>'BY_Demands_Drivers (2)'!$G$46*$AH35</f>
        <v>1.7664573404075556</v>
      </c>
      <c r="AG35" s="14">
        <f>'BY_Demands_Drivers (2)'!AZ4</f>
        <v>2041</v>
      </c>
      <c r="AH35" s="13">
        <f t="shared" si="10"/>
        <v>0.55038259407058754</v>
      </c>
      <c r="AI35" s="13">
        <v>0.94499999999999995</v>
      </c>
      <c r="AJ35" s="13">
        <v>0.58241544346093921</v>
      </c>
      <c r="AL35" s="18" t="str">
        <f t="shared" si="3"/>
        <v>Demand</v>
      </c>
      <c r="AM35">
        <f>$AS$35</f>
        <v>2041</v>
      </c>
      <c r="AN35" t="s">
        <v>27</v>
      </c>
      <c r="AO35" t="str">
        <f t="shared" si="11"/>
        <v>ISDMT</v>
      </c>
      <c r="AP35" s="13">
        <f>'BY_Demands_Drivers (2)'!$F$53*$AT35</f>
        <v>3.1316489003321974</v>
      </c>
      <c r="AQ35" s="13">
        <f>'BY_Demands_Drivers (2)'!$G$53*$AT35</f>
        <v>0.94551233902412501</v>
      </c>
      <c r="AS35" s="14">
        <f>'BY_Demands_Drivers (2)'!AZ4</f>
        <v>2041</v>
      </c>
      <c r="AT35" s="13">
        <f t="shared" si="12"/>
        <v>1.3967277205033151</v>
      </c>
      <c r="AU35" s="13">
        <v>0.94499999999999995</v>
      </c>
      <c r="AV35" s="13">
        <v>1.47801875185536</v>
      </c>
      <c r="AX35" s="18" t="str">
        <f t="shared" si="4"/>
        <v>Demand</v>
      </c>
      <c r="AY35">
        <f>$BE$35</f>
        <v>2041</v>
      </c>
      <c r="AZ35" t="s">
        <v>27</v>
      </c>
      <c r="BA35" t="str">
        <f t="shared" si="13"/>
        <v>IIDMT</v>
      </c>
      <c r="BB35" s="13">
        <f>'BY_Demands_Drivers (2)'!$F$88*$BF35</f>
        <v>0.62384056806060995</v>
      </c>
      <c r="BC35" s="13">
        <f>'BY_Demands_Drivers (2)'!$F$88*$BF35</f>
        <v>0.62384056806060995</v>
      </c>
      <c r="BE35" s="14">
        <f>'BY_Demands_Drivers (2)'!AZ4</f>
        <v>2041</v>
      </c>
      <c r="BF35" s="13">
        <f t="shared" si="14"/>
        <v>1.5218408897411539</v>
      </c>
      <c r="BG35" s="13">
        <v>0.94499999999999995</v>
      </c>
      <c r="BH35" s="13">
        <v>1.6104136399377291</v>
      </c>
    </row>
    <row r="36" spans="2:60" x14ac:dyDescent="0.3">
      <c r="B36" s="18" t="str">
        <f t="shared" si="0"/>
        <v>Demand</v>
      </c>
      <c r="C36">
        <f>$I$36</f>
        <v>2042</v>
      </c>
      <c r="D36" t="s">
        <v>27</v>
      </c>
      <c r="E36" t="str">
        <f t="shared" si="5"/>
        <v>IGDMT</v>
      </c>
      <c r="F36" s="13">
        <f>'BY_Demands_Drivers (2)'!$F$25*$J36</f>
        <v>2.5681959676329265</v>
      </c>
      <c r="G36" s="13">
        <f>'BY_Demands_Drivers (2)'!$G$25*$J36</f>
        <v>0.77539374741892231</v>
      </c>
      <c r="I36" s="14">
        <f>'BY_Demands_Drivers (2)'!BA4</f>
        <v>2042</v>
      </c>
      <c r="J36" s="13">
        <f t="shared" si="6"/>
        <v>0.93485660497550727</v>
      </c>
      <c r="K36" s="13">
        <v>0.94</v>
      </c>
      <c r="L36" s="13">
        <v>0.99452830316543328</v>
      </c>
      <c r="N36" s="18" t="str">
        <f t="shared" si="1"/>
        <v>Demand</v>
      </c>
      <c r="O36">
        <f>$U$36</f>
        <v>2042</v>
      </c>
      <c r="P36" t="s">
        <v>27</v>
      </c>
      <c r="Q36" t="str">
        <f t="shared" si="7"/>
        <v>IXDMT</v>
      </c>
      <c r="R36" s="13">
        <f>'BY_Demands_Drivers (2)'!$F$32*$V36</f>
        <v>4.8131394240892007</v>
      </c>
      <c r="S36" s="13">
        <f>'BY_Demands_Drivers (2)'!$G$32*$V36</f>
        <v>1.4531905905662221</v>
      </c>
      <c r="U36" s="14">
        <f>'BY_Demands_Drivers (2)'!BA4</f>
        <v>2042</v>
      </c>
      <c r="V36" s="13">
        <f t="shared" si="8"/>
        <v>1.0570523129574068</v>
      </c>
      <c r="W36" s="13">
        <v>0.94</v>
      </c>
      <c r="X36" s="13">
        <v>1.1245237371887307</v>
      </c>
      <c r="Z36" s="18" t="str">
        <f t="shared" si="2"/>
        <v>Demand</v>
      </c>
      <c r="AA36">
        <f>$AG$36</f>
        <v>2042</v>
      </c>
      <c r="AB36" t="s">
        <v>27</v>
      </c>
      <c r="AC36" t="str">
        <f t="shared" si="9"/>
        <v>IRDMT</v>
      </c>
      <c r="AD36" s="13">
        <f>'BY_Demands_Drivers (2)'!$F$46*$AH36</f>
        <v>5.817581055826814</v>
      </c>
      <c r="AE36" s="13">
        <f>'BY_Demands_Drivers (2)'!$G$46*$AH36</f>
        <v>1.7564531806147763</v>
      </c>
      <c r="AG36" s="14">
        <f>'BY_Demands_Drivers (2)'!BA4</f>
        <v>2042</v>
      </c>
      <c r="AH36" s="13">
        <f t="shared" si="10"/>
        <v>0.54726555563875301</v>
      </c>
      <c r="AI36" s="13">
        <v>0.94</v>
      </c>
      <c r="AJ36" s="13">
        <v>0.58219739961569472</v>
      </c>
      <c r="AL36" s="18" t="str">
        <f t="shared" si="3"/>
        <v>Demand</v>
      </c>
      <c r="AM36">
        <f>$AS$36</f>
        <v>2042</v>
      </c>
      <c r="AN36" t="s">
        <v>27</v>
      </c>
      <c r="AO36" t="str">
        <f t="shared" si="11"/>
        <v>ISDMT</v>
      </c>
      <c r="AP36" s="13">
        <f>'BY_Demands_Drivers (2)'!$F$53*$AT36</f>
        <v>3.1669860965432259</v>
      </c>
      <c r="AQ36" s="13">
        <f>'BY_Demands_Drivers (2)'!$G$53*$AT36</f>
        <v>0.95618140062949841</v>
      </c>
      <c r="AS36" s="14">
        <f>'BY_Demands_Drivers (2)'!BA4</f>
        <v>2042</v>
      </c>
      <c r="AT36" s="13">
        <f t="shared" si="12"/>
        <v>1.4124882489289545</v>
      </c>
      <c r="AU36" s="13">
        <v>0.94</v>
      </c>
      <c r="AV36" s="13">
        <v>1.5026470733286752</v>
      </c>
      <c r="AX36" s="18" t="str">
        <f t="shared" si="4"/>
        <v>Demand</v>
      </c>
      <c r="AY36">
        <f>$BE$36</f>
        <v>2042</v>
      </c>
      <c r="AZ36" t="s">
        <v>27</v>
      </c>
      <c r="BA36" t="str">
        <f t="shared" si="13"/>
        <v>IIDMT</v>
      </c>
      <c r="BB36" s="13">
        <f>'BY_Demands_Drivers (2)'!$F$88*$BF36</f>
        <v>0.62798263311408442</v>
      </c>
      <c r="BC36" s="13">
        <f>'BY_Demands_Drivers (2)'!$F$88*$BF36</f>
        <v>0.62798263311408442</v>
      </c>
      <c r="BE36" s="14">
        <f>'BY_Demands_Drivers (2)'!BA4</f>
        <v>2042</v>
      </c>
      <c r="BF36" s="13">
        <f t="shared" si="14"/>
        <v>1.5319453367570666</v>
      </c>
      <c r="BG36" s="13">
        <v>0.94</v>
      </c>
      <c r="BH36" s="13">
        <v>1.6297290816564538</v>
      </c>
    </row>
    <row r="37" spans="2:60" x14ac:dyDescent="0.3">
      <c r="B37" s="18" t="str">
        <f t="shared" si="0"/>
        <v>Demand</v>
      </c>
      <c r="C37">
        <f>$I$37</f>
        <v>2043</v>
      </c>
      <c r="D37" t="s">
        <v>27</v>
      </c>
      <c r="E37" t="str">
        <f t="shared" si="5"/>
        <v>IGDMT</v>
      </c>
      <c r="F37" s="13">
        <f>'BY_Demands_Drivers (2)'!$F$25*$J37</f>
        <v>2.5584389645185386</v>
      </c>
      <c r="G37" s="13">
        <f>'BY_Demands_Drivers (2)'!$G$25*$J37</f>
        <v>0.77244789776266864</v>
      </c>
      <c r="I37" s="14">
        <f>'BY_Demands_Drivers (2)'!BB4</f>
        <v>2043</v>
      </c>
      <c r="J37" s="13">
        <f t="shared" si="6"/>
        <v>0.93130492943313836</v>
      </c>
      <c r="K37" s="13">
        <v>0.93500000000000005</v>
      </c>
      <c r="L37" s="13">
        <v>0.99604805286966669</v>
      </c>
      <c r="N37" s="18" t="str">
        <f t="shared" si="1"/>
        <v>Demand</v>
      </c>
      <c r="O37">
        <f>$U$37</f>
        <v>2043</v>
      </c>
      <c r="P37" t="s">
        <v>27</v>
      </c>
      <c r="Q37" t="str">
        <f t="shared" si="7"/>
        <v>IXDMT</v>
      </c>
      <c r="R37" s="13">
        <f>'BY_Demands_Drivers (2)'!$F$32*$V37</f>
        <v>4.7475240914617203</v>
      </c>
      <c r="S37" s="13">
        <f>'BY_Demands_Drivers (2)'!$G$32*$V37</f>
        <v>1.433379906609322</v>
      </c>
      <c r="U37" s="14">
        <f>'BY_Demands_Drivers (2)'!BB4</f>
        <v>2043</v>
      </c>
      <c r="V37" s="13">
        <f t="shared" si="8"/>
        <v>1.0426420013067168</v>
      </c>
      <c r="W37" s="13">
        <v>0.93500000000000005</v>
      </c>
      <c r="X37" s="13">
        <v>1.1151251350873976</v>
      </c>
      <c r="Z37" s="18" t="str">
        <f t="shared" si="2"/>
        <v>Demand</v>
      </c>
      <c r="AA37">
        <f>$AG$37</f>
        <v>2043</v>
      </c>
      <c r="AB37" t="s">
        <v>27</v>
      </c>
      <c r="AC37" t="str">
        <f t="shared" si="9"/>
        <v>IRDMT</v>
      </c>
      <c r="AD37" s="13">
        <f>'BY_Demands_Drivers (2)'!$F$46*$AH37</f>
        <v>5.7844692718543342</v>
      </c>
      <c r="AE37" s="13">
        <f>'BY_Demands_Drivers (2)'!$G$46*$AH37</f>
        <v>1.7464560189566607</v>
      </c>
      <c r="AG37" s="14">
        <f>'BY_Demands_Drivers (2)'!BB4</f>
        <v>2043</v>
      </c>
      <c r="AH37" s="13">
        <f t="shared" si="10"/>
        <v>0.54415069764537105</v>
      </c>
      <c r="AI37" s="13">
        <v>0.93500000000000005</v>
      </c>
      <c r="AJ37" s="13">
        <v>0.58197935577045035</v>
      </c>
      <c r="AL37" s="18" t="str">
        <f t="shared" si="3"/>
        <v>Demand</v>
      </c>
      <c r="AM37">
        <f>$AS$37</f>
        <v>2043</v>
      </c>
      <c r="AN37" t="s">
        <v>27</v>
      </c>
      <c r="AO37" t="str">
        <f t="shared" si="11"/>
        <v>ISDMT</v>
      </c>
      <c r="AP37" s="13">
        <f>'BY_Demands_Drivers (2)'!$F$53*$AT37</f>
        <v>3.2017710931041248</v>
      </c>
      <c r="AQ37" s="13">
        <f>'BY_Demands_Drivers (2)'!$G$53*$AT37</f>
        <v>0.96668374125195855</v>
      </c>
      <c r="AS37" s="14">
        <f>'BY_Demands_Drivers (2)'!BB4</f>
        <v>2043</v>
      </c>
      <c r="AT37" s="13">
        <f t="shared" si="12"/>
        <v>1.4280024941398612</v>
      </c>
      <c r="AU37" s="13">
        <v>0.93500000000000005</v>
      </c>
      <c r="AV37" s="13">
        <v>1.5272753948019906</v>
      </c>
      <c r="AX37" s="18" t="str">
        <f t="shared" si="4"/>
        <v>Demand</v>
      </c>
      <c r="AY37">
        <f>$BE$37</f>
        <v>2043</v>
      </c>
      <c r="AZ37" t="s">
        <v>27</v>
      </c>
      <c r="BA37" t="str">
        <f t="shared" si="13"/>
        <v>IIDMT</v>
      </c>
      <c r="BB37" s="13">
        <f>'BY_Demands_Drivers (2)'!$F$88*$BF37</f>
        <v>0.63204551935053943</v>
      </c>
      <c r="BC37" s="13">
        <f>'BY_Demands_Drivers (2)'!$F$88*$BF37</f>
        <v>0.63204551935053943</v>
      </c>
      <c r="BE37" s="14">
        <f>'BY_Demands_Drivers (2)'!BB4</f>
        <v>2043</v>
      </c>
      <c r="BF37" s="13">
        <f t="shared" si="14"/>
        <v>1.541856629355792</v>
      </c>
      <c r="BG37" s="13">
        <v>0.93500000000000005</v>
      </c>
      <c r="BH37" s="13">
        <v>1.6490445233751785</v>
      </c>
    </row>
    <row r="38" spans="2:60" x14ac:dyDescent="0.3">
      <c r="B38" s="18" t="str">
        <f t="shared" si="0"/>
        <v>Demand</v>
      </c>
      <c r="C38">
        <f>$I$38</f>
        <v>2044</v>
      </c>
      <c r="D38" t="s">
        <v>27</v>
      </c>
      <c r="E38" t="str">
        <f t="shared" si="5"/>
        <v>IGDMT</v>
      </c>
      <c r="F38" s="13">
        <f>'BY_Demands_Drivers (2)'!$F$25*$J38</f>
        <v>2.5486402115246349</v>
      </c>
      <c r="G38" s="13">
        <f>'BY_Demands_Drivers (2)'!$G$25*$J38</f>
        <v>0.76948944291742649</v>
      </c>
      <c r="I38" s="14">
        <f>'BY_Demands_Drivers (2)'!BC4</f>
        <v>2044</v>
      </c>
      <c r="J38" s="13">
        <f t="shared" si="6"/>
        <v>0.92773805639372731</v>
      </c>
      <c r="K38" s="13">
        <v>0.93</v>
      </c>
      <c r="L38" s="13">
        <v>0.99756780257390032</v>
      </c>
      <c r="N38" s="18" t="str">
        <f t="shared" si="1"/>
        <v>Demand</v>
      </c>
      <c r="O38">
        <f>$U$38</f>
        <v>2044</v>
      </c>
      <c r="P38" t="s">
        <v>27</v>
      </c>
      <c r="Q38" t="str">
        <f t="shared" si="7"/>
        <v>IXDMT</v>
      </c>
      <c r="R38" s="13">
        <f>'BY_Demands_Drivers (2)'!$F$32*$V38</f>
        <v>4.6823367109965934</v>
      </c>
      <c r="S38" s="13">
        <f>'BY_Demands_Drivers (2)'!$G$32*$V38</f>
        <v>1.4136984306392988</v>
      </c>
      <c r="U38" s="14">
        <f>'BY_Demands_Drivers (2)'!BC4</f>
        <v>2044</v>
      </c>
      <c r="V38" s="13">
        <f t="shared" si="8"/>
        <v>1.0283256756770398</v>
      </c>
      <c r="W38" s="13">
        <v>0.93</v>
      </c>
      <c r="X38" s="13">
        <v>1.1057265329860642</v>
      </c>
      <c r="Z38" s="18" t="str">
        <f t="shared" si="2"/>
        <v>Demand</v>
      </c>
      <c r="AA38">
        <f>$AG$38</f>
        <v>2044</v>
      </c>
      <c r="AB38" t="s">
        <v>27</v>
      </c>
      <c r="AC38" t="str">
        <f t="shared" si="9"/>
        <v>IRDMT</v>
      </c>
      <c r="AD38" s="13">
        <f>'BY_Demands_Drivers (2)'!$F$46*$AH38</f>
        <v>5.7513806665330645</v>
      </c>
      <c r="AE38" s="13">
        <f>'BY_Demands_Drivers (2)'!$G$46*$AH38</f>
        <v>1.736465855433208</v>
      </c>
      <c r="AG38" s="14">
        <f>'BY_Demands_Drivers (2)'!BC4</f>
        <v>2044</v>
      </c>
      <c r="AH38" s="13">
        <f t="shared" si="10"/>
        <v>0.54103802009044144</v>
      </c>
      <c r="AI38" s="13">
        <v>0.93</v>
      </c>
      <c r="AJ38" s="13">
        <v>0.58176131192520586</v>
      </c>
      <c r="AL38" s="18" t="str">
        <f t="shared" si="3"/>
        <v>Demand</v>
      </c>
      <c r="AM38">
        <f>$AS$38</f>
        <v>2044</v>
      </c>
      <c r="AN38" t="s">
        <v>27</v>
      </c>
      <c r="AO38" t="str">
        <f t="shared" si="11"/>
        <v>ISDMT</v>
      </c>
      <c r="AP38" s="13">
        <f>'BY_Demands_Drivers (2)'!$F$53*$AT38</f>
        <v>3.2360038900148926</v>
      </c>
      <c r="AQ38" s="13">
        <f>'BY_Demands_Drivers (2)'!$G$53*$AT38</f>
        <v>0.9770193608915051</v>
      </c>
      <c r="AS38" s="14">
        <f>'BY_Demands_Drivers (2)'!BC4</f>
        <v>2044</v>
      </c>
      <c r="AT38" s="13">
        <f t="shared" si="12"/>
        <v>1.4432704561360343</v>
      </c>
      <c r="AU38" s="13">
        <v>0.93</v>
      </c>
      <c r="AV38" s="13">
        <v>1.5519037162753058</v>
      </c>
      <c r="AX38" s="18" t="str">
        <f t="shared" si="4"/>
        <v>Demand</v>
      </c>
      <c r="AY38">
        <f>$BE$38</f>
        <v>2044</v>
      </c>
      <c r="AZ38" t="s">
        <v>27</v>
      </c>
      <c r="BA38" t="str">
        <f t="shared" si="13"/>
        <v>IIDMT</v>
      </c>
      <c r="BB38" s="13">
        <f>'BY_Demands_Drivers (2)'!$F$88*$BF38</f>
        <v>0.63602922676997486</v>
      </c>
      <c r="BC38" s="13">
        <f>'BY_Demands_Drivers (2)'!$F$88*$BF38</f>
        <v>0.63602922676997486</v>
      </c>
      <c r="BE38" s="14">
        <f>'BY_Demands_Drivers (2)'!BC4</f>
        <v>2044</v>
      </c>
      <c r="BF38" s="13">
        <f t="shared" si="14"/>
        <v>1.5515747675373299</v>
      </c>
      <c r="BG38" s="13">
        <v>0.93</v>
      </c>
      <c r="BH38" s="13">
        <v>1.6683599650939032</v>
      </c>
    </row>
    <row r="39" spans="2:60" x14ac:dyDescent="0.3">
      <c r="B39" s="18" t="str">
        <f t="shared" si="0"/>
        <v>Demand</v>
      </c>
      <c r="C39">
        <f>$I$39</f>
        <v>2045</v>
      </c>
      <c r="D39" t="s">
        <v>27</v>
      </c>
      <c r="E39" t="str">
        <f t="shared" si="5"/>
        <v>IGDMT</v>
      </c>
      <c r="F39" s="13">
        <f>'BY_Demands_Drivers (2)'!$F$25*$J39</f>
        <v>2.5387997086512151</v>
      </c>
      <c r="G39" s="13">
        <f>'BY_Demands_Drivers (2)'!$G$25*$J39</f>
        <v>0.7665183828831954</v>
      </c>
      <c r="I39" s="14">
        <f>'BY_Demands_Drivers (2)'!BD4</f>
        <v>2045</v>
      </c>
      <c r="J39" s="13">
        <f t="shared" si="6"/>
        <v>0.92415598585727365</v>
      </c>
      <c r="K39" s="13">
        <v>0.92500000000000004</v>
      </c>
      <c r="L39" s="13">
        <v>0.99908755227813362</v>
      </c>
      <c r="N39" s="18" t="str">
        <f t="shared" si="1"/>
        <v>Demand</v>
      </c>
      <c r="O39">
        <f>$U$39</f>
        <v>2045</v>
      </c>
      <c r="P39" t="s">
        <v>27</v>
      </c>
      <c r="Q39" t="str">
        <f t="shared" si="7"/>
        <v>IXDMT</v>
      </c>
      <c r="R39" s="13">
        <f>'BY_Demands_Drivers (2)'!$F$32*$V39</f>
        <v>4.6175772826938211</v>
      </c>
      <c r="S39" s="13">
        <f>'BY_Demands_Drivers (2)'!$G$32*$V39</f>
        <v>1.3941461626561527</v>
      </c>
      <c r="U39" s="14">
        <f>'BY_Demands_Drivers (2)'!BD4</f>
        <v>2045</v>
      </c>
      <c r="V39" s="13">
        <f t="shared" si="8"/>
        <v>1.014103336068376</v>
      </c>
      <c r="W39" s="13">
        <v>0.92500000000000004</v>
      </c>
      <c r="X39" s="13">
        <v>1.0963279308847307</v>
      </c>
      <c r="Z39" s="18" t="str">
        <f t="shared" si="2"/>
        <v>Demand</v>
      </c>
      <c r="AA39">
        <f>$AG$39</f>
        <v>2045</v>
      </c>
      <c r="AB39" t="s">
        <v>27</v>
      </c>
      <c r="AC39" t="str">
        <f t="shared" si="9"/>
        <v>IRDMT</v>
      </c>
      <c r="AD39" s="13">
        <f>'BY_Demands_Drivers (2)'!$F$46*$AH39</f>
        <v>5.7183152398630099</v>
      </c>
      <c r="AE39" s="13">
        <f>'BY_Demands_Drivers (2)'!$G$46*$AH39</f>
        <v>1.7264826900444192</v>
      </c>
      <c r="AG39" s="14">
        <f>'BY_Demands_Drivers (2)'!BD4</f>
        <v>2045</v>
      </c>
      <c r="AH39" s="13">
        <f t="shared" si="10"/>
        <v>0.53792752297396451</v>
      </c>
      <c r="AI39" s="13">
        <v>0.92500000000000004</v>
      </c>
      <c r="AJ39" s="13">
        <v>0.58154326807996159</v>
      </c>
      <c r="AL39" s="18" t="str">
        <f t="shared" si="3"/>
        <v>Demand</v>
      </c>
      <c r="AM39">
        <f>$AS$39</f>
        <v>2045</v>
      </c>
      <c r="AN39" t="s">
        <v>27</v>
      </c>
      <c r="AO39" t="str">
        <f t="shared" si="11"/>
        <v>ISDMT</v>
      </c>
      <c r="AP39" s="13">
        <f>'BY_Demands_Drivers (2)'!$F$53*$AT39</f>
        <v>3.2696844872755295</v>
      </c>
      <c r="AQ39" s="13">
        <f>'BY_Demands_Drivers (2)'!$G$53*$AT39</f>
        <v>0.98718825954813816</v>
      </c>
      <c r="AS39" s="14">
        <f>'BY_Demands_Drivers (2)'!BD4</f>
        <v>2045</v>
      </c>
      <c r="AT39" s="13">
        <f t="shared" si="12"/>
        <v>1.4582921349174742</v>
      </c>
      <c r="AU39" s="13">
        <v>0.92500000000000004</v>
      </c>
      <c r="AV39" s="13">
        <v>1.5765320377486207</v>
      </c>
      <c r="AX39" s="18" t="str">
        <f t="shared" si="4"/>
        <v>Demand</v>
      </c>
      <c r="AY39">
        <f>$BE$39</f>
        <v>2045</v>
      </c>
      <c r="AZ39" t="s">
        <v>27</v>
      </c>
      <c r="BA39" t="str">
        <f t="shared" si="13"/>
        <v>IIDMT</v>
      </c>
      <c r="BB39" s="13">
        <f>'BY_Demands_Drivers (2)'!$F$88*$BF39</f>
        <v>0.63993375537239094</v>
      </c>
      <c r="BC39" s="13">
        <f>'BY_Demands_Drivers (2)'!$F$88*$BF39</f>
        <v>0.63993375537239094</v>
      </c>
      <c r="BE39" s="14">
        <f>'BY_Demands_Drivers (2)'!BD4</f>
        <v>2045</v>
      </c>
      <c r="BF39" s="13">
        <f t="shared" si="14"/>
        <v>1.5610997513016807</v>
      </c>
      <c r="BG39" s="13">
        <v>0.92500000000000004</v>
      </c>
      <c r="BH39" s="13">
        <v>1.6876754068126276</v>
      </c>
    </row>
    <row r="40" spans="2:60" x14ac:dyDescent="0.3">
      <c r="B40" s="18" t="str">
        <f t="shared" si="0"/>
        <v>Demand</v>
      </c>
      <c r="C40">
        <f>$I$40</f>
        <v>2046</v>
      </c>
      <c r="D40" t="s">
        <v>27</v>
      </c>
      <c r="E40" t="str">
        <f t="shared" si="5"/>
        <v>IGDMT</v>
      </c>
      <c r="F40" s="13">
        <f>'BY_Demands_Drivers (2)'!$F$25*$J40</f>
        <v>2.529221106734699</v>
      </c>
      <c r="G40" s="13">
        <f>'BY_Demands_Drivers (2)'!$G$25*$J40</f>
        <v>0.76362639639591534</v>
      </c>
      <c r="I40" s="14">
        <f>'BY_Demands_Drivers (2)'!BE4</f>
        <v>2046</v>
      </c>
      <c r="J40" s="13">
        <f t="shared" si="6"/>
        <v>0.92066925066224126</v>
      </c>
      <c r="K40" s="13">
        <v>0.92</v>
      </c>
      <c r="L40" s="13">
        <v>1.0007274463720013</v>
      </c>
      <c r="N40" s="18" t="str">
        <f t="shared" si="1"/>
        <v>Demand</v>
      </c>
      <c r="O40">
        <f>$U$40</f>
        <v>2046</v>
      </c>
      <c r="P40" t="s">
        <v>27</v>
      </c>
      <c r="Q40" t="str">
        <f t="shared" si="7"/>
        <v>IXDMT</v>
      </c>
      <c r="R40" s="13">
        <f>'BY_Demands_Drivers (2)'!$F$32*$V40</f>
        <v>4.5859739596117635</v>
      </c>
      <c r="S40" s="13">
        <f>'BY_Demands_Drivers (2)'!$G$32*$V40</f>
        <v>1.3846044378717806</v>
      </c>
      <c r="U40" s="14">
        <f>'BY_Demands_Drivers (2)'!BE4</f>
        <v>2046</v>
      </c>
      <c r="V40" s="13">
        <f t="shared" si="8"/>
        <v>1.007162675759673</v>
      </c>
      <c r="W40" s="13">
        <v>0.92</v>
      </c>
      <c r="X40" s="13">
        <v>1.0947420388692097</v>
      </c>
      <c r="Z40" s="18" t="str">
        <f t="shared" si="2"/>
        <v>Demand</v>
      </c>
      <c r="AA40">
        <f>$AG$40</f>
        <v>2046</v>
      </c>
      <c r="AB40" t="s">
        <v>27</v>
      </c>
      <c r="AC40" t="str">
        <f t="shared" si="9"/>
        <v>IRDMT</v>
      </c>
      <c r="AD40" s="13">
        <f>'BY_Demands_Drivers (2)'!$F$46*$AH40</f>
        <v>5.6952230941512241</v>
      </c>
      <c r="AE40" s="13">
        <f>'BY_Demands_Drivers (2)'!$G$46*$AH40</f>
        <v>1.7195106732571221</v>
      </c>
      <c r="AG40" s="14">
        <f>'BY_Demands_Drivers (2)'!BE4</f>
        <v>2046</v>
      </c>
      <c r="AH40" s="13">
        <f t="shared" si="10"/>
        <v>0.53575522217874072</v>
      </c>
      <c r="AI40" s="13">
        <v>0.92</v>
      </c>
      <c r="AJ40" s="13">
        <v>0.58234263280297904</v>
      </c>
      <c r="AL40" s="18" t="str">
        <f t="shared" si="3"/>
        <v>Demand</v>
      </c>
      <c r="AM40">
        <f>$AS$40</f>
        <v>2046</v>
      </c>
      <c r="AN40" t="s">
        <v>27</v>
      </c>
      <c r="AO40" t="str">
        <f t="shared" si="11"/>
        <v>ISDMT</v>
      </c>
      <c r="AP40" s="13">
        <f>'BY_Demands_Drivers (2)'!$F$53*$AT40</f>
        <v>3.3090170862217358</v>
      </c>
      <c r="AQ40" s="13">
        <f>'BY_Demands_Drivers (2)'!$G$53*$AT40</f>
        <v>0.99906361940268007</v>
      </c>
      <c r="AS40" s="14">
        <f>'BY_Demands_Drivers (2)'!BE4</f>
        <v>2046</v>
      </c>
      <c r="AT40" s="13">
        <f t="shared" si="12"/>
        <v>1.4758346286694968</v>
      </c>
      <c r="AU40" s="13">
        <v>0.92</v>
      </c>
      <c r="AV40" s="13">
        <v>1.6041680746407574</v>
      </c>
      <c r="AX40" s="18" t="str">
        <f t="shared" si="4"/>
        <v>Demand</v>
      </c>
      <c r="AY40">
        <f>$BE$40</f>
        <v>2046</v>
      </c>
      <c r="AZ40" t="s">
        <v>27</v>
      </c>
      <c r="BA40" t="str">
        <f t="shared" si="13"/>
        <v>IIDMT</v>
      </c>
      <c r="BB40" s="13">
        <f>'BY_Demands_Drivers (2)'!$F$88*$BF40</f>
        <v>0.6435147846182806</v>
      </c>
      <c r="BC40" s="13">
        <f>'BY_Demands_Drivers (2)'!$F$88*$BF40</f>
        <v>0.6435147846182806</v>
      </c>
      <c r="BE40" s="14">
        <f>'BY_Demands_Drivers (2)'!BE4</f>
        <v>2046</v>
      </c>
      <c r="BF40" s="13">
        <f t="shared" si="14"/>
        <v>1.5698355678111711</v>
      </c>
      <c r="BG40" s="13">
        <v>0.92</v>
      </c>
      <c r="BH40" s="13">
        <v>1.7063430084904032</v>
      </c>
    </row>
    <row r="41" spans="2:60" x14ac:dyDescent="0.3">
      <c r="B41" s="18" t="str">
        <f t="shared" si="0"/>
        <v>Demand</v>
      </c>
      <c r="C41">
        <f>$I$41</f>
        <v>2047</v>
      </c>
      <c r="D41" t="s">
        <v>27</v>
      </c>
      <c r="E41" t="str">
        <f t="shared" si="5"/>
        <v>IGDMT</v>
      </c>
      <c r="F41" s="13">
        <f>'BY_Demands_Drivers (2)'!$F$25*$J41</f>
        <v>2.5195974543860977</v>
      </c>
      <c r="G41" s="13">
        <f>'BY_Demands_Drivers (2)'!$G$25*$J41</f>
        <v>0.76072080821164745</v>
      </c>
      <c r="I41" s="14">
        <f>'BY_Demands_Drivers (2)'!BF4</f>
        <v>2047</v>
      </c>
      <c r="J41" s="13">
        <f t="shared" si="6"/>
        <v>0.91716611652627023</v>
      </c>
      <c r="K41" s="13">
        <v>0.91500000000000004</v>
      </c>
      <c r="L41" s="13">
        <v>1.0023673404658691</v>
      </c>
      <c r="N41" s="18" t="str">
        <f t="shared" si="1"/>
        <v>Demand</v>
      </c>
      <c r="O41">
        <f>$U$41</f>
        <v>2047</v>
      </c>
      <c r="P41" t="s">
        <v>27</v>
      </c>
      <c r="Q41" t="str">
        <f t="shared" si="7"/>
        <v>IXDMT</v>
      </c>
      <c r="R41" s="13">
        <f>'BY_Demands_Drivers (2)'!$F$32*$V41</f>
        <v>4.5544428478979473</v>
      </c>
      <c r="S41" s="13">
        <f>'BY_Demands_Drivers (2)'!$G$32*$V41</f>
        <v>1.375084515256765</v>
      </c>
      <c r="U41" s="14">
        <f>'BY_Demands_Drivers (2)'!BF4</f>
        <v>2047</v>
      </c>
      <c r="V41" s="13">
        <f t="shared" si="8"/>
        <v>1.0002378743711251</v>
      </c>
      <c r="W41" s="13">
        <v>0.91500000000000004</v>
      </c>
      <c r="X41" s="13">
        <v>1.0931561468536886</v>
      </c>
      <c r="Z41" s="18" t="str">
        <f t="shared" si="2"/>
        <v>Demand</v>
      </c>
      <c r="AA41">
        <f>$AG$41</f>
        <v>2047</v>
      </c>
      <c r="AB41" t="s">
        <v>27</v>
      </c>
      <c r="AC41" t="str">
        <f t="shared" si="9"/>
        <v>IRDMT</v>
      </c>
      <c r="AD41" s="13">
        <f>'BY_Demands_Drivers (2)'!$F$46*$AH41</f>
        <v>5.6720459738047042</v>
      </c>
      <c r="AE41" s="13">
        <f>'BY_Demands_Drivers (2)'!$G$46*$AH41</f>
        <v>1.7125130007950664</v>
      </c>
      <c r="AG41" s="14">
        <f>'BY_Demands_Drivers (2)'!BF4</f>
        <v>2047</v>
      </c>
      <c r="AH41" s="13">
        <f t="shared" si="10"/>
        <v>0.53357492773628679</v>
      </c>
      <c r="AI41" s="13">
        <v>0.91500000000000004</v>
      </c>
      <c r="AJ41" s="13">
        <v>0.58314199752599649</v>
      </c>
      <c r="AL41" s="18" t="str">
        <f t="shared" si="3"/>
        <v>Demand</v>
      </c>
      <c r="AM41">
        <f>$AS$41</f>
        <v>2047</v>
      </c>
      <c r="AN41" t="s">
        <v>27</v>
      </c>
      <c r="AO41" t="str">
        <f t="shared" si="11"/>
        <v>ISDMT</v>
      </c>
      <c r="AP41" s="13">
        <f>'BY_Demands_Drivers (2)'!$F$53*$AT41</f>
        <v>3.3477300485467723</v>
      </c>
      <c r="AQ41" s="13">
        <f>'BY_Demands_Drivers (2)'!$G$53*$AT41</f>
        <v>1.0107518975984302</v>
      </c>
      <c r="AS41" s="14">
        <f>'BY_Demands_Drivers (2)'!BF4</f>
        <v>2047</v>
      </c>
      <c r="AT41" s="13">
        <f t="shared" si="12"/>
        <v>1.4931007620525982</v>
      </c>
      <c r="AU41" s="13">
        <v>0.91500000000000004</v>
      </c>
      <c r="AV41" s="13">
        <v>1.6318041115328941</v>
      </c>
      <c r="AX41" s="18" t="str">
        <f t="shared" si="4"/>
        <v>Demand</v>
      </c>
      <c r="AY41">
        <f>$BE$41</f>
        <v>2047</v>
      </c>
      <c r="AZ41" t="s">
        <v>27</v>
      </c>
      <c r="BA41" t="str">
        <f t="shared" si="13"/>
        <v>IIDMT</v>
      </c>
      <c r="BB41" s="13">
        <f>'BY_Demands_Drivers (2)'!$F$88*$BF41</f>
        <v>0.64701929070518893</v>
      </c>
      <c r="BC41" s="13">
        <f>'BY_Demands_Drivers (2)'!$F$88*$BF41</f>
        <v>0.64701929070518893</v>
      </c>
      <c r="BE41" s="14">
        <f>'BY_Demands_Drivers (2)'!BF4</f>
        <v>2047</v>
      </c>
      <c r="BF41" s="13">
        <f t="shared" si="14"/>
        <v>1.5783847083038838</v>
      </c>
      <c r="BG41" s="13">
        <v>0.91500000000000004</v>
      </c>
      <c r="BH41" s="13">
        <v>1.7250106101681788</v>
      </c>
    </row>
    <row r="42" spans="2:60" x14ac:dyDescent="0.3">
      <c r="B42" s="18" t="str">
        <f t="shared" si="0"/>
        <v>Demand</v>
      </c>
      <c r="C42">
        <f>$I$42</f>
        <v>2048</v>
      </c>
      <c r="D42" t="s">
        <v>27</v>
      </c>
      <c r="E42" t="str">
        <f t="shared" si="5"/>
        <v>IGDMT</v>
      </c>
      <c r="F42" s="13">
        <f>'BY_Demands_Drivers (2)'!$F$25*$J42</f>
        <v>2.5099287516054103</v>
      </c>
      <c r="G42" s="13">
        <f>'BY_Demands_Drivers (2)'!$G$25*$J42</f>
        <v>0.75780161833039117</v>
      </c>
      <c r="I42" s="14">
        <f>'BY_Demands_Drivers (2)'!BG4</f>
        <v>2048</v>
      </c>
      <c r="J42" s="13">
        <f t="shared" si="6"/>
        <v>0.91364658344936034</v>
      </c>
      <c r="K42" s="13">
        <v>0.91</v>
      </c>
      <c r="L42" s="13">
        <v>1.0040072345597366</v>
      </c>
      <c r="N42" s="18" t="str">
        <f t="shared" si="1"/>
        <v>Demand</v>
      </c>
      <c r="O42">
        <f>$U$42</f>
        <v>2048</v>
      </c>
      <c r="P42" t="s">
        <v>27</v>
      </c>
      <c r="Q42" t="str">
        <f t="shared" si="7"/>
        <v>IXDMT</v>
      </c>
      <c r="R42" s="13">
        <f>'BY_Demands_Drivers (2)'!$F$32*$V42</f>
        <v>4.5229839475523734</v>
      </c>
      <c r="S42" s="13">
        <f>'BY_Demands_Drivers (2)'!$G$32*$V42</f>
        <v>1.365586394811106</v>
      </c>
      <c r="U42" s="14">
        <f>'BY_Demands_Drivers (2)'!BG4</f>
        <v>2048</v>
      </c>
      <c r="V42" s="13">
        <f t="shared" si="8"/>
        <v>0.9933289319027323</v>
      </c>
      <c r="W42" s="13">
        <v>0.91</v>
      </c>
      <c r="X42" s="13">
        <v>1.0915702548381674</v>
      </c>
      <c r="Z42" s="18" t="str">
        <f t="shared" si="2"/>
        <v>Demand</v>
      </c>
      <c r="AA42">
        <f>$AG$42</f>
        <v>2048</v>
      </c>
      <c r="AB42" t="s">
        <v>27</v>
      </c>
      <c r="AC42" t="str">
        <f t="shared" si="9"/>
        <v>IRDMT</v>
      </c>
      <c r="AD42" s="13">
        <f>'BY_Demands_Drivers (2)'!$F$46*$AH42</f>
        <v>5.6487838788234495</v>
      </c>
      <c r="AE42" s="13">
        <f>'BY_Demands_Drivers (2)'!$G$46*$AH42</f>
        <v>1.705489672658252</v>
      </c>
      <c r="AG42" s="14">
        <f>'BY_Demands_Drivers (2)'!BG4</f>
        <v>2048</v>
      </c>
      <c r="AH42" s="13">
        <f t="shared" si="10"/>
        <v>0.53138663964660271</v>
      </c>
      <c r="AI42" s="13">
        <v>0.91</v>
      </c>
      <c r="AJ42" s="13">
        <v>0.58394136224901394</v>
      </c>
      <c r="AL42" s="18" t="str">
        <f t="shared" si="3"/>
        <v>Demand</v>
      </c>
      <c r="AM42">
        <f>$AS$42</f>
        <v>2048</v>
      </c>
      <c r="AN42" t="s">
        <v>27</v>
      </c>
      <c r="AO42" t="str">
        <f t="shared" si="11"/>
        <v>ISDMT</v>
      </c>
      <c r="AP42" s="13">
        <f>'BY_Demands_Drivers (2)'!$F$53*$AT42</f>
        <v>3.385823374250637</v>
      </c>
      <c r="AQ42" s="13">
        <f>'BY_Demands_Drivers (2)'!$G$53*$AT42</f>
        <v>1.0222530941353882</v>
      </c>
      <c r="AS42" s="14">
        <f>'BY_Demands_Drivers (2)'!BG4</f>
        <v>2048</v>
      </c>
      <c r="AT42" s="13">
        <f t="shared" si="12"/>
        <v>1.5100905350667779</v>
      </c>
      <c r="AU42" s="13">
        <v>0.91</v>
      </c>
      <c r="AV42" s="13">
        <v>1.6594401484250307</v>
      </c>
      <c r="AX42" s="18" t="str">
        <f t="shared" si="4"/>
        <v>Demand</v>
      </c>
      <c r="AY42">
        <f>$BE$42</f>
        <v>2048</v>
      </c>
      <c r="AZ42" t="s">
        <v>27</v>
      </c>
      <c r="BA42" t="str">
        <f t="shared" si="13"/>
        <v>IIDMT</v>
      </c>
      <c r="BB42" s="13">
        <f>'BY_Demands_Drivers (2)'!$F$88*$BF42</f>
        <v>0.65044727363311583</v>
      </c>
      <c r="BC42" s="13">
        <f>'BY_Demands_Drivers (2)'!$F$88*$BF42</f>
        <v>0.65044727363311583</v>
      </c>
      <c r="BE42" s="14">
        <f>'BY_Demands_Drivers (2)'!BG4</f>
        <v>2048</v>
      </c>
      <c r="BF42" s="13">
        <f t="shared" si="14"/>
        <v>1.5867471727798186</v>
      </c>
      <c r="BG42" s="13">
        <v>0.91</v>
      </c>
      <c r="BH42" s="13">
        <v>1.7436782118459544</v>
      </c>
    </row>
    <row r="43" spans="2:60" x14ac:dyDescent="0.3">
      <c r="B43" s="18" t="str">
        <f t="shared" si="0"/>
        <v>Demand</v>
      </c>
      <c r="C43">
        <f>$I$43</f>
        <v>2049</v>
      </c>
      <c r="D43" t="s">
        <v>27</v>
      </c>
      <c r="E43" t="str">
        <f t="shared" si="5"/>
        <v>IGDMT</v>
      </c>
      <c r="F43" s="13">
        <f>'BY_Demands_Drivers (2)'!$F$25*$J43</f>
        <v>2.5002149983926381</v>
      </c>
      <c r="G43" s="13">
        <f>'BY_Demands_Drivers (2)'!$G$25*$J43</f>
        <v>0.75486882675214717</v>
      </c>
      <c r="I43" s="14">
        <f>'BY_Demands_Drivers (2)'!BH4</f>
        <v>2049</v>
      </c>
      <c r="J43" s="13">
        <f t="shared" si="6"/>
        <v>0.91011065143151204</v>
      </c>
      <c r="K43" s="13">
        <v>0.90500000000000003</v>
      </c>
      <c r="L43" s="13">
        <v>1.0056471286536044</v>
      </c>
      <c r="N43" s="18" t="str">
        <f t="shared" si="1"/>
        <v>Demand</v>
      </c>
      <c r="O43">
        <f>$U$43</f>
        <v>2049</v>
      </c>
      <c r="P43" t="s">
        <v>27</v>
      </c>
      <c r="Q43" t="str">
        <f t="shared" si="7"/>
        <v>IXDMT</v>
      </c>
      <c r="R43" s="13">
        <f>'BY_Demands_Drivers (2)'!$F$32*$V43</f>
        <v>4.4915972585750428</v>
      </c>
      <c r="S43" s="13">
        <f>'BY_Demands_Drivers (2)'!$G$32*$V43</f>
        <v>1.3561100765348044</v>
      </c>
      <c r="U43" s="14">
        <f>'BY_Demands_Drivers (2)'!BH4</f>
        <v>2049</v>
      </c>
      <c r="V43" s="13">
        <f t="shared" si="8"/>
        <v>0.98643584835449505</v>
      </c>
      <c r="W43" s="13">
        <v>0.90500000000000003</v>
      </c>
      <c r="X43" s="13">
        <v>1.0899843628226464</v>
      </c>
      <c r="Z43" s="18" t="str">
        <f t="shared" si="2"/>
        <v>Demand</v>
      </c>
      <c r="AA43">
        <f>$AG$43</f>
        <v>2049</v>
      </c>
      <c r="AB43" t="s">
        <v>27</v>
      </c>
      <c r="AC43" t="str">
        <f t="shared" si="9"/>
        <v>IRDMT</v>
      </c>
      <c r="AD43" s="13">
        <f>'BY_Demands_Drivers (2)'!$F$46*$AH43</f>
        <v>5.6254368092074598</v>
      </c>
      <c r="AE43" s="13">
        <f>'BY_Demands_Drivers (2)'!$G$46*$AH43</f>
        <v>1.6984406888466788</v>
      </c>
      <c r="AG43" s="14">
        <f>'BY_Demands_Drivers (2)'!BH4</f>
        <v>2049</v>
      </c>
      <c r="AH43" s="13">
        <f t="shared" si="10"/>
        <v>0.52919035790968838</v>
      </c>
      <c r="AI43" s="13">
        <v>0.90500000000000003</v>
      </c>
      <c r="AJ43" s="13">
        <v>0.58474072697203139</v>
      </c>
      <c r="AL43" s="18" t="str">
        <f t="shared" si="3"/>
        <v>Demand</v>
      </c>
      <c r="AM43">
        <f>$AS$43</f>
        <v>2049</v>
      </c>
      <c r="AN43" t="s">
        <v>27</v>
      </c>
      <c r="AO43" t="str">
        <f t="shared" si="11"/>
        <v>ISDMT</v>
      </c>
      <c r="AP43" s="13">
        <f>'BY_Demands_Drivers (2)'!$F$53*$AT43</f>
        <v>3.4232970633333326</v>
      </c>
      <c r="AQ43" s="13">
        <f>'BY_Demands_Drivers (2)'!$G$53*$AT43</f>
        <v>1.0335672090135548</v>
      </c>
      <c r="AS43" s="14">
        <f>'BY_Demands_Drivers (2)'!BH4</f>
        <v>2049</v>
      </c>
      <c r="AT43" s="13">
        <f t="shared" si="12"/>
        <v>1.5268039477120368</v>
      </c>
      <c r="AU43" s="13">
        <v>0.90500000000000003</v>
      </c>
      <c r="AV43" s="13">
        <v>1.6870761853171676</v>
      </c>
      <c r="AX43" s="18" t="str">
        <f t="shared" si="4"/>
        <v>Demand</v>
      </c>
      <c r="AY43">
        <f>$BE$43</f>
        <v>2049</v>
      </c>
      <c r="AZ43" t="s">
        <v>27</v>
      </c>
      <c r="BA43" t="str">
        <f t="shared" si="13"/>
        <v>IIDMT</v>
      </c>
      <c r="BB43" s="13">
        <f>'BY_Demands_Drivers (2)'!$F$88*$BF43</f>
        <v>0.65379873340206152</v>
      </c>
      <c r="BC43" s="13">
        <f>'BY_Demands_Drivers (2)'!$F$88*$BF43</f>
        <v>0.65379873340206152</v>
      </c>
      <c r="BE43" s="14">
        <f>'BY_Demands_Drivers (2)'!BH4</f>
        <v>2049</v>
      </c>
      <c r="BF43" s="13">
        <f t="shared" si="14"/>
        <v>1.5949229612389757</v>
      </c>
      <c r="BG43" s="13">
        <v>0.90500000000000003</v>
      </c>
      <c r="BH43" s="13">
        <v>1.76234581352373</v>
      </c>
    </row>
    <row r="44" spans="2:60" x14ac:dyDescent="0.3">
      <c r="B44" s="18" t="str">
        <f t="shared" si="0"/>
        <v>Demand</v>
      </c>
      <c r="C44" s="2">
        <f>$I$44</f>
        <v>2050</v>
      </c>
      <c r="D44" s="2" t="s">
        <v>27</v>
      </c>
      <c r="E44" s="2" t="str">
        <f t="shared" si="5"/>
        <v>IGDMT</v>
      </c>
      <c r="F44" s="13">
        <f>'BY_Demands_Drivers (2)'!$F$25*$J44</f>
        <v>2.4904561947477792</v>
      </c>
      <c r="G44" s="13">
        <f>'BY_Demands_Drivers (2)'!$G$25*$J44</f>
        <v>0.75192243347691479</v>
      </c>
      <c r="I44" s="14">
        <f>'BY_Demands_Drivers (2)'!BI4</f>
        <v>2050</v>
      </c>
      <c r="J44" s="13">
        <f t="shared" si="6"/>
        <v>0.90655832047272455</v>
      </c>
      <c r="K44" s="13">
        <v>0.9</v>
      </c>
      <c r="L44" s="13">
        <v>1.0072870227474717</v>
      </c>
      <c r="N44" s="18" t="str">
        <f t="shared" si="1"/>
        <v>Demand</v>
      </c>
      <c r="O44" s="2">
        <f>$U$44</f>
        <v>2050</v>
      </c>
      <c r="P44" s="2" t="s">
        <v>27</v>
      </c>
      <c r="Q44" s="2" t="str">
        <f t="shared" si="7"/>
        <v>IXDMT</v>
      </c>
      <c r="R44" s="13">
        <f>'BY_Demands_Drivers (2)'!$F$32*$V44</f>
        <v>4.4602827809659562</v>
      </c>
      <c r="S44" s="13">
        <f>'BY_Demands_Drivers (2)'!$G$32*$V44</f>
        <v>1.3466555604278596</v>
      </c>
      <c r="U44" s="14">
        <f>'BY_Demands_Drivers (2)'!BI4</f>
        <v>2050</v>
      </c>
      <c r="V44" s="13">
        <f t="shared" si="8"/>
        <v>0.97955862372641311</v>
      </c>
      <c r="W44" s="13">
        <v>0.9</v>
      </c>
      <c r="X44" s="13">
        <v>1.0883984708071257</v>
      </c>
      <c r="Z44" s="18" t="str">
        <f t="shared" si="2"/>
        <v>Demand</v>
      </c>
      <c r="AA44" s="2">
        <f>$AG$44</f>
        <v>2050</v>
      </c>
      <c r="AB44" s="2" t="s">
        <v>27</v>
      </c>
      <c r="AC44" s="2" t="str">
        <f t="shared" si="9"/>
        <v>IRDMT</v>
      </c>
      <c r="AD44" s="13">
        <f>'BY_Demands_Drivers (2)'!$F$46*$AH44</f>
        <v>5.6020047649567379</v>
      </c>
      <c r="AE44" s="13">
        <f>'BY_Demands_Drivers (2)'!$G$46*$AH44</f>
        <v>1.6913660493603468</v>
      </c>
      <c r="AG44" s="14">
        <f>'BY_Demands_Drivers (2)'!BI4</f>
        <v>2050</v>
      </c>
      <c r="AH44" s="13">
        <f t="shared" si="10"/>
        <v>0.52698608252554402</v>
      </c>
      <c r="AI44" s="13">
        <v>0.9</v>
      </c>
      <c r="AJ44" s="13">
        <v>0.58554009169504895</v>
      </c>
      <c r="AL44" s="18" t="str">
        <f t="shared" si="3"/>
        <v>Demand</v>
      </c>
      <c r="AM44" s="2">
        <f>$AS$44</f>
        <v>2050</v>
      </c>
      <c r="AN44" s="2" t="s">
        <v>27</v>
      </c>
      <c r="AO44" s="2" t="str">
        <f t="shared" si="11"/>
        <v>ISDMT</v>
      </c>
      <c r="AP44" s="13">
        <f>'BY_Demands_Drivers (2)'!$F$53*$AT44</f>
        <v>3.4601511157948575</v>
      </c>
      <c r="AQ44" s="13">
        <f>'BY_Demands_Drivers (2)'!$G$53*$AT44</f>
        <v>1.0446942422329293</v>
      </c>
      <c r="AS44" s="14">
        <f>'BY_Demands_Drivers (2)'!BI4</f>
        <v>2050</v>
      </c>
      <c r="AT44" s="13">
        <f t="shared" si="12"/>
        <v>1.5432409999883743</v>
      </c>
      <c r="AU44" s="13">
        <v>0.9</v>
      </c>
      <c r="AV44" s="13">
        <v>1.7147122222093047</v>
      </c>
      <c r="AX44" s="18" t="str">
        <f t="shared" si="4"/>
        <v>Demand</v>
      </c>
      <c r="AY44" s="2">
        <f>$BE$44</f>
        <v>2050</v>
      </c>
      <c r="AZ44" s="2" t="s">
        <v>27</v>
      </c>
      <c r="BA44" s="2" t="str">
        <f t="shared" si="13"/>
        <v>IIDMT</v>
      </c>
      <c r="BB44" s="13">
        <f>'BY_Demands_Drivers (2)'!$F$88*$BF44</f>
        <v>0.65707367001202599</v>
      </c>
      <c r="BC44" s="13">
        <f>'BY_Demands_Drivers (2)'!$F$88*$BF44</f>
        <v>0.65707367001202599</v>
      </c>
      <c r="BE44" s="14">
        <f>'BY_Demands_Drivers (2)'!BI4</f>
        <v>2050</v>
      </c>
      <c r="BF44" s="13">
        <f t="shared" si="14"/>
        <v>1.6029120736813554</v>
      </c>
      <c r="BG44" s="13">
        <v>0.9</v>
      </c>
      <c r="BH44" s="13">
        <v>1.781013415201506</v>
      </c>
    </row>
    <row r="45" spans="2:60" x14ac:dyDescent="0.3">
      <c r="B45" s="18" t="str">
        <f t="shared" si="0"/>
        <v>\I:</v>
      </c>
      <c r="C45">
        <f>$I$5</f>
        <v>2011</v>
      </c>
      <c r="D45" t="s">
        <v>27</v>
      </c>
      <c r="E45" t="str">
        <f>'BY_Demands_Drivers (2)'!$H$26</f>
        <v>IGDHT</v>
      </c>
      <c r="F45" s="13">
        <f>'BY_Demands_Drivers (2)'!$F$26*$J5</f>
        <v>0</v>
      </c>
      <c r="G45" s="13">
        <f>'BY_Demands_Drivers (2)'!$G$26*$J5</f>
        <v>0</v>
      </c>
      <c r="N45" s="18" t="str">
        <f t="shared" si="1"/>
        <v>\I:</v>
      </c>
      <c r="O45">
        <f>$U$5</f>
        <v>2011</v>
      </c>
      <c r="P45" t="s">
        <v>27</v>
      </c>
      <c r="Q45" t="str">
        <f>'BY_Demands_Drivers (2)'!$H$33</f>
        <v>IXDHT</v>
      </c>
      <c r="R45" s="13">
        <f>'BY_Demands_Drivers (2)'!$F$33*$V5</f>
        <v>0</v>
      </c>
      <c r="S45" s="13">
        <f>'BY_Demands_Drivers (2)'!$G$33*$V5</f>
        <v>0</v>
      </c>
      <c r="Z45" s="18" t="str">
        <f t="shared" si="2"/>
        <v>\I:</v>
      </c>
      <c r="AA45">
        <f>$AG$5</f>
        <v>2011</v>
      </c>
      <c r="AB45" t="s">
        <v>27</v>
      </c>
      <c r="AC45" t="str">
        <f>'BY_Demands_Drivers (2)'!$H$47</f>
        <v>IRDHT</v>
      </c>
      <c r="AD45" s="13">
        <f>'BY_Demands_Drivers (2)'!$F$47*$AH5</f>
        <v>0</v>
      </c>
      <c r="AE45" s="13">
        <f>'BY_Demands_Drivers (2)'!$G$47*$AH5</f>
        <v>0</v>
      </c>
      <c r="AL45" s="18" t="str">
        <f t="shared" si="3"/>
        <v>Demand</v>
      </c>
      <c r="AM45">
        <f>$AS$5</f>
        <v>2011</v>
      </c>
      <c r="AN45" t="s">
        <v>27</v>
      </c>
      <c r="AO45" t="str">
        <f>'BY_Demands_Drivers (2)'!$H$54</f>
        <v>ISDHT</v>
      </c>
      <c r="AP45" s="13">
        <f>'BY_Demands_Drivers (2)'!$F$54*$AT5</f>
        <v>12.353617063769084</v>
      </c>
      <c r="AQ45" s="13">
        <f>'BY_Demands_Drivers (2)'!$G$54*$AT5</f>
        <v>3.7298234052143</v>
      </c>
      <c r="AX45" s="18" t="str">
        <f t="shared" si="4"/>
        <v>\I:</v>
      </c>
      <c r="AY45">
        <f>$BE$5</f>
        <v>2011</v>
      </c>
      <c r="AZ45" t="s">
        <v>27</v>
      </c>
      <c r="BA45" t="str">
        <f>'BY_Demands_Drivers (2)'!$H$89</f>
        <v>IIDHT</v>
      </c>
      <c r="BB45" s="13">
        <f>'BY_Demands_Drivers (2)'!$F$89*$BF5</f>
        <v>0</v>
      </c>
      <c r="BC45" s="13">
        <f>'BY_Demands_Drivers (2)'!$F$89*$BF5</f>
        <v>0</v>
      </c>
    </row>
    <row r="46" spans="2:60" x14ac:dyDescent="0.3">
      <c r="B46" s="18" t="str">
        <f t="shared" si="0"/>
        <v>\I:</v>
      </c>
      <c r="C46">
        <f>$I$6</f>
        <v>2012</v>
      </c>
      <c r="D46" t="s">
        <v>27</v>
      </c>
      <c r="E46" t="str">
        <f t="shared" ref="E46:E84" si="15">$E$45</f>
        <v>IGDHT</v>
      </c>
      <c r="F46" s="13">
        <f>'BY_Demands_Drivers (2)'!$F$26*$J6</f>
        <v>0</v>
      </c>
      <c r="G46" s="13">
        <f>'BY_Demands_Drivers (2)'!$G$26*$J6</f>
        <v>0</v>
      </c>
      <c r="N46" s="18" t="str">
        <f t="shared" si="1"/>
        <v>\I:</v>
      </c>
      <c r="O46">
        <f>$U$6</f>
        <v>2012</v>
      </c>
      <c r="P46" t="s">
        <v>27</v>
      </c>
      <c r="Q46" t="str">
        <f t="shared" ref="Q46:Q84" si="16">$Q$45</f>
        <v>IXDHT</v>
      </c>
      <c r="R46" s="13">
        <f>'BY_Demands_Drivers (2)'!$F$33*$V6</f>
        <v>0</v>
      </c>
      <c r="S46" s="13">
        <f>'BY_Demands_Drivers (2)'!$G$33*$V6</f>
        <v>0</v>
      </c>
      <c r="Z46" s="18" t="str">
        <f t="shared" si="2"/>
        <v>\I:</v>
      </c>
      <c r="AA46">
        <f>$AG$6</f>
        <v>2012</v>
      </c>
      <c r="AB46" t="s">
        <v>27</v>
      </c>
      <c r="AC46" t="str">
        <f t="shared" ref="AC46:AC84" si="17">$AC$45</f>
        <v>IRDHT</v>
      </c>
      <c r="AD46" s="13">
        <f>'BY_Demands_Drivers (2)'!$F$47*$AH6</f>
        <v>0</v>
      </c>
      <c r="AE46" s="13">
        <f>'BY_Demands_Drivers (2)'!$G$47*$AH6</f>
        <v>0</v>
      </c>
      <c r="AL46" s="18" t="str">
        <f t="shared" si="3"/>
        <v>Demand</v>
      </c>
      <c r="AM46">
        <f>$AS$6</f>
        <v>2012</v>
      </c>
      <c r="AN46" t="s">
        <v>27</v>
      </c>
      <c r="AO46" t="str">
        <f t="shared" ref="AO46:AO84" si="18">$AO$45</f>
        <v>ISDHT</v>
      </c>
      <c r="AP46" s="13">
        <f>'BY_Demands_Drivers (2)'!$F$54*$AT6</f>
        <v>12.504110238899067</v>
      </c>
      <c r="AQ46" s="13">
        <f>'BY_Demands_Drivers (2)'!$G$54*$AT6</f>
        <v>3.7752605402677291</v>
      </c>
      <c r="AX46" s="18" t="str">
        <f t="shared" si="4"/>
        <v>\I:</v>
      </c>
      <c r="AY46">
        <f>$BE$6</f>
        <v>2012</v>
      </c>
      <c r="AZ46" t="s">
        <v>27</v>
      </c>
      <c r="BA46" t="str">
        <f t="shared" ref="BA46:BA84" si="19">$BA$45</f>
        <v>IIDHT</v>
      </c>
      <c r="BB46" s="13">
        <f>'BY_Demands_Drivers (2)'!$F$89*$BF6</f>
        <v>0</v>
      </c>
      <c r="BC46" s="13">
        <f>'BY_Demands_Drivers (2)'!$F$89*$BF6</f>
        <v>0</v>
      </c>
    </row>
    <row r="47" spans="2:60" x14ac:dyDescent="0.3">
      <c r="B47" s="18" t="str">
        <f t="shared" si="0"/>
        <v>\I:</v>
      </c>
      <c r="C47">
        <f>$I$7</f>
        <v>2013</v>
      </c>
      <c r="D47" t="s">
        <v>27</v>
      </c>
      <c r="E47" t="str">
        <f t="shared" si="15"/>
        <v>IGDHT</v>
      </c>
      <c r="F47" s="13">
        <f>'BY_Demands_Drivers (2)'!$F$26*$J7</f>
        <v>0</v>
      </c>
      <c r="G47" s="13">
        <f>'BY_Demands_Drivers (2)'!$G$26*$J7</f>
        <v>0</v>
      </c>
      <c r="N47" s="18" t="str">
        <f t="shared" si="1"/>
        <v>\I:</v>
      </c>
      <c r="O47">
        <f>$U$7</f>
        <v>2013</v>
      </c>
      <c r="P47" t="s">
        <v>27</v>
      </c>
      <c r="Q47" t="str">
        <f t="shared" si="16"/>
        <v>IXDHT</v>
      </c>
      <c r="R47" s="13">
        <f>'BY_Demands_Drivers (2)'!$F$33*$V7</f>
        <v>0</v>
      </c>
      <c r="S47" s="13">
        <f>'BY_Demands_Drivers (2)'!$G$33*$V7</f>
        <v>0</v>
      </c>
      <c r="Z47" s="18" t="str">
        <f t="shared" si="2"/>
        <v>\I:</v>
      </c>
      <c r="AA47">
        <f>$AG$7</f>
        <v>2013</v>
      </c>
      <c r="AB47" t="s">
        <v>27</v>
      </c>
      <c r="AC47" t="str">
        <f t="shared" si="17"/>
        <v>IRDHT</v>
      </c>
      <c r="AD47" s="13">
        <f>'BY_Demands_Drivers (2)'!$F$47*$AH7</f>
        <v>0</v>
      </c>
      <c r="AE47" s="13">
        <f>'BY_Demands_Drivers (2)'!$G$47*$AH7</f>
        <v>0</v>
      </c>
      <c r="AL47" s="18" t="str">
        <f t="shared" si="3"/>
        <v>Demand</v>
      </c>
      <c r="AM47">
        <f>$AS$7</f>
        <v>2013</v>
      </c>
      <c r="AN47" t="s">
        <v>27</v>
      </c>
      <c r="AO47" t="str">
        <f t="shared" si="18"/>
        <v>ISDHT</v>
      </c>
      <c r="AP47" s="13">
        <f>'BY_Demands_Drivers (2)'!$F$54*$AT7</f>
        <v>12.504110238899067</v>
      </c>
      <c r="AQ47" s="13">
        <f>'BY_Demands_Drivers (2)'!$G$54*$AT7</f>
        <v>3.7752605402677291</v>
      </c>
      <c r="AX47" s="18" t="str">
        <f t="shared" si="4"/>
        <v>\I:</v>
      </c>
      <c r="AY47">
        <f>$BE$7</f>
        <v>2013</v>
      </c>
      <c r="AZ47" t="s">
        <v>27</v>
      </c>
      <c r="BA47" t="str">
        <f t="shared" si="19"/>
        <v>IIDHT</v>
      </c>
      <c r="BB47" s="13">
        <f>'BY_Demands_Drivers (2)'!$F$89*$BF7</f>
        <v>0</v>
      </c>
      <c r="BC47" s="13">
        <f>'BY_Demands_Drivers (2)'!$F$89*$BF7</f>
        <v>0</v>
      </c>
    </row>
    <row r="48" spans="2:60" x14ac:dyDescent="0.3">
      <c r="B48" s="18" t="str">
        <f t="shared" si="0"/>
        <v>\I:</v>
      </c>
      <c r="C48">
        <f>$I$8</f>
        <v>2014</v>
      </c>
      <c r="D48" t="s">
        <v>27</v>
      </c>
      <c r="E48" t="str">
        <f t="shared" si="15"/>
        <v>IGDHT</v>
      </c>
      <c r="F48" s="13">
        <f>'BY_Demands_Drivers (2)'!$F$26*$J8</f>
        <v>0</v>
      </c>
      <c r="G48" s="13">
        <f>'BY_Demands_Drivers (2)'!$G$26*$J8</f>
        <v>0</v>
      </c>
      <c r="N48" s="18" t="str">
        <f t="shared" si="1"/>
        <v>\I:</v>
      </c>
      <c r="O48">
        <f>$U$8</f>
        <v>2014</v>
      </c>
      <c r="P48" t="s">
        <v>27</v>
      </c>
      <c r="Q48" t="str">
        <f t="shared" si="16"/>
        <v>IXDHT</v>
      </c>
      <c r="R48" s="13">
        <f>'BY_Demands_Drivers (2)'!$F$33*$V8</f>
        <v>0</v>
      </c>
      <c r="S48" s="13">
        <f>'BY_Demands_Drivers (2)'!$G$33*$V8</f>
        <v>0</v>
      </c>
      <c r="Z48" s="18" t="str">
        <f t="shared" si="2"/>
        <v>\I:</v>
      </c>
      <c r="AA48">
        <f>$AG$8</f>
        <v>2014</v>
      </c>
      <c r="AB48" t="s">
        <v>27</v>
      </c>
      <c r="AC48" t="str">
        <f t="shared" si="17"/>
        <v>IRDHT</v>
      </c>
      <c r="AD48" s="13">
        <f>'BY_Demands_Drivers (2)'!$F$47*$AH8</f>
        <v>0</v>
      </c>
      <c r="AE48" s="13">
        <f>'BY_Demands_Drivers (2)'!$G$47*$AH8</f>
        <v>0</v>
      </c>
      <c r="AL48" s="18" t="str">
        <f t="shared" si="3"/>
        <v>Demand</v>
      </c>
      <c r="AM48">
        <f>$AS$8</f>
        <v>2014</v>
      </c>
      <c r="AN48" t="s">
        <v>27</v>
      </c>
      <c r="AO48" t="str">
        <f t="shared" si="18"/>
        <v>ISDHT</v>
      </c>
      <c r="AP48" s="13">
        <f>'BY_Demands_Drivers (2)'!$F$54*$AT8</f>
        <v>12.506009599772584</v>
      </c>
      <c r="AQ48" s="13">
        <f>'BY_Demands_Drivers (2)'!$G$54*$AT8</f>
        <v>3.7758339982763776</v>
      </c>
      <c r="AX48" s="18" t="str">
        <f t="shared" si="4"/>
        <v>\I:</v>
      </c>
      <c r="AY48">
        <f>$BE$8</f>
        <v>2014</v>
      </c>
      <c r="AZ48" t="s">
        <v>27</v>
      </c>
      <c r="BA48" t="str">
        <f t="shared" si="19"/>
        <v>IIDHT</v>
      </c>
      <c r="BB48" s="13">
        <f>'BY_Demands_Drivers (2)'!$F$89*$BF8</f>
        <v>0</v>
      </c>
      <c r="BC48" s="13">
        <f>'BY_Demands_Drivers (2)'!$F$89*$BF8</f>
        <v>0</v>
      </c>
    </row>
    <row r="49" spans="2:55" x14ac:dyDescent="0.3">
      <c r="B49" s="18" t="str">
        <f t="shared" si="0"/>
        <v>Demand</v>
      </c>
      <c r="C49">
        <f>$I$9</f>
        <v>2015</v>
      </c>
      <c r="D49" t="s">
        <v>27</v>
      </c>
      <c r="E49" t="str">
        <f t="shared" si="15"/>
        <v>IGDHT</v>
      </c>
      <c r="F49" s="13">
        <f>'BY_Demands_Drivers (2)'!$F$26*$J9</f>
        <v>2.8404450515214905</v>
      </c>
      <c r="G49" s="13">
        <f>'BY_Demands_Drivers (2)'!$G$26*$J9</f>
        <v>0.8575916170707033</v>
      </c>
      <c r="N49" s="18" t="str">
        <f t="shared" si="1"/>
        <v>Demand</v>
      </c>
      <c r="O49">
        <f>$U$9</f>
        <v>2015</v>
      </c>
      <c r="P49" t="s">
        <v>27</v>
      </c>
      <c r="Q49" t="str">
        <f t="shared" si="16"/>
        <v>IXDHT</v>
      </c>
      <c r="R49" s="13">
        <f>'BY_Demands_Drivers (2)'!$F$33*$V9</f>
        <v>18.225203775908732</v>
      </c>
      <c r="S49" s="13">
        <f>'BY_Demands_Drivers (2)'!$G$33*$V9</f>
        <v>5.5025820581364773</v>
      </c>
      <c r="Z49" s="18" t="str">
        <f t="shared" si="2"/>
        <v>\I:</v>
      </c>
      <c r="AA49">
        <f>$AG$9</f>
        <v>2015</v>
      </c>
      <c r="AB49" t="s">
        <v>27</v>
      </c>
      <c r="AC49" t="str">
        <f t="shared" si="17"/>
        <v>IRDHT</v>
      </c>
      <c r="AD49" s="13">
        <f>'BY_Demands_Drivers (2)'!$F$47*$AH9</f>
        <v>0</v>
      </c>
      <c r="AE49" s="13">
        <f>'BY_Demands_Drivers (2)'!$G$47*$AH9</f>
        <v>0</v>
      </c>
      <c r="AL49" s="18" t="str">
        <f t="shared" si="3"/>
        <v>Demand</v>
      </c>
      <c r="AM49">
        <f>$AS$9</f>
        <v>2015</v>
      </c>
      <c r="AN49" t="s">
        <v>27</v>
      </c>
      <c r="AO49" t="str">
        <f t="shared" si="18"/>
        <v>ISDHT</v>
      </c>
      <c r="AP49" s="13">
        <f>'BY_Demands_Drivers (2)'!$F$54*$AT9</f>
        <v>12.506009599772584</v>
      </c>
      <c r="AQ49" s="13">
        <f>'BY_Demands_Drivers (2)'!$G$54*$AT9</f>
        <v>3.7758339982763776</v>
      </c>
      <c r="AX49" s="18" t="str">
        <f t="shared" si="4"/>
        <v>Demand</v>
      </c>
      <c r="AY49">
        <f>$BE$9</f>
        <v>2015</v>
      </c>
      <c r="AZ49" t="s">
        <v>27</v>
      </c>
      <c r="BA49" t="str">
        <f t="shared" si="19"/>
        <v>IIDHT</v>
      </c>
      <c r="BB49" s="13">
        <f>'BY_Demands_Drivers (2)'!$F$89*$BF9</f>
        <v>7.9836946629316369E-2</v>
      </c>
      <c r="BC49" s="13">
        <f>'BY_Demands_Drivers (2)'!$F$89*$BF9</f>
        <v>7.9836946629316369E-2</v>
      </c>
    </row>
    <row r="50" spans="2:55" x14ac:dyDescent="0.3">
      <c r="B50" s="18" t="str">
        <f t="shared" si="0"/>
        <v>Demand</v>
      </c>
      <c r="C50">
        <f>$I$10</f>
        <v>2016</v>
      </c>
      <c r="D50" t="s">
        <v>27</v>
      </c>
      <c r="E50" t="str">
        <f t="shared" si="15"/>
        <v>IGDHT</v>
      </c>
      <c r="F50" s="13">
        <f>'BY_Demands_Drivers (2)'!$F$26*$J10</f>
        <v>2.9123038576898188</v>
      </c>
      <c r="G50" s="13">
        <f>'BY_Demands_Drivers (2)'!$G$26*$J10</f>
        <v>0.87928734033409017</v>
      </c>
      <c r="N50" s="18" t="str">
        <f t="shared" si="1"/>
        <v>Demand</v>
      </c>
      <c r="O50">
        <f>$U$10</f>
        <v>2016</v>
      </c>
      <c r="P50" t="s">
        <v>27</v>
      </c>
      <c r="Q50" t="str">
        <f t="shared" si="16"/>
        <v>IXDHT</v>
      </c>
      <c r="R50" s="13">
        <f>'BY_Demands_Drivers (2)'!$F$33*$V10</f>
        <v>18.626233464365775</v>
      </c>
      <c r="S50" s="13">
        <f>'BY_Demands_Drivers (2)'!$G$33*$V10</f>
        <v>5.6236615695436836</v>
      </c>
      <c r="Z50" s="18" t="str">
        <f t="shared" si="2"/>
        <v>\I:</v>
      </c>
      <c r="AA50">
        <f>$AG$10</f>
        <v>2016</v>
      </c>
      <c r="AB50" t="s">
        <v>27</v>
      </c>
      <c r="AC50" t="str">
        <f t="shared" si="17"/>
        <v>IRDHT</v>
      </c>
      <c r="AD50" s="13">
        <f>'BY_Demands_Drivers (2)'!$F$47*$AH10</f>
        <v>0</v>
      </c>
      <c r="AE50" s="13">
        <f>'BY_Demands_Drivers (2)'!$G$47*$AH10</f>
        <v>0</v>
      </c>
      <c r="AL50" s="18" t="str">
        <f t="shared" si="3"/>
        <v>Demand</v>
      </c>
      <c r="AM50">
        <f>$AS$10</f>
        <v>2016</v>
      </c>
      <c r="AN50" t="s">
        <v>27</v>
      </c>
      <c r="AO50" t="str">
        <f t="shared" si="18"/>
        <v>ISDHT</v>
      </c>
      <c r="AP50" s="13">
        <f>'BY_Demands_Drivers (2)'!$F$54*$AT10</f>
        <v>12.872103316431758</v>
      </c>
      <c r="AQ50" s="13">
        <f>'BY_Demands_Drivers (2)'!$G$54*$AT10</f>
        <v>3.8863655863812037</v>
      </c>
      <c r="AX50" s="18" t="str">
        <f t="shared" si="4"/>
        <v>Demand</v>
      </c>
      <c r="AY50">
        <f>$BE$10</f>
        <v>2016</v>
      </c>
      <c r="AZ50" t="s">
        <v>27</v>
      </c>
      <c r="BA50" t="str">
        <f t="shared" si="19"/>
        <v>IIDHT</v>
      </c>
      <c r="BB50" s="13">
        <f>'BY_Demands_Drivers (2)'!$F$89*$BF10</f>
        <v>8.2579966393042992E-2</v>
      </c>
      <c r="BC50" s="13">
        <f>'BY_Demands_Drivers (2)'!$F$89*$BF10</f>
        <v>8.2579966393042992E-2</v>
      </c>
    </row>
    <row r="51" spans="2:55" x14ac:dyDescent="0.3">
      <c r="B51" s="18" t="str">
        <f t="shared" si="0"/>
        <v>Demand</v>
      </c>
      <c r="C51">
        <f>$I$11</f>
        <v>2017</v>
      </c>
      <c r="D51" t="s">
        <v>27</v>
      </c>
      <c r="E51" t="str">
        <f t="shared" si="15"/>
        <v>IGDHT</v>
      </c>
      <c r="F51" s="13">
        <f>'BY_Demands_Drivers (2)'!$F$26*$J11</f>
        <v>2.9841626638581467</v>
      </c>
      <c r="G51" s="13">
        <f>'BY_Demands_Drivers (2)'!$G$26*$J11</f>
        <v>0.90098306359747682</v>
      </c>
      <c r="N51" s="18" t="str">
        <f t="shared" si="1"/>
        <v>Demand</v>
      </c>
      <c r="O51">
        <f>$U$11</f>
        <v>2017</v>
      </c>
      <c r="P51" t="s">
        <v>27</v>
      </c>
      <c r="Q51" t="str">
        <f t="shared" si="16"/>
        <v>IXDHT</v>
      </c>
      <c r="R51" s="13">
        <f>'BY_Demands_Drivers (2)'!$F$33*$V11</f>
        <v>19.027263152822826</v>
      </c>
      <c r="S51" s="13">
        <f>'BY_Demands_Drivers (2)'!$G$33*$V11</f>
        <v>5.7447410809508908</v>
      </c>
      <c r="Z51" s="18" t="str">
        <f t="shared" si="2"/>
        <v>\I:</v>
      </c>
      <c r="AA51">
        <f>$AG$11</f>
        <v>2017</v>
      </c>
      <c r="AB51" t="s">
        <v>27</v>
      </c>
      <c r="AC51" t="str">
        <f t="shared" si="17"/>
        <v>IRDHT</v>
      </c>
      <c r="AD51" s="13">
        <f>'BY_Demands_Drivers (2)'!$F$47*$AH11</f>
        <v>0</v>
      </c>
      <c r="AE51" s="13">
        <f>'BY_Demands_Drivers (2)'!$G$47*$AH11</f>
        <v>0</v>
      </c>
      <c r="AL51" s="18" t="str">
        <f t="shared" si="3"/>
        <v>Demand</v>
      </c>
      <c r="AM51">
        <f>$AS$11</f>
        <v>2017</v>
      </c>
      <c r="AN51" t="s">
        <v>27</v>
      </c>
      <c r="AO51" t="str">
        <f t="shared" si="18"/>
        <v>ISDHT</v>
      </c>
      <c r="AP51" s="13">
        <f>'BY_Demands_Drivers (2)'!$F$54*$AT11</f>
        <v>13.23819703309093</v>
      </c>
      <c r="AQ51" s="13">
        <f>'BY_Demands_Drivers (2)'!$G$54*$AT11</f>
        <v>3.9968971744860298</v>
      </c>
      <c r="AX51" s="18" t="str">
        <f t="shared" si="4"/>
        <v>Demand</v>
      </c>
      <c r="AY51">
        <f>$BE$11</f>
        <v>2017</v>
      </c>
      <c r="AZ51" t="s">
        <v>27</v>
      </c>
      <c r="BA51" t="str">
        <f t="shared" si="19"/>
        <v>IIDHT</v>
      </c>
      <c r="BB51" s="13">
        <f>'BY_Demands_Drivers (2)'!$F$89*$BF11</f>
        <v>8.5322986156769642E-2</v>
      </c>
      <c r="BC51" s="13">
        <f>'BY_Demands_Drivers (2)'!$F$89*$BF11</f>
        <v>8.5322986156769642E-2</v>
      </c>
    </row>
    <row r="52" spans="2:55" x14ac:dyDescent="0.3">
      <c r="B52" s="18" t="str">
        <f t="shared" si="0"/>
        <v>Demand</v>
      </c>
      <c r="C52">
        <f>$I$12</f>
        <v>2018</v>
      </c>
      <c r="D52" t="s">
        <v>27</v>
      </c>
      <c r="E52" t="str">
        <f t="shared" si="15"/>
        <v>IGDHT</v>
      </c>
      <c r="F52" s="13">
        <f>'BY_Demands_Drivers (2)'!$F$26*$J12</f>
        <v>3.0560214700264745</v>
      </c>
      <c r="G52" s="13">
        <f>'BY_Demands_Drivers (2)'!$G$26*$J12</f>
        <v>0.92267878686086369</v>
      </c>
      <c r="N52" s="18" t="str">
        <f t="shared" si="1"/>
        <v>Demand</v>
      </c>
      <c r="O52">
        <f>$U$12</f>
        <v>2018</v>
      </c>
      <c r="P52" t="s">
        <v>27</v>
      </c>
      <c r="Q52" t="str">
        <f t="shared" si="16"/>
        <v>IXDHT</v>
      </c>
      <c r="R52" s="13">
        <f>'BY_Demands_Drivers (2)'!$F$33*$V12</f>
        <v>19.42829284127987</v>
      </c>
      <c r="S52" s="13">
        <f>'BY_Demands_Drivers (2)'!$G$33*$V12</f>
        <v>5.8658205923580971</v>
      </c>
      <c r="Z52" s="18" t="str">
        <f t="shared" si="2"/>
        <v>\I:</v>
      </c>
      <c r="AA52">
        <f>$AG$12</f>
        <v>2018</v>
      </c>
      <c r="AB52" t="s">
        <v>27</v>
      </c>
      <c r="AC52" t="str">
        <f t="shared" si="17"/>
        <v>IRDHT</v>
      </c>
      <c r="AD52" s="13">
        <f>'BY_Demands_Drivers (2)'!$F$47*$AH12</f>
        <v>0</v>
      </c>
      <c r="AE52" s="13">
        <f>'BY_Demands_Drivers (2)'!$G$47*$AH12</f>
        <v>0</v>
      </c>
      <c r="AL52" s="18" t="str">
        <f t="shared" si="3"/>
        <v>Demand</v>
      </c>
      <c r="AM52">
        <f>$AS$12</f>
        <v>2018</v>
      </c>
      <c r="AN52" t="s">
        <v>27</v>
      </c>
      <c r="AO52" t="str">
        <f t="shared" si="18"/>
        <v>ISDHT</v>
      </c>
      <c r="AP52" s="13">
        <f>'BY_Demands_Drivers (2)'!$F$54*$AT12</f>
        <v>13.379093926860676</v>
      </c>
      <c r="AQ52" s="13">
        <f>'BY_Demands_Drivers (2)'!$G$54*$AT12</f>
        <v>4.0394369852468506</v>
      </c>
      <c r="AX52" s="18" t="str">
        <f t="shared" si="4"/>
        <v>Demand</v>
      </c>
      <c r="AY52">
        <f>$BE$12</f>
        <v>2018</v>
      </c>
      <c r="AZ52" t="s">
        <v>27</v>
      </c>
      <c r="BA52" t="str">
        <f t="shared" si="19"/>
        <v>IIDHT</v>
      </c>
      <c r="BB52" s="13">
        <f>'BY_Demands_Drivers (2)'!$F$89*$BF12</f>
        <v>8.8066005920496279E-2</v>
      </c>
      <c r="BC52" s="13">
        <f>'BY_Demands_Drivers (2)'!$F$89*$BF12</f>
        <v>8.8066005920496279E-2</v>
      </c>
    </row>
    <row r="53" spans="2:55" x14ac:dyDescent="0.3">
      <c r="B53" s="18" t="str">
        <f t="shared" si="0"/>
        <v>Demand</v>
      </c>
      <c r="C53">
        <f>$I$13</f>
        <v>2019</v>
      </c>
      <c r="D53" t="s">
        <v>27</v>
      </c>
      <c r="E53" t="str">
        <f t="shared" si="15"/>
        <v>IGDHT</v>
      </c>
      <c r="F53" s="13">
        <f>'BY_Demands_Drivers (2)'!$F$26*$J13</f>
        <v>3.1458315335810378</v>
      </c>
      <c r="G53" s="13">
        <f>'BY_Demands_Drivers (2)'!$G$26*$J13</f>
        <v>0.94979438185951526</v>
      </c>
      <c r="N53" s="18" t="str">
        <f t="shared" si="1"/>
        <v>Demand</v>
      </c>
      <c r="O53">
        <f>$U$13</f>
        <v>2019</v>
      </c>
      <c r="P53" t="s">
        <v>27</v>
      </c>
      <c r="Q53" t="str">
        <f t="shared" si="16"/>
        <v>IXDHT</v>
      </c>
      <c r="R53" s="13">
        <f>'BY_Demands_Drivers (2)'!$F$33*$V13</f>
        <v>19.548856343407337</v>
      </c>
      <c r="S53" s="13">
        <f>'BY_Demands_Drivers (2)'!$G$33*$V13</f>
        <v>5.9022213136795036</v>
      </c>
      <c r="Z53" s="18" t="str">
        <f t="shared" si="2"/>
        <v>\I:</v>
      </c>
      <c r="AA53">
        <f>$AG$13</f>
        <v>2019</v>
      </c>
      <c r="AB53" t="s">
        <v>27</v>
      </c>
      <c r="AC53" t="str">
        <f t="shared" si="17"/>
        <v>IRDHT</v>
      </c>
      <c r="AD53" s="13">
        <f>'BY_Demands_Drivers (2)'!$F$47*$AH13</f>
        <v>0</v>
      </c>
      <c r="AE53" s="13">
        <f>'BY_Demands_Drivers (2)'!$G$47*$AH13</f>
        <v>0</v>
      </c>
      <c r="AL53" s="18" t="str">
        <f t="shared" si="3"/>
        <v>Demand</v>
      </c>
      <c r="AM53">
        <f>$AS$13</f>
        <v>2019</v>
      </c>
      <c r="AN53" t="s">
        <v>27</v>
      </c>
      <c r="AO53" t="str">
        <f t="shared" si="18"/>
        <v>ISDHT</v>
      </c>
      <c r="AP53" s="13">
        <f>'BY_Demands_Drivers (2)'!$F$54*$AT13</f>
        <v>13.444857715811438</v>
      </c>
      <c r="AQ53" s="13">
        <f>'BY_Demands_Drivers (2)'!$G$54*$AT13</f>
        <v>4.0592924913693054</v>
      </c>
      <c r="AX53" s="18" t="str">
        <f t="shared" si="4"/>
        <v>Demand</v>
      </c>
      <c r="AY53">
        <f>$BE$13</f>
        <v>2019</v>
      </c>
      <c r="AZ53" t="s">
        <v>27</v>
      </c>
      <c r="BA53" t="str">
        <f t="shared" si="19"/>
        <v>IIDHT</v>
      </c>
      <c r="BB53" s="13">
        <f>'BY_Demands_Drivers (2)'!$F$89*$BF13</f>
        <v>9.0809025684222916E-2</v>
      </c>
      <c r="BC53" s="13">
        <f>'BY_Demands_Drivers (2)'!$F$89*$BF13</f>
        <v>9.0809025684222916E-2</v>
      </c>
    </row>
    <row r="54" spans="2:55" x14ac:dyDescent="0.3">
      <c r="B54" s="18" t="str">
        <f t="shared" si="0"/>
        <v>Demand</v>
      </c>
      <c r="C54">
        <f>$I$14</f>
        <v>2020</v>
      </c>
      <c r="D54" t="s">
        <v>27</v>
      </c>
      <c r="E54" t="str">
        <f t="shared" si="15"/>
        <v>IGDHT</v>
      </c>
      <c r="F54" s="13">
        <f>'BY_Demands_Drivers (2)'!$F$26*$J14</f>
        <v>3.1111936921031682</v>
      </c>
      <c r="G54" s="13">
        <f>'BY_Demands_Drivers (2)'!$G$26*$J14</f>
        <v>0.93933647053011504</v>
      </c>
      <c r="N54" s="18" t="str">
        <f t="shared" si="1"/>
        <v>Demand</v>
      </c>
      <c r="O54">
        <f>$U$14</f>
        <v>2020</v>
      </c>
      <c r="P54" t="s">
        <v>27</v>
      </c>
      <c r="Q54" t="str">
        <f t="shared" si="16"/>
        <v>IXDHT</v>
      </c>
      <c r="R54" s="13">
        <f>'BY_Demands_Drivers (2)'!$F$33*$V14</f>
        <v>19.54920594707373</v>
      </c>
      <c r="S54" s="13">
        <f>'BY_Demands_Drivers (2)'!$G$33*$V14</f>
        <v>5.9023268665658142</v>
      </c>
      <c r="Z54" s="18" t="str">
        <f t="shared" si="2"/>
        <v>\I:</v>
      </c>
      <c r="AA54">
        <f>$AG$14</f>
        <v>2020</v>
      </c>
      <c r="AB54" t="s">
        <v>27</v>
      </c>
      <c r="AC54" t="str">
        <f t="shared" si="17"/>
        <v>IRDHT</v>
      </c>
      <c r="AD54" s="13">
        <f>'BY_Demands_Drivers (2)'!$F$47*$AH14</f>
        <v>0</v>
      </c>
      <c r="AE54" s="13">
        <f>'BY_Demands_Drivers (2)'!$G$47*$AH14</f>
        <v>0</v>
      </c>
      <c r="AL54" s="18" t="str">
        <f t="shared" si="3"/>
        <v>Demand</v>
      </c>
      <c r="AM54">
        <f>$AS$14</f>
        <v>2020</v>
      </c>
      <c r="AN54" t="s">
        <v>27</v>
      </c>
      <c r="AO54" t="str">
        <f t="shared" si="18"/>
        <v>ISDHT</v>
      </c>
      <c r="AP54" s="13">
        <f>'BY_Demands_Drivers (2)'!$F$54*$AT14</f>
        <v>14.019095333297283</v>
      </c>
      <c r="AQ54" s="13">
        <f>'BY_Demands_Drivers (2)'!$G$54*$AT14</f>
        <v>4.2326672118902069</v>
      </c>
      <c r="AX54" s="18" t="str">
        <f t="shared" si="4"/>
        <v>Demand</v>
      </c>
      <c r="AY54">
        <f>$BE$14</f>
        <v>2020</v>
      </c>
      <c r="AZ54" t="s">
        <v>27</v>
      </c>
      <c r="BA54" t="str">
        <f t="shared" si="19"/>
        <v>IIDHT</v>
      </c>
      <c r="BB54" s="13">
        <f>'BY_Demands_Drivers (2)'!$F$89*$BF14</f>
        <v>9.3552045447949553E-2</v>
      </c>
      <c r="BC54" s="13">
        <f>'BY_Demands_Drivers (2)'!$F$89*$BF14</f>
        <v>9.3552045447949553E-2</v>
      </c>
    </row>
    <row r="55" spans="2:55" x14ac:dyDescent="0.3">
      <c r="B55" s="18" t="str">
        <f t="shared" si="0"/>
        <v>Demand</v>
      </c>
      <c r="C55">
        <f>$I$15</f>
        <v>2021</v>
      </c>
      <c r="D55" t="s">
        <v>27</v>
      </c>
      <c r="E55" t="str">
        <f t="shared" si="15"/>
        <v>IGDHT</v>
      </c>
      <c r="F55" s="13">
        <f>'BY_Demands_Drivers (2)'!$F$26*$J15</f>
        <v>3.0765558506252981</v>
      </c>
      <c r="G55" s="13">
        <f>'BY_Demands_Drivers (2)'!$G$26*$J15</f>
        <v>0.92887855920071494</v>
      </c>
      <c r="N55" s="18" t="str">
        <f t="shared" si="1"/>
        <v>Demand</v>
      </c>
      <c r="O55">
        <f>$U$15</f>
        <v>2021</v>
      </c>
      <c r="P55" t="s">
        <v>27</v>
      </c>
      <c r="Q55" t="str">
        <f t="shared" si="16"/>
        <v>IXDHT</v>
      </c>
      <c r="R55" s="13">
        <f>'BY_Demands_Drivers (2)'!$F$33*$V15</f>
        <v>19.714469393252795</v>
      </c>
      <c r="S55" s="13">
        <f>'BY_Demands_Drivers (2)'!$G$33*$V15</f>
        <v>5.9522234649793146</v>
      </c>
      <c r="Z55" s="18" t="str">
        <f t="shared" si="2"/>
        <v>\I:</v>
      </c>
      <c r="AA55">
        <f>$AG$15</f>
        <v>2021</v>
      </c>
      <c r="AB55" t="s">
        <v>27</v>
      </c>
      <c r="AC55" t="str">
        <f t="shared" si="17"/>
        <v>IRDHT</v>
      </c>
      <c r="AD55" s="13">
        <f>'BY_Demands_Drivers (2)'!$F$47*$AH15</f>
        <v>0</v>
      </c>
      <c r="AE55" s="13">
        <f>'BY_Demands_Drivers (2)'!$G$47*$AH15</f>
        <v>0</v>
      </c>
      <c r="AL55" s="18" t="str">
        <f t="shared" si="3"/>
        <v>Demand</v>
      </c>
      <c r="AM55">
        <f>$AS$15</f>
        <v>2021</v>
      </c>
      <c r="AN55" t="s">
        <v>27</v>
      </c>
      <c r="AO55" t="str">
        <f t="shared" si="18"/>
        <v>ISDHT</v>
      </c>
      <c r="AP55" s="13">
        <f>'BY_Demands_Drivers (2)'!$F$54*$AT15</f>
        <v>14.287594070632235</v>
      </c>
      <c r="AQ55" s="13">
        <f>'BY_Demands_Drivers (2)'!$G$54*$AT15</f>
        <v>4.3137327710388282</v>
      </c>
      <c r="AX55" s="18" t="str">
        <f t="shared" si="4"/>
        <v>Demand</v>
      </c>
      <c r="AY55">
        <f>$BE$15</f>
        <v>2021</v>
      </c>
      <c r="AZ55" t="s">
        <v>27</v>
      </c>
      <c r="BA55" t="str">
        <f t="shared" si="19"/>
        <v>IIDHT</v>
      </c>
      <c r="BB55" s="13">
        <f>'BY_Demands_Drivers (2)'!$F$89*$BF15</f>
        <v>9.5378938928640189E-2</v>
      </c>
      <c r="BC55" s="13">
        <f>'BY_Demands_Drivers (2)'!$F$89*$BF15</f>
        <v>9.5378938928640189E-2</v>
      </c>
    </row>
    <row r="56" spans="2:55" x14ac:dyDescent="0.3">
      <c r="B56" s="18" t="str">
        <f t="shared" si="0"/>
        <v>Demand</v>
      </c>
      <c r="C56">
        <f>$I$16</f>
        <v>2022</v>
      </c>
      <c r="D56" t="s">
        <v>27</v>
      </c>
      <c r="E56" t="str">
        <f t="shared" si="15"/>
        <v>IGDHT</v>
      </c>
      <c r="F56" s="13">
        <f>'BY_Demands_Drivers (2)'!$F$26*$J16</f>
        <v>3.041918009147428</v>
      </c>
      <c r="G56" s="13">
        <f>'BY_Demands_Drivers (2)'!$G$26*$J16</f>
        <v>0.91842064787131483</v>
      </c>
      <c r="N56" s="18" t="str">
        <f t="shared" si="1"/>
        <v>Demand</v>
      </c>
      <c r="O56">
        <f>$U$16</f>
        <v>2022</v>
      </c>
      <c r="P56" t="s">
        <v>27</v>
      </c>
      <c r="Q56" t="str">
        <f t="shared" si="16"/>
        <v>IXDHT</v>
      </c>
      <c r="R56" s="13">
        <f>'BY_Demands_Drivers (2)'!$F$33*$V16</f>
        <v>19.879732839431863</v>
      </c>
      <c r="S56" s="13">
        <f>'BY_Demands_Drivers (2)'!$G$33*$V16</f>
        <v>6.002120063392816</v>
      </c>
      <c r="Z56" s="18" t="str">
        <f t="shared" si="2"/>
        <v>\I:</v>
      </c>
      <c r="AA56">
        <f>$AG$16</f>
        <v>2022</v>
      </c>
      <c r="AB56" t="s">
        <v>27</v>
      </c>
      <c r="AC56" t="str">
        <f t="shared" si="17"/>
        <v>IRDHT</v>
      </c>
      <c r="AD56" s="13">
        <f>'BY_Demands_Drivers (2)'!$F$47*$AH16</f>
        <v>0</v>
      </c>
      <c r="AE56" s="13">
        <f>'BY_Demands_Drivers (2)'!$G$47*$AH16</f>
        <v>0</v>
      </c>
      <c r="AL56" s="18" t="str">
        <f t="shared" si="3"/>
        <v>Demand</v>
      </c>
      <c r="AM56">
        <f>$AS$16</f>
        <v>2022</v>
      </c>
      <c r="AN56" t="s">
        <v>27</v>
      </c>
      <c r="AO56" t="str">
        <f t="shared" si="18"/>
        <v>ISDHT</v>
      </c>
      <c r="AP56" s="13">
        <f>'BY_Demands_Drivers (2)'!$F$54*$AT16</f>
        <v>14.556092807967184</v>
      </c>
      <c r="AQ56" s="13">
        <f>'BY_Demands_Drivers (2)'!$G$54*$AT16</f>
        <v>4.3947983301874487</v>
      </c>
      <c r="AX56" s="18" t="str">
        <f t="shared" si="4"/>
        <v>Demand</v>
      </c>
      <c r="AY56">
        <f>$BE$16</f>
        <v>2022</v>
      </c>
      <c r="AZ56" t="s">
        <v>27</v>
      </c>
      <c r="BA56" t="str">
        <f t="shared" si="19"/>
        <v>IIDHT</v>
      </c>
      <c r="BB56" s="13">
        <f>'BY_Demands_Drivers (2)'!$F$89*$BF16</f>
        <v>9.7205832409330825E-2</v>
      </c>
      <c r="BC56" s="13">
        <f>'BY_Demands_Drivers (2)'!$F$89*$BF16</f>
        <v>9.7205832409330825E-2</v>
      </c>
    </row>
    <row r="57" spans="2:55" x14ac:dyDescent="0.3">
      <c r="B57" s="18" t="str">
        <f t="shared" si="0"/>
        <v>Demand</v>
      </c>
      <c r="C57">
        <f>$I$17</f>
        <v>2023</v>
      </c>
      <c r="D57" t="s">
        <v>27</v>
      </c>
      <c r="E57" t="str">
        <f t="shared" si="15"/>
        <v>IGDHT</v>
      </c>
      <c r="F57" s="13">
        <f>'BY_Demands_Drivers (2)'!$F$26*$J17</f>
        <v>3.007280167669558</v>
      </c>
      <c r="G57" s="13">
        <f>'BY_Demands_Drivers (2)'!$G$26*$J17</f>
        <v>0.90796273654191462</v>
      </c>
      <c r="N57" s="18" t="str">
        <f t="shared" si="1"/>
        <v>Demand</v>
      </c>
      <c r="O57">
        <f>$U$17</f>
        <v>2023</v>
      </c>
      <c r="P57" t="s">
        <v>27</v>
      </c>
      <c r="Q57" t="str">
        <f t="shared" si="16"/>
        <v>IXDHT</v>
      </c>
      <c r="R57" s="13">
        <f>'BY_Demands_Drivers (2)'!$F$33*$V17</f>
        <v>20.044996285610928</v>
      </c>
      <c r="S57" s="13">
        <f>'BY_Demands_Drivers (2)'!$G$33*$V17</f>
        <v>6.0520166618063165</v>
      </c>
      <c r="Z57" s="18" t="str">
        <f t="shared" si="2"/>
        <v>\I:</v>
      </c>
      <c r="AA57">
        <f>$AG$17</f>
        <v>2023</v>
      </c>
      <c r="AB57" t="s">
        <v>27</v>
      </c>
      <c r="AC57" t="str">
        <f t="shared" si="17"/>
        <v>IRDHT</v>
      </c>
      <c r="AD57" s="13">
        <f>'BY_Demands_Drivers (2)'!$F$47*$AH17</f>
        <v>0</v>
      </c>
      <c r="AE57" s="13">
        <f>'BY_Demands_Drivers (2)'!$G$47*$AH17</f>
        <v>0</v>
      </c>
      <c r="AL57" s="18" t="str">
        <f t="shared" si="3"/>
        <v>Demand</v>
      </c>
      <c r="AM57">
        <f>$AS$17</f>
        <v>2023</v>
      </c>
      <c r="AN57" t="s">
        <v>27</v>
      </c>
      <c r="AO57" t="str">
        <f t="shared" si="18"/>
        <v>ISDHT</v>
      </c>
      <c r="AP57" s="13">
        <f>'BY_Demands_Drivers (2)'!$F$54*$AT17</f>
        <v>14.824591545302138</v>
      </c>
      <c r="AQ57" s="13">
        <f>'BY_Demands_Drivers (2)'!$G$54*$AT17</f>
        <v>4.47586388933607</v>
      </c>
      <c r="AX57" s="18" t="str">
        <f t="shared" si="4"/>
        <v>Demand</v>
      </c>
      <c r="AY57">
        <f>$BE$17</f>
        <v>2023</v>
      </c>
      <c r="AZ57" t="s">
        <v>27</v>
      </c>
      <c r="BA57" t="str">
        <f t="shared" si="19"/>
        <v>IIDHT</v>
      </c>
      <c r="BB57" s="13">
        <f>'BY_Demands_Drivers (2)'!$F$89*$BF17</f>
        <v>9.9032725890021461E-2</v>
      </c>
      <c r="BC57" s="13">
        <f>'BY_Demands_Drivers (2)'!$F$89*$BF17</f>
        <v>9.9032725890021461E-2</v>
      </c>
    </row>
    <row r="58" spans="2:55" x14ac:dyDescent="0.3">
      <c r="B58" s="18" t="str">
        <f t="shared" si="0"/>
        <v>Demand</v>
      </c>
      <c r="C58">
        <f>$I$18</f>
        <v>2024</v>
      </c>
      <c r="D58" t="s">
        <v>27</v>
      </c>
      <c r="E58" t="str">
        <f t="shared" si="15"/>
        <v>IGDHT</v>
      </c>
      <c r="F58" s="13">
        <f>'BY_Demands_Drivers (2)'!$F$26*$J18</f>
        <v>2.9726423261916888</v>
      </c>
      <c r="G58" s="13">
        <f>'BY_Demands_Drivers (2)'!$G$26*$J18</f>
        <v>0.89750482521251462</v>
      </c>
      <c r="N58" s="18" t="str">
        <f t="shared" si="1"/>
        <v>Demand</v>
      </c>
      <c r="O58">
        <f>$U$18</f>
        <v>2024</v>
      </c>
      <c r="P58" t="s">
        <v>27</v>
      </c>
      <c r="Q58" t="str">
        <f t="shared" si="16"/>
        <v>IXDHT</v>
      </c>
      <c r="R58" s="13">
        <f>'BY_Demands_Drivers (2)'!$F$33*$V18</f>
        <v>20.210259731789989</v>
      </c>
      <c r="S58" s="13">
        <f>'BY_Demands_Drivers (2)'!$G$33*$V18</f>
        <v>6.1019132602198161</v>
      </c>
      <c r="Z58" s="18" t="str">
        <f t="shared" si="2"/>
        <v>\I:</v>
      </c>
      <c r="AA58">
        <f>$AG$18</f>
        <v>2024</v>
      </c>
      <c r="AB58" t="s">
        <v>27</v>
      </c>
      <c r="AC58" t="str">
        <f t="shared" si="17"/>
        <v>IRDHT</v>
      </c>
      <c r="AD58" s="13">
        <f>'BY_Demands_Drivers (2)'!$F$47*$AH18</f>
        <v>0</v>
      </c>
      <c r="AE58" s="13">
        <f>'BY_Demands_Drivers (2)'!$G$47*$AH18</f>
        <v>0</v>
      </c>
      <c r="AL58" s="18" t="str">
        <f t="shared" si="3"/>
        <v>Demand</v>
      </c>
      <c r="AM58">
        <f>$AS$18</f>
        <v>2024</v>
      </c>
      <c r="AN58" t="s">
        <v>27</v>
      </c>
      <c r="AO58" t="str">
        <f t="shared" si="18"/>
        <v>ISDHT</v>
      </c>
      <c r="AP58" s="13">
        <f>'BY_Demands_Drivers (2)'!$F$54*$AT18</f>
        <v>15.093090282637091</v>
      </c>
      <c r="AQ58" s="13">
        <f>'BY_Demands_Drivers (2)'!$G$54*$AT18</f>
        <v>4.5569294484846914</v>
      </c>
      <c r="AX58" s="18" t="str">
        <f t="shared" si="4"/>
        <v>Demand</v>
      </c>
      <c r="AY58">
        <f>$BE$18</f>
        <v>2024</v>
      </c>
      <c r="AZ58" t="s">
        <v>27</v>
      </c>
      <c r="BA58" t="str">
        <f t="shared" si="19"/>
        <v>IIDHT</v>
      </c>
      <c r="BB58" s="13">
        <f>'BY_Demands_Drivers (2)'!$F$89*$BF18</f>
        <v>0.1008596193707121</v>
      </c>
      <c r="BC58" s="13">
        <f>'BY_Demands_Drivers (2)'!$F$89*$BF18</f>
        <v>0.1008596193707121</v>
      </c>
    </row>
    <row r="59" spans="2:55" x14ac:dyDescent="0.3">
      <c r="B59" s="18" t="str">
        <f t="shared" si="0"/>
        <v>Demand</v>
      </c>
      <c r="C59">
        <f>$I$19</f>
        <v>2025</v>
      </c>
      <c r="D59" t="s">
        <v>27</v>
      </c>
      <c r="E59" t="str">
        <f t="shared" si="15"/>
        <v>IGDHT</v>
      </c>
      <c r="F59" s="13">
        <f>'BY_Demands_Drivers (2)'!$F$26*$J19</f>
        <v>2.9380044847138191</v>
      </c>
      <c r="G59" s="13">
        <f>'BY_Demands_Drivers (2)'!$G$26*$J19</f>
        <v>0.88704691388311463</v>
      </c>
      <c r="N59" s="18" t="str">
        <f t="shared" si="1"/>
        <v>Demand</v>
      </c>
      <c r="O59">
        <f>$U$19</f>
        <v>2025</v>
      </c>
      <c r="P59" t="s">
        <v>27</v>
      </c>
      <c r="Q59" t="str">
        <f t="shared" si="16"/>
        <v>IXDHT</v>
      </c>
      <c r="R59" s="13">
        <f>'BY_Demands_Drivers (2)'!$F$33*$V19</f>
        <v>20.375523177969058</v>
      </c>
      <c r="S59" s="13">
        <f>'BY_Demands_Drivers (2)'!$G$33*$V19</f>
        <v>6.1518098586333165</v>
      </c>
      <c r="Z59" s="18" t="str">
        <f t="shared" si="2"/>
        <v>\I:</v>
      </c>
      <c r="AA59">
        <f>$AG$19</f>
        <v>2025</v>
      </c>
      <c r="AB59" t="s">
        <v>27</v>
      </c>
      <c r="AC59" t="str">
        <f t="shared" si="17"/>
        <v>IRDHT</v>
      </c>
      <c r="AD59" s="13">
        <f>'BY_Demands_Drivers (2)'!$F$47*$AH19</f>
        <v>0</v>
      </c>
      <c r="AE59" s="13">
        <f>'BY_Demands_Drivers (2)'!$G$47*$AH19</f>
        <v>0</v>
      </c>
      <c r="AL59" s="18" t="str">
        <f t="shared" si="3"/>
        <v>Demand</v>
      </c>
      <c r="AM59">
        <f>$AS$19</f>
        <v>2025</v>
      </c>
      <c r="AN59" t="s">
        <v>27</v>
      </c>
      <c r="AO59" t="str">
        <f t="shared" si="18"/>
        <v>ISDHT</v>
      </c>
      <c r="AP59" s="13">
        <f>'BY_Demands_Drivers (2)'!$F$54*$AT19</f>
        <v>15.361589019972042</v>
      </c>
      <c r="AQ59" s="13">
        <f>'BY_Demands_Drivers (2)'!$G$54*$AT19</f>
        <v>4.6379950076333127</v>
      </c>
      <c r="AX59" s="18" t="str">
        <f t="shared" si="4"/>
        <v>Demand</v>
      </c>
      <c r="AY59">
        <f>$BE$19</f>
        <v>2025</v>
      </c>
      <c r="AZ59" t="s">
        <v>27</v>
      </c>
      <c r="BA59" t="str">
        <f t="shared" si="19"/>
        <v>IIDHT</v>
      </c>
      <c r="BB59" s="13">
        <f>'BY_Demands_Drivers (2)'!$F$89*$BF19</f>
        <v>0.10268651285140272</v>
      </c>
      <c r="BC59" s="13">
        <f>'BY_Demands_Drivers (2)'!$F$89*$BF19</f>
        <v>0.10268651285140272</v>
      </c>
    </row>
    <row r="60" spans="2:55" x14ac:dyDescent="0.3">
      <c r="B60" s="18" t="str">
        <f t="shared" si="0"/>
        <v>Demand</v>
      </c>
      <c r="C60">
        <f>$I$20</f>
        <v>2026</v>
      </c>
      <c r="D60" t="s">
        <v>27</v>
      </c>
      <c r="E60" t="str">
        <f t="shared" si="15"/>
        <v>IGDHT</v>
      </c>
      <c r="F60" s="13">
        <f>'BY_Demands_Drivers (2)'!$F$26*$J20</f>
        <v>2.9181499193150482</v>
      </c>
      <c r="G60" s="13">
        <f>'BY_Demands_Drivers (2)'!$G$26*$J20</f>
        <v>0.8810523924128093</v>
      </c>
      <c r="N60" s="18" t="str">
        <f t="shared" si="1"/>
        <v>Demand</v>
      </c>
      <c r="O60">
        <f>$U$20</f>
        <v>2026</v>
      </c>
      <c r="P60" t="s">
        <v>27</v>
      </c>
      <c r="Q60" t="str">
        <f t="shared" si="16"/>
        <v>IXDHT</v>
      </c>
      <c r="R60" s="13">
        <f>'BY_Demands_Drivers (2)'!$F$33*$V20</f>
        <v>20.298561073340004</v>
      </c>
      <c r="S60" s="13">
        <f>'BY_Demands_Drivers (2)'!$G$33*$V20</f>
        <v>6.1285733395087378</v>
      </c>
      <c r="Z60" s="18" t="str">
        <f t="shared" si="2"/>
        <v>\I:</v>
      </c>
      <c r="AA60">
        <f>$AG$20</f>
        <v>2026</v>
      </c>
      <c r="AB60" t="s">
        <v>27</v>
      </c>
      <c r="AC60" t="str">
        <f t="shared" si="17"/>
        <v>IRDHT</v>
      </c>
      <c r="AD60" s="13">
        <f>'BY_Demands_Drivers (2)'!$F$47*$AH20</f>
        <v>0</v>
      </c>
      <c r="AE60" s="13">
        <f>'BY_Demands_Drivers (2)'!$G$47*$AH20</f>
        <v>0</v>
      </c>
      <c r="AL60" s="18" t="str">
        <f t="shared" si="3"/>
        <v>Demand</v>
      </c>
      <c r="AM60">
        <f>$AS$20</f>
        <v>2026</v>
      </c>
      <c r="AN60" t="s">
        <v>27</v>
      </c>
      <c r="AO60" t="str">
        <f t="shared" si="18"/>
        <v>ISDHT</v>
      </c>
      <c r="AP60" s="13">
        <f>'BY_Demands_Drivers (2)'!$F$54*$AT20</f>
        <v>15.581995591850822</v>
      </c>
      <c r="AQ60" s="13">
        <f>'BY_Demands_Drivers (2)'!$G$54*$AT20</f>
        <v>4.704540504892373</v>
      </c>
      <c r="AX60" s="18" t="str">
        <f t="shared" si="4"/>
        <v>Demand</v>
      </c>
      <c r="AY60">
        <f>$BE$20</f>
        <v>2026</v>
      </c>
      <c r="AZ60" t="s">
        <v>27</v>
      </c>
      <c r="BA60" t="str">
        <f t="shared" si="19"/>
        <v>IIDHT</v>
      </c>
      <c r="BB60" s="13">
        <f>'BY_Demands_Drivers (2)'!$F$89*$BF20</f>
        <v>0.10446429273371728</v>
      </c>
      <c r="BC60" s="13">
        <f>'BY_Demands_Drivers (2)'!$F$89*$BF20</f>
        <v>0.10446429273371728</v>
      </c>
    </row>
    <row r="61" spans="2:55" x14ac:dyDescent="0.3">
      <c r="B61" s="18" t="str">
        <f t="shared" si="0"/>
        <v>Demand</v>
      </c>
      <c r="C61">
        <f>$I$21</f>
        <v>2027</v>
      </c>
      <c r="D61" t="s">
        <v>27</v>
      </c>
      <c r="E61" t="str">
        <f t="shared" si="15"/>
        <v>IGDHT</v>
      </c>
      <c r="F61" s="13">
        <f>'BY_Demands_Drivers (2)'!$F$26*$J21</f>
        <v>2.8982953539162772</v>
      </c>
      <c r="G61" s="13">
        <f>'BY_Demands_Drivers (2)'!$G$26*$J21</f>
        <v>0.87505787094250398</v>
      </c>
      <c r="N61" s="18" t="str">
        <f t="shared" si="1"/>
        <v>Demand</v>
      </c>
      <c r="O61">
        <f>$U$21</f>
        <v>2027</v>
      </c>
      <c r="P61" t="s">
        <v>27</v>
      </c>
      <c r="Q61" t="str">
        <f t="shared" si="16"/>
        <v>IXDHT</v>
      </c>
      <c r="R61" s="13">
        <f>'BY_Demands_Drivers (2)'!$F$33*$V21</f>
        <v>20.221598968710946</v>
      </c>
      <c r="S61" s="13">
        <f>'BY_Demands_Drivers (2)'!$G$33*$V21</f>
        <v>6.1053368203841574</v>
      </c>
      <c r="Z61" s="18" t="str">
        <f t="shared" si="2"/>
        <v>\I:</v>
      </c>
      <c r="AA61">
        <f>$AG$21</f>
        <v>2027</v>
      </c>
      <c r="AB61" t="s">
        <v>27</v>
      </c>
      <c r="AC61" t="str">
        <f t="shared" si="17"/>
        <v>IRDHT</v>
      </c>
      <c r="AD61" s="13">
        <f>'BY_Demands_Drivers (2)'!$F$47*$AH21</f>
        <v>0</v>
      </c>
      <c r="AE61" s="13">
        <f>'BY_Demands_Drivers (2)'!$G$47*$AH21</f>
        <v>0</v>
      </c>
      <c r="AL61" s="18" t="str">
        <f t="shared" si="3"/>
        <v>Demand</v>
      </c>
      <c r="AM61">
        <f>$AS$21</f>
        <v>2027</v>
      </c>
      <c r="AN61" t="s">
        <v>27</v>
      </c>
      <c r="AO61" t="str">
        <f t="shared" si="18"/>
        <v>ISDHT</v>
      </c>
      <c r="AP61" s="13">
        <f>'BY_Demands_Drivers (2)'!$F$54*$AT21</f>
        <v>15.802402163729603</v>
      </c>
      <c r="AQ61" s="13">
        <f>'BY_Demands_Drivers (2)'!$G$54*$AT21</f>
        <v>4.7710860021514332</v>
      </c>
      <c r="AX61" s="18" t="str">
        <f t="shared" si="4"/>
        <v>Demand</v>
      </c>
      <c r="AY61">
        <f>$BE$21</f>
        <v>2027</v>
      </c>
      <c r="AZ61" t="s">
        <v>27</v>
      </c>
      <c r="BA61" t="str">
        <f t="shared" si="19"/>
        <v>IIDHT</v>
      </c>
      <c r="BB61" s="13">
        <f>'BY_Demands_Drivers (2)'!$F$89*$BF21</f>
        <v>0.10624207261603184</v>
      </c>
      <c r="BC61" s="13">
        <f>'BY_Demands_Drivers (2)'!$F$89*$BF21</f>
        <v>0.10624207261603184</v>
      </c>
    </row>
    <row r="62" spans="2:55" x14ac:dyDescent="0.3">
      <c r="B62" s="18" t="str">
        <f t="shared" si="0"/>
        <v>Demand</v>
      </c>
      <c r="C62">
        <f>$I$22</f>
        <v>2028</v>
      </c>
      <c r="D62" t="s">
        <v>27</v>
      </c>
      <c r="E62" t="str">
        <f t="shared" si="15"/>
        <v>IGDHT</v>
      </c>
      <c r="F62" s="13">
        <f>'BY_Demands_Drivers (2)'!$F$26*$J22</f>
        <v>2.8784407885175058</v>
      </c>
      <c r="G62" s="13">
        <f>'BY_Demands_Drivers (2)'!$G$26*$J22</f>
        <v>0.86906334947219854</v>
      </c>
      <c r="N62" s="18" t="str">
        <f t="shared" si="1"/>
        <v>Demand</v>
      </c>
      <c r="O62">
        <f>$U$22</f>
        <v>2028</v>
      </c>
      <c r="P62" t="s">
        <v>27</v>
      </c>
      <c r="Q62" t="str">
        <f t="shared" si="16"/>
        <v>IXDHT</v>
      </c>
      <c r="R62" s="13">
        <f>'BY_Demands_Drivers (2)'!$F$33*$V22</f>
        <v>20.144636864081892</v>
      </c>
      <c r="S62" s="13">
        <f>'BY_Demands_Drivers (2)'!$G$33*$V22</f>
        <v>6.0821003012595778</v>
      </c>
      <c r="Z62" s="18" t="str">
        <f t="shared" si="2"/>
        <v>\I:</v>
      </c>
      <c r="AA62">
        <f>$AG$22</f>
        <v>2028</v>
      </c>
      <c r="AB62" t="s">
        <v>27</v>
      </c>
      <c r="AC62" t="str">
        <f t="shared" si="17"/>
        <v>IRDHT</v>
      </c>
      <c r="AD62" s="13">
        <f>'BY_Demands_Drivers (2)'!$F$47*$AH22</f>
        <v>0</v>
      </c>
      <c r="AE62" s="13">
        <f>'BY_Demands_Drivers (2)'!$G$47*$AH22</f>
        <v>0</v>
      </c>
      <c r="AL62" s="18" t="str">
        <f t="shared" si="3"/>
        <v>Demand</v>
      </c>
      <c r="AM62">
        <f>$AS$22</f>
        <v>2028</v>
      </c>
      <c r="AN62" t="s">
        <v>27</v>
      </c>
      <c r="AO62" t="str">
        <f t="shared" si="18"/>
        <v>ISDHT</v>
      </c>
      <c r="AP62" s="13">
        <f>'BY_Demands_Drivers (2)'!$F$54*$AT22</f>
        <v>16.022808735608383</v>
      </c>
      <c r="AQ62" s="13">
        <f>'BY_Demands_Drivers (2)'!$G$54*$AT22</f>
        <v>4.8376314994104934</v>
      </c>
      <c r="AX62" s="18" t="str">
        <f t="shared" si="4"/>
        <v>Demand</v>
      </c>
      <c r="AY62">
        <f>$BE$22</f>
        <v>2028</v>
      </c>
      <c r="AZ62" t="s">
        <v>27</v>
      </c>
      <c r="BA62" t="str">
        <f t="shared" si="19"/>
        <v>IIDHT</v>
      </c>
      <c r="BB62" s="13">
        <f>'BY_Demands_Drivers (2)'!$F$89*$BF22</f>
        <v>0.10801985249834643</v>
      </c>
      <c r="BC62" s="13">
        <f>'BY_Demands_Drivers (2)'!$F$89*$BF22</f>
        <v>0.10801985249834643</v>
      </c>
    </row>
    <row r="63" spans="2:55" x14ac:dyDescent="0.3">
      <c r="B63" s="18" t="str">
        <f t="shared" si="0"/>
        <v>Demand</v>
      </c>
      <c r="C63">
        <f>$I$23</f>
        <v>2029</v>
      </c>
      <c r="D63" t="s">
        <v>27</v>
      </c>
      <c r="E63" t="str">
        <f t="shared" si="15"/>
        <v>IGDHT</v>
      </c>
      <c r="F63" s="13">
        <f>'BY_Demands_Drivers (2)'!$F$26*$J23</f>
        <v>2.8585862231187344</v>
      </c>
      <c r="G63" s="13">
        <f>'BY_Demands_Drivers (2)'!$G$26*$J23</f>
        <v>0.86306882800189322</v>
      </c>
      <c r="N63" s="18" t="str">
        <f t="shared" si="1"/>
        <v>Demand</v>
      </c>
      <c r="O63">
        <f>$U$23</f>
        <v>2029</v>
      </c>
      <c r="P63" t="s">
        <v>27</v>
      </c>
      <c r="Q63" t="str">
        <f t="shared" si="16"/>
        <v>IXDHT</v>
      </c>
      <c r="R63" s="13">
        <f>'BY_Demands_Drivers (2)'!$F$33*$V23</f>
        <v>20.067674759452832</v>
      </c>
      <c r="S63" s="13">
        <f>'BY_Demands_Drivers (2)'!$G$33*$V23</f>
        <v>6.0588637821349964</v>
      </c>
      <c r="Z63" s="18" t="str">
        <f t="shared" si="2"/>
        <v>\I:</v>
      </c>
      <c r="AA63">
        <f>$AG$23</f>
        <v>2029</v>
      </c>
      <c r="AB63" t="s">
        <v>27</v>
      </c>
      <c r="AC63" t="str">
        <f t="shared" si="17"/>
        <v>IRDHT</v>
      </c>
      <c r="AD63" s="13">
        <f>'BY_Demands_Drivers (2)'!$F$47*$AH23</f>
        <v>0</v>
      </c>
      <c r="AE63" s="13">
        <f>'BY_Demands_Drivers (2)'!$G$47*$AH23</f>
        <v>0</v>
      </c>
      <c r="AL63" s="18" t="str">
        <f t="shared" si="3"/>
        <v>Demand</v>
      </c>
      <c r="AM63">
        <f>$AS$23</f>
        <v>2029</v>
      </c>
      <c r="AN63" t="s">
        <v>27</v>
      </c>
      <c r="AO63" t="str">
        <f t="shared" si="18"/>
        <v>ISDHT</v>
      </c>
      <c r="AP63" s="13">
        <f>'BY_Demands_Drivers (2)'!$F$54*$AT23</f>
        <v>16.243215307487159</v>
      </c>
      <c r="AQ63" s="13">
        <f>'BY_Demands_Drivers (2)'!$G$54*$AT23</f>
        <v>4.9041769966695519</v>
      </c>
      <c r="AX63" s="18" t="str">
        <f t="shared" si="4"/>
        <v>Demand</v>
      </c>
      <c r="AY63">
        <f>$BE$23</f>
        <v>2029</v>
      </c>
      <c r="AZ63" t="s">
        <v>27</v>
      </c>
      <c r="BA63" t="str">
        <f t="shared" si="19"/>
        <v>IIDHT</v>
      </c>
      <c r="BB63" s="13">
        <f>'BY_Demands_Drivers (2)'!$F$89*$BF23</f>
        <v>0.10979763238066099</v>
      </c>
      <c r="BC63" s="13">
        <f>'BY_Demands_Drivers (2)'!$F$89*$BF23</f>
        <v>0.10979763238066099</v>
      </c>
    </row>
    <row r="64" spans="2:55" x14ac:dyDescent="0.3">
      <c r="B64" s="18" t="str">
        <f t="shared" si="0"/>
        <v>Demand</v>
      </c>
      <c r="C64">
        <f>$I$24</f>
        <v>2030</v>
      </c>
      <c r="D64" t="s">
        <v>27</v>
      </c>
      <c r="E64" t="str">
        <f t="shared" si="15"/>
        <v>IGDHT</v>
      </c>
      <c r="F64" s="13">
        <f>'BY_Demands_Drivers (2)'!$F$26*$J24</f>
        <v>2.8387316577199617</v>
      </c>
      <c r="G64" s="13">
        <f>'BY_Demands_Drivers (2)'!$G$26*$J24</f>
        <v>0.85707430653158734</v>
      </c>
      <c r="N64" s="18" t="str">
        <f t="shared" si="1"/>
        <v>Demand</v>
      </c>
      <c r="O64">
        <f>$U$24</f>
        <v>2030</v>
      </c>
      <c r="P64" t="s">
        <v>27</v>
      </c>
      <c r="Q64" t="str">
        <f t="shared" si="16"/>
        <v>IXDHT</v>
      </c>
      <c r="R64" s="13">
        <f>'BY_Demands_Drivers (2)'!$F$33*$V24</f>
        <v>19.990712654823771</v>
      </c>
      <c r="S64" s="13">
        <f>'BY_Demands_Drivers (2)'!$G$33*$V24</f>
        <v>6.035627263010416</v>
      </c>
      <c r="Z64" s="18" t="str">
        <f t="shared" si="2"/>
        <v>\I:</v>
      </c>
      <c r="AA64">
        <f>$AG$24</f>
        <v>2030</v>
      </c>
      <c r="AB64" t="s">
        <v>27</v>
      </c>
      <c r="AC64" t="str">
        <f t="shared" si="17"/>
        <v>IRDHT</v>
      </c>
      <c r="AD64" s="13">
        <f>'BY_Demands_Drivers (2)'!$F$47*$AH24</f>
        <v>0</v>
      </c>
      <c r="AE64" s="13">
        <f>'BY_Demands_Drivers (2)'!$G$47*$AH24</f>
        <v>0</v>
      </c>
      <c r="AL64" s="18" t="str">
        <f t="shared" si="3"/>
        <v>Demand</v>
      </c>
      <c r="AM64">
        <f>$AS$24</f>
        <v>2030</v>
      </c>
      <c r="AN64" t="s">
        <v>27</v>
      </c>
      <c r="AO64" t="str">
        <f t="shared" si="18"/>
        <v>ISDHT</v>
      </c>
      <c r="AP64" s="13">
        <f>'BY_Demands_Drivers (2)'!$F$54*$AT24</f>
        <v>16.463621879365945</v>
      </c>
      <c r="AQ64" s="13">
        <f>'BY_Demands_Drivers (2)'!$G$54*$AT24</f>
        <v>4.9707224939286139</v>
      </c>
      <c r="AX64" s="18" t="str">
        <f t="shared" si="4"/>
        <v>Demand</v>
      </c>
      <c r="AY64">
        <f>$BE$24</f>
        <v>2030</v>
      </c>
      <c r="AZ64" t="s">
        <v>27</v>
      </c>
      <c r="BA64" t="str">
        <f t="shared" si="19"/>
        <v>IIDHT</v>
      </c>
      <c r="BB64" s="13">
        <f>'BY_Demands_Drivers (2)'!$F$89*$BF24</f>
        <v>0.1115754122629755</v>
      </c>
      <c r="BC64" s="13">
        <f>'BY_Demands_Drivers (2)'!$F$89*$BF24</f>
        <v>0.1115754122629755</v>
      </c>
    </row>
    <row r="65" spans="2:55" x14ac:dyDescent="0.3">
      <c r="B65" s="18" t="str">
        <f t="shared" si="0"/>
        <v>Demand</v>
      </c>
      <c r="C65">
        <f>$I$25</f>
        <v>2031</v>
      </c>
      <c r="D65" t="s">
        <v>27</v>
      </c>
      <c r="E65" t="str">
        <f t="shared" si="15"/>
        <v>IGDHT</v>
      </c>
      <c r="F65" s="13">
        <f>'BY_Demands_Drivers (2)'!$F$26*$J25</f>
        <v>2.8051681074154073</v>
      </c>
      <c r="G65" s="13">
        <f>'BY_Demands_Drivers (2)'!$G$26*$J25</f>
        <v>0.84694074687518817</v>
      </c>
      <c r="N65" s="18" t="str">
        <f t="shared" si="1"/>
        <v>Demand</v>
      </c>
      <c r="O65">
        <f>$U$25</f>
        <v>2031</v>
      </c>
      <c r="P65" t="s">
        <v>27</v>
      </c>
      <c r="Q65" t="str">
        <f t="shared" si="16"/>
        <v>IXDHT</v>
      </c>
      <c r="R65" s="13">
        <f>'BY_Demands_Drivers (2)'!$F$33*$V25</f>
        <v>19.83790307067115</v>
      </c>
      <c r="S65" s="13">
        <f>'BY_Demands_Drivers (2)'!$G$33*$V25</f>
        <v>5.9894907541182087</v>
      </c>
      <c r="Z65" s="18" t="str">
        <f t="shared" si="2"/>
        <v>\I:</v>
      </c>
      <c r="AA65">
        <f>$AG$25</f>
        <v>2031</v>
      </c>
      <c r="AB65" t="s">
        <v>27</v>
      </c>
      <c r="AC65" t="str">
        <f t="shared" si="17"/>
        <v>IRDHT</v>
      </c>
      <c r="AD65" s="13">
        <f>'BY_Demands_Drivers (2)'!$F$47*$AH25</f>
        <v>0</v>
      </c>
      <c r="AE65" s="13">
        <f>'BY_Demands_Drivers (2)'!$G$47*$AH25</f>
        <v>0</v>
      </c>
      <c r="AL65" s="18" t="str">
        <f t="shared" si="3"/>
        <v>Demand</v>
      </c>
      <c r="AM65">
        <f>$AS$25</f>
        <v>2031</v>
      </c>
      <c r="AN65" t="s">
        <v>27</v>
      </c>
      <c r="AO65" t="str">
        <f t="shared" si="18"/>
        <v>ISDHT</v>
      </c>
      <c r="AP65" s="13">
        <f>'BY_Demands_Drivers (2)'!$F$54*$AT25</f>
        <v>16.530210147031919</v>
      </c>
      <c r="AQ65" s="13">
        <f>'BY_Demands_Drivers (2)'!$G$54*$AT25</f>
        <v>4.9908269279556023</v>
      </c>
      <c r="AX65" s="18" t="str">
        <f t="shared" si="4"/>
        <v>Demand</v>
      </c>
      <c r="AY65">
        <f>$BE$25</f>
        <v>2031</v>
      </c>
      <c r="AZ65" t="s">
        <v>27</v>
      </c>
      <c r="BA65" t="str">
        <f t="shared" si="19"/>
        <v>IIDHT</v>
      </c>
      <c r="BB65" s="13">
        <f>'BY_Demands_Drivers (2)'!$F$89*$BF25</f>
        <v>0.11297180673593019</v>
      </c>
      <c r="BC65" s="13">
        <f>'BY_Demands_Drivers (2)'!$F$89*$BF25</f>
        <v>0.11297180673593019</v>
      </c>
    </row>
    <row r="66" spans="2:55" x14ac:dyDescent="0.3">
      <c r="B66" s="18" t="str">
        <f t="shared" si="0"/>
        <v>Demand</v>
      </c>
      <c r="C66">
        <f>$I$26</f>
        <v>2032</v>
      </c>
      <c r="D66" t="s">
        <v>27</v>
      </c>
      <c r="E66" t="str">
        <f t="shared" si="15"/>
        <v>IGDHT</v>
      </c>
      <c r="F66" s="13">
        <f>'BY_Demands_Drivers (2)'!$F$26*$J26</f>
        <v>2.7717992293924212</v>
      </c>
      <c r="G66" s="13">
        <f>'BY_Demands_Drivers (2)'!$G$26*$J26</f>
        <v>0.83686596297882687</v>
      </c>
      <c r="N66" s="18" t="str">
        <f t="shared" si="1"/>
        <v>Demand</v>
      </c>
      <c r="O66">
        <f>$U$26</f>
        <v>2032</v>
      </c>
      <c r="P66" t="s">
        <v>27</v>
      </c>
      <c r="Q66" t="str">
        <f t="shared" si="16"/>
        <v>IXDHT</v>
      </c>
      <c r="R66" s="13">
        <f>'BY_Demands_Drivers (2)'!$F$33*$V26</f>
        <v>19.685624702808767</v>
      </c>
      <c r="S66" s="13">
        <f>'BY_Demands_Drivers (2)'!$G$33*$V26</f>
        <v>5.9435146308800428</v>
      </c>
      <c r="Z66" s="18" t="str">
        <f t="shared" si="2"/>
        <v>\I:</v>
      </c>
      <c r="AA66">
        <f>$AG$26</f>
        <v>2032</v>
      </c>
      <c r="AB66" t="s">
        <v>27</v>
      </c>
      <c r="AC66" t="str">
        <f t="shared" si="17"/>
        <v>IRDHT</v>
      </c>
      <c r="AD66" s="13">
        <f>'BY_Demands_Drivers (2)'!$F$47*$AH26</f>
        <v>0</v>
      </c>
      <c r="AE66" s="13">
        <f>'BY_Demands_Drivers (2)'!$G$47*$AH26</f>
        <v>0</v>
      </c>
      <c r="AL66" s="18" t="str">
        <f t="shared" si="3"/>
        <v>Demand</v>
      </c>
      <c r="AM66">
        <f>$AS$26</f>
        <v>2032</v>
      </c>
      <c r="AN66" t="s">
        <v>27</v>
      </c>
      <c r="AO66" t="str">
        <f t="shared" si="18"/>
        <v>ISDHT</v>
      </c>
      <c r="AP66" s="13">
        <f>'BY_Demands_Drivers (2)'!$F$54*$AT26</f>
        <v>16.595301868194749</v>
      </c>
      <c r="AQ66" s="13">
        <f>'BY_Demands_Drivers (2)'!$G$54*$AT26</f>
        <v>5.0104795223193079</v>
      </c>
      <c r="AX66" s="18" t="str">
        <f t="shared" si="4"/>
        <v>Demand</v>
      </c>
      <c r="AY66">
        <f>$BE$26</f>
        <v>2032</v>
      </c>
      <c r="AZ66" t="s">
        <v>27</v>
      </c>
      <c r="BA66" t="str">
        <f t="shared" si="19"/>
        <v>IIDHT</v>
      </c>
      <c r="BB66" s="13">
        <f>'BY_Demands_Drivers (2)'!$F$89*$BF26</f>
        <v>0.11434856028894246</v>
      </c>
      <c r="BC66" s="13">
        <f>'BY_Demands_Drivers (2)'!$F$89*$BF26</f>
        <v>0.11434856028894246</v>
      </c>
    </row>
    <row r="67" spans="2:55" x14ac:dyDescent="0.3">
      <c r="B67" s="18" t="str">
        <f t="shared" si="0"/>
        <v>Demand</v>
      </c>
      <c r="C67">
        <f>$I$27</f>
        <v>2033</v>
      </c>
      <c r="D67" t="s">
        <v>27</v>
      </c>
      <c r="E67" t="str">
        <f t="shared" si="15"/>
        <v>IGDHT</v>
      </c>
      <c r="F67" s="13">
        <f>'BY_Demands_Drivers (2)'!$F$26*$J27</f>
        <v>2.7386250236510015</v>
      </c>
      <c r="G67" s="13">
        <f>'BY_Demands_Drivers (2)'!$G$26*$J27</f>
        <v>0.82684995484250301</v>
      </c>
      <c r="N67" s="18" t="str">
        <f t="shared" si="1"/>
        <v>Demand</v>
      </c>
      <c r="O67">
        <f>$U$27</f>
        <v>2033</v>
      </c>
      <c r="P67" t="s">
        <v>27</v>
      </c>
      <c r="Q67" t="str">
        <f t="shared" si="16"/>
        <v>IXDHT</v>
      </c>
      <c r="R67" s="13">
        <f>'BY_Demands_Drivers (2)'!$F$33*$V27</f>
        <v>19.533877551236621</v>
      </c>
      <c r="S67" s="13">
        <f>'BY_Demands_Drivers (2)'!$G$33*$V27</f>
        <v>5.89769889329592</v>
      </c>
      <c r="Z67" s="18" t="str">
        <f t="shared" si="2"/>
        <v>\I:</v>
      </c>
      <c r="AA67">
        <f>$AG$27</f>
        <v>2033</v>
      </c>
      <c r="AB67" t="s">
        <v>27</v>
      </c>
      <c r="AC67" t="str">
        <f t="shared" si="17"/>
        <v>IRDHT</v>
      </c>
      <c r="AD67" s="13">
        <f>'BY_Demands_Drivers (2)'!$F$47*$AH27</f>
        <v>0</v>
      </c>
      <c r="AE67" s="13">
        <f>'BY_Demands_Drivers (2)'!$G$47*$AH27</f>
        <v>0</v>
      </c>
      <c r="AL67" s="18" t="str">
        <f t="shared" si="3"/>
        <v>Demand</v>
      </c>
      <c r="AM67">
        <f>$AS$27</f>
        <v>2033</v>
      </c>
      <c r="AN67" t="s">
        <v>27</v>
      </c>
      <c r="AO67" t="str">
        <f t="shared" si="18"/>
        <v>ISDHT</v>
      </c>
      <c r="AP67" s="13">
        <f>'BY_Demands_Drivers (2)'!$F$54*$AT27</f>
        <v>16.658897042854438</v>
      </c>
      <c r="AQ67" s="13">
        <f>'BY_Demands_Drivers (2)'!$G$54*$AT27</f>
        <v>5.0296802770197315</v>
      </c>
      <c r="AX67" s="18" t="str">
        <f t="shared" si="4"/>
        <v>Demand</v>
      </c>
      <c r="AY67">
        <f>$BE$27</f>
        <v>2033</v>
      </c>
      <c r="AZ67" t="s">
        <v>27</v>
      </c>
      <c r="BA67" t="str">
        <f t="shared" si="19"/>
        <v>IIDHT</v>
      </c>
      <c r="BB67" s="13">
        <f>'BY_Demands_Drivers (2)'!$F$89*$BF27</f>
        <v>0.11570567292201231</v>
      </c>
      <c r="BC67" s="13">
        <f>'BY_Demands_Drivers (2)'!$F$89*$BF27</f>
        <v>0.11570567292201231</v>
      </c>
    </row>
    <row r="68" spans="2:55" x14ac:dyDescent="0.3">
      <c r="B68" s="18" t="str">
        <f t="shared" si="0"/>
        <v>Demand</v>
      </c>
      <c r="C68">
        <f>$I$28</f>
        <v>2034</v>
      </c>
      <c r="D68" t="s">
        <v>27</v>
      </c>
      <c r="E68" t="str">
        <f t="shared" si="15"/>
        <v>IGDHT</v>
      </c>
      <c r="F68" s="13">
        <f>'BY_Demands_Drivers (2)'!$F$26*$J28</f>
        <v>2.7056454901911486</v>
      </c>
      <c r="G68" s="13">
        <f>'BY_Demands_Drivers (2)'!$G$26*$J28</f>
        <v>0.81689272246621658</v>
      </c>
      <c r="N68" s="18" t="str">
        <f t="shared" si="1"/>
        <v>Demand</v>
      </c>
      <c r="O68">
        <f>$U$28</f>
        <v>2034</v>
      </c>
      <c r="P68" t="s">
        <v>27</v>
      </c>
      <c r="Q68" t="str">
        <f t="shared" si="16"/>
        <v>IXDHT</v>
      </c>
      <c r="R68" s="13">
        <f>'BY_Demands_Drivers (2)'!$F$33*$V28</f>
        <v>19.382661615954706</v>
      </c>
      <c r="S68" s="13">
        <f>'BY_Demands_Drivers (2)'!$G$33*$V28</f>
        <v>5.8520435413658367</v>
      </c>
      <c r="Z68" s="18" t="str">
        <f t="shared" si="2"/>
        <v>\I:</v>
      </c>
      <c r="AA68">
        <f>$AG$28</f>
        <v>2034</v>
      </c>
      <c r="AB68" t="s">
        <v>27</v>
      </c>
      <c r="AC68" t="str">
        <f t="shared" si="17"/>
        <v>IRDHT</v>
      </c>
      <c r="AD68" s="13">
        <f>'BY_Demands_Drivers (2)'!$F$47*$AH28</f>
        <v>0</v>
      </c>
      <c r="AE68" s="13">
        <f>'BY_Demands_Drivers (2)'!$G$47*$AH28</f>
        <v>0</v>
      </c>
      <c r="AL68" s="18" t="str">
        <f t="shared" si="3"/>
        <v>Demand</v>
      </c>
      <c r="AM68">
        <f>$AS$28</f>
        <v>2034</v>
      </c>
      <c r="AN68" t="s">
        <v>27</v>
      </c>
      <c r="AO68" t="str">
        <f t="shared" si="18"/>
        <v>ISDHT</v>
      </c>
      <c r="AP68" s="13">
        <f>'BY_Demands_Drivers (2)'!$F$54*$AT28</f>
        <v>16.720995671010979</v>
      </c>
      <c r="AQ68" s="13">
        <f>'BY_Demands_Drivers (2)'!$G$54*$AT28</f>
        <v>5.0484291920568714</v>
      </c>
      <c r="AX68" s="18" t="str">
        <f t="shared" si="4"/>
        <v>Demand</v>
      </c>
      <c r="AY68">
        <f>$BE$28</f>
        <v>2034</v>
      </c>
      <c r="AZ68" t="s">
        <v>27</v>
      </c>
      <c r="BA68" t="str">
        <f t="shared" si="19"/>
        <v>IIDHT</v>
      </c>
      <c r="BB68" s="13">
        <f>'BY_Demands_Drivers (2)'!$F$89*$BF28</f>
        <v>0.11704314463513978</v>
      </c>
      <c r="BC68" s="13">
        <f>'BY_Demands_Drivers (2)'!$F$89*$BF28</f>
        <v>0.11704314463513978</v>
      </c>
    </row>
    <row r="69" spans="2:55" x14ac:dyDescent="0.3">
      <c r="B69" s="18" t="str">
        <f t="shared" ref="B69:B132" si="20">IF(SUM(F69:G69)&gt;0,"Demand","\I:")</f>
        <v>Demand</v>
      </c>
      <c r="C69">
        <f>$I$29</f>
        <v>2035</v>
      </c>
      <c r="D69" t="s">
        <v>27</v>
      </c>
      <c r="E69" t="str">
        <f t="shared" si="15"/>
        <v>IGDHT</v>
      </c>
      <c r="F69" s="13">
        <f>'BY_Demands_Drivers (2)'!$F$26*$J29</f>
        <v>2.6728606290128645</v>
      </c>
      <c r="G69" s="13">
        <f>'BY_Demands_Drivers (2)'!$G$26*$J29</f>
        <v>0.80699426584996803</v>
      </c>
      <c r="N69" s="18" t="str">
        <f t="shared" ref="N69:N132" si="21">IF(SUM(R69:S69)&gt;0,"Demand","\I:")</f>
        <v>Demand</v>
      </c>
      <c r="O69">
        <f>$U$29</f>
        <v>2035</v>
      </c>
      <c r="P69" t="s">
        <v>27</v>
      </c>
      <c r="Q69" t="str">
        <f t="shared" si="16"/>
        <v>IXDHT</v>
      </c>
      <c r="R69" s="13">
        <f>'BY_Demands_Drivers (2)'!$F$33*$V29</f>
        <v>19.231976896963033</v>
      </c>
      <c r="S69" s="13">
        <f>'BY_Demands_Drivers (2)'!$G$33*$V29</f>
        <v>5.8065485750897974</v>
      </c>
      <c r="Z69" s="18" t="str">
        <f t="shared" ref="Z69:Z132" si="22">IF(SUM(AD69:AE69)&gt;0,"Demand","\I:")</f>
        <v>\I:</v>
      </c>
      <c r="AA69">
        <f>$AG$29</f>
        <v>2035</v>
      </c>
      <c r="AB69" t="s">
        <v>27</v>
      </c>
      <c r="AC69" t="str">
        <f t="shared" si="17"/>
        <v>IRDHT</v>
      </c>
      <c r="AD69" s="13">
        <f>'BY_Demands_Drivers (2)'!$F$47*$AH29</f>
        <v>0</v>
      </c>
      <c r="AE69" s="13">
        <f>'BY_Demands_Drivers (2)'!$G$47*$AH29</f>
        <v>0</v>
      </c>
      <c r="AL69" s="18" t="str">
        <f t="shared" ref="AL69:AL132" si="23">IF(SUM(AP69:AQ69)&gt;0,"Demand","\I:")</f>
        <v>Demand</v>
      </c>
      <c r="AM69">
        <f>$AS$29</f>
        <v>2035</v>
      </c>
      <c r="AN69" t="s">
        <v>27</v>
      </c>
      <c r="AO69" t="str">
        <f t="shared" si="18"/>
        <v>ISDHT</v>
      </c>
      <c r="AP69" s="13">
        <f>'BY_Demands_Drivers (2)'!$F$54*$AT29</f>
        <v>16.781597752664375</v>
      </c>
      <c r="AQ69" s="13">
        <f>'BY_Demands_Drivers (2)'!$G$54*$AT29</f>
        <v>5.0667262674307274</v>
      </c>
      <c r="AX69" s="18" t="str">
        <f t="shared" ref="AX69:AX132" si="24">IF(SUM(BB69:BC69)&gt;0,"Demand","\I:")</f>
        <v>Demand</v>
      </c>
      <c r="AY69">
        <f>$BE$29</f>
        <v>2035</v>
      </c>
      <c r="AZ69" t="s">
        <v>27</v>
      </c>
      <c r="BA69" t="str">
        <f t="shared" si="19"/>
        <v>IIDHT</v>
      </c>
      <c r="BB69" s="13">
        <f>'BY_Demands_Drivers (2)'!$F$89*$BF29</f>
        <v>0.11836097542832484</v>
      </c>
      <c r="BC69" s="13">
        <f>'BY_Demands_Drivers (2)'!$F$89*$BF29</f>
        <v>0.11836097542832484</v>
      </c>
    </row>
    <row r="70" spans="2:55" x14ac:dyDescent="0.3">
      <c r="B70" s="18" t="str">
        <f t="shared" si="20"/>
        <v>Demand</v>
      </c>
      <c r="C70">
        <f>$I$30</f>
        <v>2036</v>
      </c>
      <c r="D70" t="s">
        <v>27</v>
      </c>
      <c r="E70" t="str">
        <f t="shared" si="15"/>
        <v>IGDHT</v>
      </c>
      <c r="F70" s="13">
        <f>'BY_Demands_Drivers (2)'!$F$26*$J30</f>
        <v>2.6457380959576504</v>
      </c>
      <c r="G70" s="13">
        <f>'BY_Demands_Drivers (2)'!$G$26*$J30</f>
        <v>0.79880538820580615</v>
      </c>
      <c r="N70" s="18" t="str">
        <f t="shared" si="21"/>
        <v>Demand</v>
      </c>
      <c r="O70">
        <f>$U$30</f>
        <v>2036</v>
      </c>
      <c r="P70" t="s">
        <v>27</v>
      </c>
      <c r="Q70" t="str">
        <f t="shared" si="16"/>
        <v>IXDHT</v>
      </c>
      <c r="R70" s="13">
        <f>'BY_Demands_Drivers (2)'!$F$33*$V30</f>
        <v>19.178826322637402</v>
      </c>
      <c r="S70" s="13">
        <f>'BY_Demands_Drivers (2)'!$G$33*$V30</f>
        <v>5.7905012704747199</v>
      </c>
      <c r="Z70" s="18" t="str">
        <f t="shared" si="22"/>
        <v>\I:</v>
      </c>
      <c r="AA70">
        <f>$AG$30</f>
        <v>2036</v>
      </c>
      <c r="AB70" t="s">
        <v>27</v>
      </c>
      <c r="AC70" t="str">
        <f t="shared" si="17"/>
        <v>IRDHT</v>
      </c>
      <c r="AD70" s="13">
        <f>'BY_Demands_Drivers (2)'!$F$47*$AH30</f>
        <v>0</v>
      </c>
      <c r="AE70" s="13">
        <f>'BY_Demands_Drivers (2)'!$G$47*$AH30</f>
        <v>0</v>
      </c>
      <c r="AL70" s="18" t="str">
        <f t="shared" si="23"/>
        <v>Demand</v>
      </c>
      <c r="AM70">
        <f>$AS$30</f>
        <v>2036</v>
      </c>
      <c r="AN70" t="s">
        <v>27</v>
      </c>
      <c r="AO70" t="str">
        <f t="shared" si="18"/>
        <v>ISDHT</v>
      </c>
      <c r="AP70" s="13">
        <f>'BY_Demands_Drivers (2)'!$F$54*$AT30</f>
        <v>16.797195896827581</v>
      </c>
      <c r="AQ70" s="13">
        <f>'BY_Demands_Drivers (2)'!$G$54*$AT30</f>
        <v>5.0714356835375662</v>
      </c>
      <c r="AX70" s="18" t="str">
        <f t="shared" si="24"/>
        <v>Demand</v>
      </c>
      <c r="AY70">
        <f>$BE$30</f>
        <v>2036</v>
      </c>
      <c r="AZ70" t="s">
        <v>27</v>
      </c>
      <c r="BA70" t="str">
        <f t="shared" si="19"/>
        <v>IIDHT</v>
      </c>
      <c r="BB70" s="13">
        <f>'BY_Demands_Drivers (2)'!$F$89*$BF30</f>
        <v>0.11933162214288949</v>
      </c>
      <c r="BC70" s="13">
        <f>'BY_Demands_Drivers (2)'!$F$89*$BF30</f>
        <v>0.11933162214288949</v>
      </c>
    </row>
    <row r="71" spans="2:55" x14ac:dyDescent="0.3">
      <c r="B71" s="18" t="str">
        <f t="shared" si="20"/>
        <v>Demand</v>
      </c>
      <c r="C71">
        <f>$I$31</f>
        <v>2037</v>
      </c>
      <c r="D71" t="s">
        <v>27</v>
      </c>
      <c r="E71" t="str">
        <f t="shared" si="15"/>
        <v>IGDHT</v>
      </c>
      <c r="F71" s="13">
        <f>'BY_Demands_Drivers (2)'!$F$26*$J31</f>
        <v>2.6187538675980089</v>
      </c>
      <c r="G71" s="13">
        <f>'BY_Demands_Drivers (2)'!$G$26*$J31</f>
        <v>0.79065826773186687</v>
      </c>
      <c r="N71" s="18" t="str">
        <f t="shared" si="21"/>
        <v>Demand</v>
      </c>
      <c r="O71">
        <f>$U$31</f>
        <v>2037</v>
      </c>
      <c r="P71" t="s">
        <v>27</v>
      </c>
      <c r="Q71" t="str">
        <f t="shared" si="16"/>
        <v>IXDHT</v>
      </c>
      <c r="R71" s="13">
        <f>'BY_Demands_Drivers (2)'!$F$33*$V31</f>
        <v>19.125206934412567</v>
      </c>
      <c r="S71" s="13">
        <f>'BY_Demands_Drivers (2)'!$G$33*$V31</f>
        <v>5.7743124208332013</v>
      </c>
      <c r="Z71" s="18" t="str">
        <f t="shared" si="22"/>
        <v>\I:</v>
      </c>
      <c r="AA71">
        <f>$AG$31</f>
        <v>2037</v>
      </c>
      <c r="AB71" t="s">
        <v>27</v>
      </c>
      <c r="AC71" t="str">
        <f t="shared" si="17"/>
        <v>IRDHT</v>
      </c>
      <c r="AD71" s="13">
        <f>'BY_Demands_Drivers (2)'!$F$47*$AH31</f>
        <v>0</v>
      </c>
      <c r="AE71" s="13">
        <f>'BY_Demands_Drivers (2)'!$G$47*$AH31</f>
        <v>0</v>
      </c>
      <c r="AL71" s="18" t="str">
        <f t="shared" si="23"/>
        <v>Demand</v>
      </c>
      <c r="AM71">
        <f>$AS$31</f>
        <v>2037</v>
      </c>
      <c r="AN71" t="s">
        <v>27</v>
      </c>
      <c r="AO71" t="str">
        <f t="shared" si="18"/>
        <v>ISDHT</v>
      </c>
      <c r="AP71" s="13">
        <f>'BY_Demands_Drivers (2)'!$F$54*$AT31</f>
        <v>16.811746024291633</v>
      </c>
      <c r="AQ71" s="13">
        <f>'BY_Demands_Drivers (2)'!$G$54*$AT31</f>
        <v>5.0758286808017798</v>
      </c>
      <c r="AX71" s="18" t="str">
        <f t="shared" si="24"/>
        <v>Demand</v>
      </c>
      <c r="AY71">
        <f>$BE$31</f>
        <v>2037</v>
      </c>
      <c r="AZ71" t="s">
        <v>27</v>
      </c>
      <c r="BA71" t="str">
        <f t="shared" si="19"/>
        <v>IIDHT</v>
      </c>
      <c r="BB71" s="13">
        <f>'BY_Demands_Drivers (2)'!$F$89*$BF31</f>
        <v>0.12028600467110637</v>
      </c>
      <c r="BC71" s="13">
        <f>'BY_Demands_Drivers (2)'!$F$89*$BF31</f>
        <v>0.12028600467110637</v>
      </c>
    </row>
    <row r="72" spans="2:55" x14ac:dyDescent="0.3">
      <c r="B72" s="18" t="str">
        <f t="shared" si="20"/>
        <v>Demand</v>
      </c>
      <c r="C72">
        <f>$I$32</f>
        <v>2038</v>
      </c>
      <c r="D72" t="s">
        <v>27</v>
      </c>
      <c r="E72" t="str">
        <f t="shared" si="15"/>
        <v>IGDHT</v>
      </c>
      <c r="F72" s="13">
        <f>'BY_Demands_Drivers (2)'!$F$26*$J32</f>
        <v>2.5919079439339399</v>
      </c>
      <c r="G72" s="13">
        <f>'BY_Demands_Drivers (2)'!$G$26*$J32</f>
        <v>0.78255290442815029</v>
      </c>
      <c r="N72" s="18" t="str">
        <f t="shared" si="21"/>
        <v>Demand</v>
      </c>
      <c r="O72">
        <f>$U$32</f>
        <v>2038</v>
      </c>
      <c r="P72" t="s">
        <v>27</v>
      </c>
      <c r="Q72" t="str">
        <f t="shared" si="16"/>
        <v>IXDHT</v>
      </c>
      <c r="R72" s="13">
        <f>'BY_Demands_Drivers (2)'!$F$33*$V32</f>
        <v>19.071118732288525</v>
      </c>
      <c r="S72" s="13">
        <f>'BY_Demands_Drivers (2)'!$G$33*$V32</f>
        <v>5.757982026165239</v>
      </c>
      <c r="Z72" s="18" t="str">
        <f t="shared" si="22"/>
        <v>\I:</v>
      </c>
      <c r="AA72">
        <f>$AG$32</f>
        <v>2038</v>
      </c>
      <c r="AB72" t="s">
        <v>27</v>
      </c>
      <c r="AC72" t="str">
        <f t="shared" si="17"/>
        <v>IRDHT</v>
      </c>
      <c r="AD72" s="13">
        <f>'BY_Demands_Drivers (2)'!$F$47*$AH32</f>
        <v>0</v>
      </c>
      <c r="AE72" s="13">
        <f>'BY_Demands_Drivers (2)'!$G$47*$AH32</f>
        <v>0</v>
      </c>
      <c r="AL72" s="18" t="str">
        <f t="shared" si="23"/>
        <v>Demand</v>
      </c>
      <c r="AM72">
        <f>$AS$32</f>
        <v>2038</v>
      </c>
      <c r="AN72" t="s">
        <v>27</v>
      </c>
      <c r="AO72" t="str">
        <f t="shared" si="18"/>
        <v>ISDHT</v>
      </c>
      <c r="AP72" s="13">
        <f>'BY_Demands_Drivers (2)'!$F$54*$AT32</f>
        <v>16.82524813505653</v>
      </c>
      <c r="AQ72" s="13">
        <f>'BY_Demands_Drivers (2)'!$G$54*$AT32</f>
        <v>5.0799052592233664</v>
      </c>
      <c r="AX72" s="18" t="str">
        <f t="shared" si="24"/>
        <v>Demand</v>
      </c>
      <c r="AY72">
        <f>$BE$32</f>
        <v>2038</v>
      </c>
      <c r="AZ72" t="s">
        <v>27</v>
      </c>
      <c r="BA72" t="str">
        <f t="shared" si="19"/>
        <v>IIDHT</v>
      </c>
      <c r="BB72" s="13">
        <f>'BY_Demands_Drivers (2)'!$F$89*$BF32</f>
        <v>0.12122412301297546</v>
      </c>
      <c r="BC72" s="13">
        <f>'BY_Demands_Drivers (2)'!$F$89*$BF32</f>
        <v>0.12122412301297546</v>
      </c>
    </row>
    <row r="73" spans="2:55" x14ac:dyDescent="0.3">
      <c r="B73" s="18" t="str">
        <f t="shared" si="20"/>
        <v>Demand</v>
      </c>
      <c r="C73">
        <f>$I$33</f>
        <v>2039</v>
      </c>
      <c r="D73" t="s">
        <v>27</v>
      </c>
      <c r="E73" t="str">
        <f t="shared" si="15"/>
        <v>IGDHT</v>
      </c>
      <c r="F73" s="13">
        <f>'BY_Demands_Drivers (2)'!$F$26*$J33</f>
        <v>2.5652003249654425</v>
      </c>
      <c r="G73" s="13">
        <f>'BY_Demands_Drivers (2)'!$G$26*$J33</f>
        <v>0.77448929829465618</v>
      </c>
      <c r="N73" s="18" t="str">
        <f t="shared" si="21"/>
        <v>Demand</v>
      </c>
      <c r="O73">
        <f>$U$33</f>
        <v>2039</v>
      </c>
      <c r="P73" t="s">
        <v>27</v>
      </c>
      <c r="Q73" t="str">
        <f t="shared" si="16"/>
        <v>IXDHT</v>
      </c>
      <c r="R73" s="13">
        <f>'BY_Demands_Drivers (2)'!$F$33*$V33</f>
        <v>19.016561716265276</v>
      </c>
      <c r="S73" s="13">
        <f>'BY_Demands_Drivers (2)'!$G$33*$V33</f>
        <v>5.7415100864708357</v>
      </c>
      <c r="Z73" s="18" t="str">
        <f t="shared" si="22"/>
        <v>\I:</v>
      </c>
      <c r="AA73">
        <f>$AG$33</f>
        <v>2039</v>
      </c>
      <c r="AB73" t="s">
        <v>27</v>
      </c>
      <c r="AC73" t="str">
        <f t="shared" si="17"/>
        <v>IRDHT</v>
      </c>
      <c r="AD73" s="13">
        <f>'BY_Demands_Drivers (2)'!$F$47*$AH33</f>
        <v>0</v>
      </c>
      <c r="AE73" s="13">
        <f>'BY_Demands_Drivers (2)'!$G$47*$AH33</f>
        <v>0</v>
      </c>
      <c r="AL73" s="18" t="str">
        <f t="shared" si="23"/>
        <v>Demand</v>
      </c>
      <c r="AM73">
        <f>$AS$33</f>
        <v>2039</v>
      </c>
      <c r="AN73" t="s">
        <v>27</v>
      </c>
      <c r="AO73" t="str">
        <f t="shared" si="18"/>
        <v>ISDHT</v>
      </c>
      <c r="AP73" s="13">
        <f>'BY_Demands_Drivers (2)'!$F$54*$AT33</f>
        <v>16.837702229122268</v>
      </c>
      <c r="AQ73" s="13">
        <f>'BY_Demands_Drivers (2)'!$G$54*$AT33</f>
        <v>5.0836654188023269</v>
      </c>
      <c r="AX73" s="18" t="str">
        <f t="shared" si="24"/>
        <v>Demand</v>
      </c>
      <c r="AY73">
        <f>$BE$33</f>
        <v>2039</v>
      </c>
      <c r="AZ73" t="s">
        <v>27</v>
      </c>
      <c r="BA73" t="str">
        <f t="shared" si="19"/>
        <v>IIDHT</v>
      </c>
      <c r="BB73" s="13">
        <f>'BY_Demands_Drivers (2)'!$F$89*$BF33</f>
        <v>0.12214597716849675</v>
      </c>
      <c r="BC73" s="13">
        <f>'BY_Demands_Drivers (2)'!$F$89*$BF33</f>
        <v>0.12214597716849675</v>
      </c>
    </row>
    <row r="74" spans="2:55" x14ac:dyDescent="0.3">
      <c r="B74" s="18" t="str">
        <f t="shared" si="20"/>
        <v>Demand</v>
      </c>
      <c r="C74">
        <f>$I$34</f>
        <v>2040</v>
      </c>
      <c r="D74" t="s">
        <v>27</v>
      </c>
      <c r="E74" t="str">
        <f t="shared" si="15"/>
        <v>IGDHT</v>
      </c>
      <c r="F74" s="13">
        <f>'BY_Demands_Drivers (2)'!$F$26*$J34</f>
        <v>2.5386310106925198</v>
      </c>
      <c r="G74" s="13">
        <f>'BY_Demands_Drivers (2)'!$G$26*$J34</f>
        <v>0.76646744933138522</v>
      </c>
      <c r="N74" s="18" t="str">
        <f t="shared" si="21"/>
        <v>Demand</v>
      </c>
      <c r="O74">
        <f>$U$34</f>
        <v>2040</v>
      </c>
      <c r="P74" t="s">
        <v>27</v>
      </c>
      <c r="Q74" t="str">
        <f t="shared" si="16"/>
        <v>IXDHT</v>
      </c>
      <c r="R74" s="13">
        <f>'BY_Demands_Drivers (2)'!$F$33*$V34</f>
        <v>18.961535886342826</v>
      </c>
      <c r="S74" s="13">
        <f>'BY_Demands_Drivers (2)'!$G$33*$V34</f>
        <v>5.7248966017499905</v>
      </c>
      <c r="Z74" s="18" t="str">
        <f t="shared" si="22"/>
        <v>\I:</v>
      </c>
      <c r="AA74">
        <f>$AG$34</f>
        <v>2040</v>
      </c>
      <c r="AB74" t="s">
        <v>27</v>
      </c>
      <c r="AC74" t="str">
        <f t="shared" si="17"/>
        <v>IRDHT</v>
      </c>
      <c r="AD74" s="13">
        <f>'BY_Demands_Drivers (2)'!$F$47*$AH34</f>
        <v>0</v>
      </c>
      <c r="AE74" s="13">
        <f>'BY_Demands_Drivers (2)'!$G$47*$AH34</f>
        <v>0</v>
      </c>
      <c r="AL74" s="18" t="str">
        <f t="shared" si="23"/>
        <v>Demand</v>
      </c>
      <c r="AM74">
        <f>$AS$34</f>
        <v>2040</v>
      </c>
      <c r="AN74" t="s">
        <v>27</v>
      </c>
      <c r="AO74" t="str">
        <f t="shared" si="18"/>
        <v>ISDHT</v>
      </c>
      <c r="AP74" s="13">
        <f>'BY_Demands_Drivers (2)'!$F$54*$AT34</f>
        <v>16.849108306488866</v>
      </c>
      <c r="AQ74" s="13">
        <f>'BY_Demands_Drivers (2)'!$G$54*$AT34</f>
        <v>5.0871091595386648</v>
      </c>
      <c r="AX74" s="18" t="str">
        <f t="shared" si="24"/>
        <v>Demand</v>
      </c>
      <c r="AY74">
        <f>$BE$34</f>
        <v>2040</v>
      </c>
      <c r="AZ74" t="s">
        <v>27</v>
      </c>
      <c r="BA74" t="str">
        <f t="shared" si="19"/>
        <v>IIDHT</v>
      </c>
      <c r="BB74" s="13">
        <f>'BY_Demands_Drivers (2)'!$F$89*$BF34</f>
        <v>0.12305156713767025</v>
      </c>
      <c r="BC74" s="13">
        <f>'BY_Demands_Drivers (2)'!$F$89*$BF34</f>
        <v>0.12305156713767025</v>
      </c>
    </row>
    <row r="75" spans="2:55" x14ac:dyDescent="0.3">
      <c r="B75" s="18" t="str">
        <f t="shared" si="20"/>
        <v>Demand</v>
      </c>
      <c r="C75">
        <f>$I$35</f>
        <v>2041</v>
      </c>
      <c r="D75" t="s">
        <v>27</v>
      </c>
      <c r="E75" t="str">
        <f t="shared" si="15"/>
        <v>IGDHT</v>
      </c>
      <c r="F75" s="13">
        <f>'BY_Demands_Drivers (2)'!$F$26*$J35</f>
        <v>2.5291405173494197</v>
      </c>
      <c r="G75" s="13">
        <f>'BY_Demands_Drivers (2)'!$G$26*$J35</f>
        <v>0.76360206472253733</v>
      </c>
      <c r="N75" s="18" t="str">
        <f t="shared" si="21"/>
        <v>Demand</v>
      </c>
      <c r="O75">
        <f>$U$35</f>
        <v>2041</v>
      </c>
      <c r="P75" t="s">
        <v>27</v>
      </c>
      <c r="Q75" t="str">
        <f t="shared" si="16"/>
        <v>IXDHT</v>
      </c>
      <c r="R75" s="13">
        <f>'BY_Demands_Drivers (2)'!$F$33*$V35</f>
        <v>18.706686525938025</v>
      </c>
      <c r="S75" s="13">
        <f>'BY_Demands_Drivers (2)'!$G$33*$V35</f>
        <v>5.6479520838541353</v>
      </c>
      <c r="Z75" s="18" t="str">
        <f t="shared" si="22"/>
        <v>\I:</v>
      </c>
      <c r="AA75">
        <f>$AG$35</f>
        <v>2041</v>
      </c>
      <c r="AB75" t="s">
        <v>27</v>
      </c>
      <c r="AC75" t="str">
        <f t="shared" si="17"/>
        <v>IRDHT</v>
      </c>
      <c r="AD75" s="13">
        <f>'BY_Demands_Drivers (2)'!$F$47*$AH35</f>
        <v>0</v>
      </c>
      <c r="AE75" s="13">
        <f>'BY_Demands_Drivers (2)'!$G$47*$AH35</f>
        <v>0</v>
      </c>
      <c r="AL75" s="18" t="str">
        <f t="shared" si="23"/>
        <v>Demand</v>
      </c>
      <c r="AM75">
        <f>$AS$35</f>
        <v>2041</v>
      </c>
      <c r="AN75" t="s">
        <v>27</v>
      </c>
      <c r="AO75" t="str">
        <f t="shared" si="18"/>
        <v>ISDHT</v>
      </c>
      <c r="AP75" s="13">
        <f>'BY_Demands_Drivers (2)'!$F$54*$AT35</f>
        <v>17.044441411998442</v>
      </c>
      <c r="AQ75" s="13">
        <f>'BY_Demands_Drivers (2)'!$G$54*$AT35</f>
        <v>5.146084436575503</v>
      </c>
      <c r="AX75" s="18" t="str">
        <f t="shared" si="24"/>
        <v>Demand</v>
      </c>
      <c r="AY75">
        <f>$BE$35</f>
        <v>2041</v>
      </c>
      <c r="AZ75" t="s">
        <v>27</v>
      </c>
      <c r="BA75" t="str">
        <f t="shared" si="19"/>
        <v>IIDHT</v>
      </c>
      <c r="BB75" s="13">
        <f>'BY_Demands_Drivers (2)'!$F$89*$BF35</f>
        <v>0.12388987326089114</v>
      </c>
      <c r="BC75" s="13">
        <f>'BY_Demands_Drivers (2)'!$F$89*$BF35</f>
        <v>0.12388987326089114</v>
      </c>
    </row>
    <row r="76" spans="2:55" x14ac:dyDescent="0.3">
      <c r="B76" s="18" t="str">
        <f t="shared" si="20"/>
        <v>Demand</v>
      </c>
      <c r="C76">
        <f>$I$36</f>
        <v>2042</v>
      </c>
      <c r="D76" t="s">
        <v>27</v>
      </c>
      <c r="E76" t="str">
        <f t="shared" si="15"/>
        <v>IGDHT</v>
      </c>
      <c r="F76" s="13">
        <f>'BY_Demands_Drivers (2)'!$F$26*$J36</f>
        <v>2.519609063979837</v>
      </c>
      <c r="G76" s="13">
        <f>'BY_Demands_Drivers (2)'!$G$26*$J36</f>
        <v>0.76072431339836499</v>
      </c>
      <c r="N76" s="18" t="str">
        <f t="shared" si="21"/>
        <v>Demand</v>
      </c>
      <c r="O76">
        <f>$U$36</f>
        <v>2042</v>
      </c>
      <c r="P76" t="s">
        <v>27</v>
      </c>
      <c r="Q76" t="str">
        <f t="shared" si="16"/>
        <v>IXDHT</v>
      </c>
      <c r="R76" s="13">
        <f>'BY_Demands_Drivers (2)'!$F$33*$V36</f>
        <v>18.453477925354473</v>
      </c>
      <c r="S76" s="13">
        <f>'BY_Demands_Drivers (2)'!$G$33*$V36</f>
        <v>5.5715029467323509</v>
      </c>
      <c r="Z76" s="18" t="str">
        <f t="shared" si="22"/>
        <v>\I:</v>
      </c>
      <c r="AA76">
        <f>$AG$36</f>
        <v>2042</v>
      </c>
      <c r="AB76" t="s">
        <v>27</v>
      </c>
      <c r="AC76" t="str">
        <f t="shared" si="17"/>
        <v>IRDHT</v>
      </c>
      <c r="AD76" s="13">
        <f>'BY_Demands_Drivers (2)'!$F$47*$AH36</f>
        <v>0</v>
      </c>
      <c r="AE76" s="13">
        <f>'BY_Demands_Drivers (2)'!$G$47*$AH36</f>
        <v>0</v>
      </c>
      <c r="AL76" s="18" t="str">
        <f t="shared" si="23"/>
        <v>Demand</v>
      </c>
      <c r="AM76">
        <f>$AS$36</f>
        <v>2042</v>
      </c>
      <c r="AN76" t="s">
        <v>27</v>
      </c>
      <c r="AO76" t="str">
        <f t="shared" si="18"/>
        <v>ISDHT</v>
      </c>
      <c r="AP76" s="13">
        <f>'BY_Demands_Drivers (2)'!$F$54*$AT36</f>
        <v>17.236769092926938</v>
      </c>
      <c r="AQ76" s="13">
        <f>'BY_Demands_Drivers (2)'!$G$54*$AT36</f>
        <v>5.2041523111174097</v>
      </c>
      <c r="AX76" s="18" t="str">
        <f t="shared" si="24"/>
        <v>Demand</v>
      </c>
      <c r="AY76">
        <f>$BE$36</f>
        <v>2042</v>
      </c>
      <c r="AZ76" t="s">
        <v>27</v>
      </c>
      <c r="BA76" t="str">
        <f t="shared" si="19"/>
        <v>IIDHT</v>
      </c>
      <c r="BB76" s="13">
        <f>'BY_Demands_Drivers (2)'!$F$89*$BF36</f>
        <v>0.12471245508834206</v>
      </c>
      <c r="BC76" s="13">
        <f>'BY_Demands_Drivers (2)'!$F$89*$BF36</f>
        <v>0.12471245508834206</v>
      </c>
    </row>
    <row r="77" spans="2:55" x14ac:dyDescent="0.3">
      <c r="B77" s="18" t="str">
        <f t="shared" si="20"/>
        <v>Demand</v>
      </c>
      <c r="C77">
        <f>$I$37</f>
        <v>2043</v>
      </c>
      <c r="D77" t="s">
        <v>27</v>
      </c>
      <c r="E77" t="str">
        <f t="shared" si="15"/>
        <v>IGDHT</v>
      </c>
      <c r="F77" s="13">
        <f>'BY_Demands_Drivers (2)'!$F$26*$J37</f>
        <v>2.5100366505837708</v>
      </c>
      <c r="G77" s="13">
        <f>'BY_Demands_Drivers (2)'!$G$26*$J37</f>
        <v>0.75783419535886831</v>
      </c>
      <c r="N77" s="18" t="str">
        <f t="shared" si="21"/>
        <v>Demand</v>
      </c>
      <c r="O77">
        <f>$U$37</f>
        <v>2043</v>
      </c>
      <c r="P77" t="s">
        <v>27</v>
      </c>
      <c r="Q77" t="str">
        <f t="shared" si="16"/>
        <v>IXDHT</v>
      </c>
      <c r="R77" s="13">
        <f>'BY_Demands_Drivers (2)'!$F$33*$V37</f>
        <v>18.201910084592175</v>
      </c>
      <c r="S77" s="13">
        <f>'BY_Demands_Drivers (2)'!$G$33*$V37</f>
        <v>5.495549190384641</v>
      </c>
      <c r="Z77" s="18" t="str">
        <f t="shared" si="22"/>
        <v>\I:</v>
      </c>
      <c r="AA77">
        <f>$AG$37</f>
        <v>2043</v>
      </c>
      <c r="AB77" t="s">
        <v>27</v>
      </c>
      <c r="AC77" t="str">
        <f t="shared" si="17"/>
        <v>IRDHT</v>
      </c>
      <c r="AD77" s="13">
        <f>'BY_Demands_Drivers (2)'!$F$47*$AH37</f>
        <v>0</v>
      </c>
      <c r="AE77" s="13">
        <f>'BY_Demands_Drivers (2)'!$G$47*$AH37</f>
        <v>0</v>
      </c>
      <c r="AL77" s="18" t="str">
        <f t="shared" si="23"/>
        <v>Demand</v>
      </c>
      <c r="AM77">
        <f>$AS$37</f>
        <v>2043</v>
      </c>
      <c r="AN77" t="s">
        <v>27</v>
      </c>
      <c r="AO77" t="str">
        <f t="shared" si="18"/>
        <v>ISDHT</v>
      </c>
      <c r="AP77" s="13">
        <f>'BY_Demands_Drivers (2)'!$F$54*$AT37</f>
        <v>17.426091349274358</v>
      </c>
      <c r="AQ77" s="13">
        <f>'BY_Demands_Drivers (2)'!$G$54*$AT37</f>
        <v>5.2613127831643833</v>
      </c>
      <c r="AX77" s="18" t="str">
        <f t="shared" si="24"/>
        <v>Demand</v>
      </c>
      <c r="AY77">
        <f>$BE$37</f>
        <v>2043</v>
      </c>
      <c r="AZ77" t="s">
        <v>27</v>
      </c>
      <c r="BA77" t="str">
        <f t="shared" si="19"/>
        <v>IIDHT</v>
      </c>
      <c r="BB77" s="13">
        <f>'BY_Demands_Drivers (2)'!$F$89*$BF37</f>
        <v>0.12551931262002303</v>
      </c>
      <c r="BC77" s="13">
        <f>'BY_Demands_Drivers (2)'!$F$89*$BF37</f>
        <v>0.12551931262002303</v>
      </c>
    </row>
    <row r="78" spans="2:55" x14ac:dyDescent="0.3">
      <c r="B78" s="18" t="str">
        <f t="shared" si="20"/>
        <v>Demand</v>
      </c>
      <c r="C78">
        <f>$I$38</f>
        <v>2044</v>
      </c>
      <c r="D78" t="s">
        <v>27</v>
      </c>
      <c r="E78" t="str">
        <f t="shared" si="15"/>
        <v>IGDHT</v>
      </c>
      <c r="F78" s="13">
        <f>'BY_Demands_Drivers (2)'!$F$26*$J38</f>
        <v>2.5004232771612225</v>
      </c>
      <c r="G78" s="13">
        <f>'BY_Demands_Drivers (2)'!$G$26*$J38</f>
        <v>0.7549317106040474</v>
      </c>
      <c r="N78" s="18" t="str">
        <f t="shared" si="21"/>
        <v>Demand</v>
      </c>
      <c r="O78">
        <f>$U$38</f>
        <v>2044</v>
      </c>
      <c r="P78" t="s">
        <v>27</v>
      </c>
      <c r="Q78" t="str">
        <f t="shared" si="16"/>
        <v>IXDHT</v>
      </c>
      <c r="R78" s="13">
        <f>'BY_Demands_Drivers (2)'!$F$33*$V38</f>
        <v>17.951983003651126</v>
      </c>
      <c r="S78" s="13">
        <f>'BY_Demands_Drivers (2)'!$G$33*$V38</f>
        <v>5.4200908148110001</v>
      </c>
      <c r="Z78" s="18" t="str">
        <f t="shared" si="22"/>
        <v>\I:</v>
      </c>
      <c r="AA78">
        <f>$AG$38</f>
        <v>2044</v>
      </c>
      <c r="AB78" t="s">
        <v>27</v>
      </c>
      <c r="AC78" t="str">
        <f t="shared" si="17"/>
        <v>IRDHT</v>
      </c>
      <c r="AD78" s="13">
        <f>'BY_Demands_Drivers (2)'!$F$47*$AH38</f>
        <v>0</v>
      </c>
      <c r="AE78" s="13">
        <f>'BY_Demands_Drivers (2)'!$G$47*$AH38</f>
        <v>0</v>
      </c>
      <c r="AL78" s="18" t="str">
        <f t="shared" si="23"/>
        <v>Demand</v>
      </c>
      <c r="AM78">
        <f>$AS$38</f>
        <v>2044</v>
      </c>
      <c r="AN78" t="s">
        <v>27</v>
      </c>
      <c r="AO78" t="str">
        <f t="shared" si="18"/>
        <v>ISDHT</v>
      </c>
      <c r="AP78" s="13">
        <f>'BY_Demands_Drivers (2)'!$F$54*$AT38</f>
        <v>17.612408181040692</v>
      </c>
      <c r="AQ78" s="13">
        <f>'BY_Demands_Drivers (2)'!$G$54*$AT38</f>
        <v>5.3175658527164211</v>
      </c>
      <c r="AX78" s="18" t="str">
        <f t="shared" si="24"/>
        <v>Demand</v>
      </c>
      <c r="AY78">
        <f>$BE$38</f>
        <v>2044</v>
      </c>
      <c r="AZ78" t="s">
        <v>27</v>
      </c>
      <c r="BA78" t="str">
        <f t="shared" si="19"/>
        <v>IIDHT</v>
      </c>
      <c r="BB78" s="13">
        <f>'BY_Demands_Drivers (2)'!$F$89*$BF38</f>
        <v>0.12631044585593398</v>
      </c>
      <c r="BC78" s="13">
        <f>'BY_Demands_Drivers (2)'!$F$89*$BF38</f>
        <v>0.12631044585593398</v>
      </c>
    </row>
    <row r="79" spans="2:55" x14ac:dyDescent="0.3">
      <c r="B79" s="18" t="str">
        <f t="shared" si="20"/>
        <v>Demand</v>
      </c>
      <c r="C79">
        <f>$I$39</f>
        <v>2045</v>
      </c>
      <c r="D79" t="s">
        <v>27</v>
      </c>
      <c r="E79" t="str">
        <f t="shared" si="15"/>
        <v>IGDHT</v>
      </c>
      <c r="F79" s="13">
        <f>'BY_Demands_Drivers (2)'!$F$26*$J39</f>
        <v>2.4907689437121903</v>
      </c>
      <c r="G79" s="13">
        <f>'BY_Demands_Drivers (2)'!$G$26*$J39</f>
        <v>0.75201685913390171</v>
      </c>
      <c r="N79" s="18" t="str">
        <f t="shared" si="21"/>
        <v>Demand</v>
      </c>
      <c r="O79">
        <f>$U$39</f>
        <v>2045</v>
      </c>
      <c r="P79" t="s">
        <v>27</v>
      </c>
      <c r="Q79" t="str">
        <f t="shared" si="16"/>
        <v>IXDHT</v>
      </c>
      <c r="R79" s="13">
        <f>'BY_Demands_Drivers (2)'!$F$33*$V39</f>
        <v>17.703696682531323</v>
      </c>
      <c r="S79" s="13">
        <f>'BY_Demands_Drivers (2)'!$G$33*$V39</f>
        <v>5.3451278200114309</v>
      </c>
      <c r="Z79" s="18" t="str">
        <f t="shared" si="22"/>
        <v>\I:</v>
      </c>
      <c r="AA79">
        <f>$AG$39</f>
        <v>2045</v>
      </c>
      <c r="AB79" t="s">
        <v>27</v>
      </c>
      <c r="AC79" t="str">
        <f t="shared" si="17"/>
        <v>IRDHT</v>
      </c>
      <c r="AD79" s="13">
        <f>'BY_Demands_Drivers (2)'!$F$47*$AH39</f>
        <v>0</v>
      </c>
      <c r="AE79" s="13">
        <f>'BY_Demands_Drivers (2)'!$G$47*$AH39</f>
        <v>0</v>
      </c>
      <c r="AL79" s="18" t="str">
        <f t="shared" si="23"/>
        <v>Demand</v>
      </c>
      <c r="AM79">
        <f>$AS$39</f>
        <v>2045</v>
      </c>
      <c r="AN79" t="s">
        <v>27</v>
      </c>
      <c r="AO79" t="str">
        <f t="shared" si="18"/>
        <v>ISDHT</v>
      </c>
      <c r="AP79" s="13">
        <f>'BY_Demands_Drivers (2)'!$F$54*$AT39</f>
        <v>17.795719588225943</v>
      </c>
      <c r="AQ79" s="13">
        <f>'BY_Demands_Drivers (2)'!$G$54*$AT39</f>
        <v>5.3729115197735249</v>
      </c>
      <c r="AX79" s="18" t="str">
        <f t="shared" si="24"/>
        <v>Demand</v>
      </c>
      <c r="AY79">
        <f>$BE$39</f>
        <v>2045</v>
      </c>
      <c r="AZ79" t="s">
        <v>27</v>
      </c>
      <c r="BA79" t="str">
        <f t="shared" si="19"/>
        <v>IIDHT</v>
      </c>
      <c r="BB79" s="13">
        <f>'BY_Demands_Drivers (2)'!$F$89*$BF39</f>
        <v>0.12708585479607501</v>
      </c>
      <c r="BC79" s="13">
        <f>'BY_Demands_Drivers (2)'!$F$89*$BF39</f>
        <v>0.12708585479607501</v>
      </c>
    </row>
    <row r="80" spans="2:55" x14ac:dyDescent="0.3">
      <c r="B80" s="18" t="str">
        <f t="shared" si="20"/>
        <v>Demand</v>
      </c>
      <c r="C80">
        <f>$I$40</f>
        <v>2046</v>
      </c>
      <c r="D80" t="s">
        <v>27</v>
      </c>
      <c r="E80" t="str">
        <f t="shared" si="15"/>
        <v>IGDHT</v>
      </c>
      <c r="F80" s="13">
        <f>'BY_Demands_Drivers (2)'!$F$26*$J40</f>
        <v>2.4813715563970189</v>
      </c>
      <c r="G80" s="13">
        <f>'BY_Demands_Drivers (2)'!$G$26*$J40</f>
        <v>0.7491795852427765</v>
      </c>
      <c r="N80" s="18" t="str">
        <f t="shared" si="21"/>
        <v>Demand</v>
      </c>
      <c r="O80">
        <f>$U$40</f>
        <v>2046</v>
      </c>
      <c r="P80" t="s">
        <v>27</v>
      </c>
      <c r="Q80" t="str">
        <f t="shared" si="16"/>
        <v>IXDHT</v>
      </c>
      <c r="R80" s="13">
        <f>'BY_Demands_Drivers (2)'!$F$33*$V40</f>
        <v>17.582530189422105</v>
      </c>
      <c r="S80" s="13">
        <f>'BY_Demands_Drivers (2)'!$G$33*$V40</f>
        <v>5.3085450427087482</v>
      </c>
      <c r="Z80" s="18" t="str">
        <f t="shared" si="22"/>
        <v>\I:</v>
      </c>
      <c r="AA80">
        <f>$AG$40</f>
        <v>2046</v>
      </c>
      <c r="AB80" t="s">
        <v>27</v>
      </c>
      <c r="AC80" t="str">
        <f t="shared" si="17"/>
        <v>IRDHT</v>
      </c>
      <c r="AD80" s="13">
        <f>'BY_Demands_Drivers (2)'!$F$47*$AH40</f>
        <v>0</v>
      </c>
      <c r="AE80" s="13">
        <f>'BY_Demands_Drivers (2)'!$G$47*$AH40</f>
        <v>0</v>
      </c>
      <c r="AL80" s="18" t="str">
        <f t="shared" si="23"/>
        <v>Demand</v>
      </c>
      <c r="AM80">
        <f>$AS$40</f>
        <v>2046</v>
      </c>
      <c r="AN80" t="s">
        <v>27</v>
      </c>
      <c r="AO80" t="str">
        <f t="shared" si="18"/>
        <v>ISDHT</v>
      </c>
      <c r="AP80" s="13">
        <f>'BY_Demands_Drivers (2)'!$F$54*$AT40</f>
        <v>18.009792812797553</v>
      </c>
      <c r="AQ80" s="13">
        <f>'BY_Demands_Drivers (2)'!$G$54*$AT40</f>
        <v>5.4375448428978599</v>
      </c>
      <c r="AX80" s="18" t="str">
        <f t="shared" si="24"/>
        <v>Demand</v>
      </c>
      <c r="AY80">
        <f>$BE$40</f>
        <v>2046</v>
      </c>
      <c r="AZ80" t="s">
        <v>27</v>
      </c>
      <c r="BA80" t="str">
        <f t="shared" si="19"/>
        <v>IIDHT</v>
      </c>
      <c r="BB80" s="13">
        <f>'BY_Demands_Drivers (2)'!$F$89*$BF40</f>
        <v>0.12779701928606005</v>
      </c>
      <c r="BC80" s="13">
        <f>'BY_Demands_Drivers (2)'!$F$89*$BF40</f>
        <v>0.12779701928606005</v>
      </c>
    </row>
    <row r="81" spans="2:55" x14ac:dyDescent="0.3">
      <c r="B81" s="18" t="str">
        <f t="shared" si="20"/>
        <v>Demand</v>
      </c>
      <c r="C81">
        <f>$I$41</f>
        <v>2047</v>
      </c>
      <c r="D81" t="s">
        <v>27</v>
      </c>
      <c r="E81" t="str">
        <f t="shared" si="15"/>
        <v>IGDHT</v>
      </c>
      <c r="F81" s="13">
        <f>'BY_Demands_Drivers (2)'!$F$26*$J41</f>
        <v>2.4719299709449261</v>
      </c>
      <c r="G81" s="13">
        <f>'BY_Demands_Drivers (2)'!$G$26*$J41</f>
        <v>0.74632896698095363</v>
      </c>
      <c r="N81" s="18" t="str">
        <f t="shared" si="21"/>
        <v>Demand</v>
      </c>
      <c r="O81">
        <f>$U$41</f>
        <v>2047</v>
      </c>
      <c r="P81" t="s">
        <v>27</v>
      </c>
      <c r="Q81" t="str">
        <f t="shared" si="16"/>
        <v>IXDHT</v>
      </c>
      <c r="R81" s="13">
        <f>'BY_Demands_Drivers (2)'!$F$33*$V41</f>
        <v>17.461640553219038</v>
      </c>
      <c r="S81" s="13">
        <f>'BY_Demands_Drivers (2)'!$G$33*$V41</f>
        <v>5.2720458544766275</v>
      </c>
      <c r="Z81" s="18" t="str">
        <f t="shared" si="22"/>
        <v>\I:</v>
      </c>
      <c r="AA81">
        <f>$AG$41</f>
        <v>2047</v>
      </c>
      <c r="AB81" t="s">
        <v>27</v>
      </c>
      <c r="AC81" t="str">
        <f t="shared" si="17"/>
        <v>IRDHT</v>
      </c>
      <c r="AD81" s="13">
        <f>'BY_Demands_Drivers (2)'!$F$47*$AH41</f>
        <v>0</v>
      </c>
      <c r="AE81" s="13">
        <f>'BY_Demands_Drivers (2)'!$G$47*$AH41</f>
        <v>0</v>
      </c>
      <c r="AL81" s="18" t="str">
        <f t="shared" si="23"/>
        <v>Demand</v>
      </c>
      <c r="AM81">
        <f>$AS$41</f>
        <v>2047</v>
      </c>
      <c r="AN81" t="s">
        <v>27</v>
      </c>
      <c r="AO81" t="str">
        <f t="shared" si="18"/>
        <v>ISDHT</v>
      </c>
      <c r="AP81" s="13">
        <f>'BY_Demands_Drivers (2)'!$F$54*$AT41</f>
        <v>18.220493577549306</v>
      </c>
      <c r="AQ81" s="13">
        <f>'BY_Demands_Drivers (2)'!$G$54*$AT41</f>
        <v>5.5011599476733251</v>
      </c>
      <c r="AX81" s="18" t="str">
        <f t="shared" si="24"/>
        <v>Demand</v>
      </c>
      <c r="AY81">
        <f>$BE$41</f>
        <v>2047</v>
      </c>
      <c r="AZ81" t="s">
        <v>27</v>
      </c>
      <c r="BA81" t="str">
        <f t="shared" si="19"/>
        <v>IIDHT</v>
      </c>
      <c r="BB81" s="13">
        <f>'BY_Demands_Drivers (2)'!$F$89*$BF41</f>
        <v>0.12849298687325761</v>
      </c>
      <c r="BC81" s="13">
        <f>'BY_Demands_Drivers (2)'!$F$89*$BF41</f>
        <v>0.12849298687325761</v>
      </c>
    </row>
    <row r="82" spans="2:55" x14ac:dyDescent="0.3">
      <c r="B82" s="18" t="str">
        <f t="shared" si="20"/>
        <v>Demand</v>
      </c>
      <c r="C82">
        <f>$I$42</f>
        <v>2048</v>
      </c>
      <c r="D82" t="s">
        <v>27</v>
      </c>
      <c r="E82" t="str">
        <f t="shared" si="15"/>
        <v>IGDHT</v>
      </c>
      <c r="F82" s="13">
        <f>'BY_Demands_Drivers (2)'!$F$26*$J42</f>
        <v>2.4624441873559109</v>
      </c>
      <c r="G82" s="13">
        <f>'BY_Demands_Drivers (2)'!$G$26*$J42</f>
        <v>0.74346500434843288</v>
      </c>
      <c r="N82" s="18" t="str">
        <f t="shared" si="21"/>
        <v>Demand</v>
      </c>
      <c r="O82">
        <f>$U$42</f>
        <v>2048</v>
      </c>
      <c r="P82" t="s">
        <v>27</v>
      </c>
      <c r="Q82" t="str">
        <f t="shared" si="16"/>
        <v>IXDHT</v>
      </c>
      <c r="R82" s="13">
        <f>'BY_Demands_Drivers (2)'!$F$33*$V42</f>
        <v>17.341027773922118</v>
      </c>
      <c r="S82" s="13">
        <f>'BY_Demands_Drivers (2)'!$G$33*$V42</f>
        <v>5.2356302553150691</v>
      </c>
      <c r="Z82" s="18" t="str">
        <f t="shared" si="22"/>
        <v>\I:</v>
      </c>
      <c r="AA82">
        <f>$AG$42</f>
        <v>2048</v>
      </c>
      <c r="AB82" t="s">
        <v>27</v>
      </c>
      <c r="AC82" t="str">
        <f t="shared" si="17"/>
        <v>IRDHT</v>
      </c>
      <c r="AD82" s="13">
        <f>'BY_Demands_Drivers (2)'!$F$47*$AH42</f>
        <v>0</v>
      </c>
      <c r="AE82" s="13">
        <f>'BY_Demands_Drivers (2)'!$G$47*$AH42</f>
        <v>0</v>
      </c>
      <c r="AL82" s="18" t="str">
        <f t="shared" si="23"/>
        <v>Demand</v>
      </c>
      <c r="AM82">
        <f>$AS$42</f>
        <v>2048</v>
      </c>
      <c r="AN82" t="s">
        <v>27</v>
      </c>
      <c r="AO82" t="str">
        <f t="shared" si="18"/>
        <v>ISDHT</v>
      </c>
      <c r="AP82" s="13">
        <f>'BY_Demands_Drivers (2)'!$F$54*$AT42</f>
        <v>18.427821882481197</v>
      </c>
      <c r="AQ82" s="13">
        <f>'BY_Demands_Drivers (2)'!$G$54*$AT42</f>
        <v>5.5637568340999186</v>
      </c>
      <c r="AX82" s="18" t="str">
        <f t="shared" si="24"/>
        <v>Demand</v>
      </c>
      <c r="AY82">
        <f>$BE$42</f>
        <v>2048</v>
      </c>
      <c r="AZ82" t="s">
        <v>27</v>
      </c>
      <c r="BA82" t="str">
        <f t="shared" si="19"/>
        <v>IIDHT</v>
      </c>
      <c r="BB82" s="13">
        <f>'BY_Demands_Drivers (2)'!$F$89*$BF42</f>
        <v>0.12917375755766766</v>
      </c>
      <c r="BC82" s="13">
        <f>'BY_Demands_Drivers (2)'!$F$89*$BF42</f>
        <v>0.12917375755766766</v>
      </c>
    </row>
    <row r="83" spans="2:55" x14ac:dyDescent="0.3">
      <c r="B83" s="18" t="str">
        <f t="shared" si="20"/>
        <v>Demand</v>
      </c>
      <c r="C83">
        <f>$I$43</f>
        <v>2049</v>
      </c>
      <c r="D83" t="s">
        <v>27</v>
      </c>
      <c r="E83" t="str">
        <f t="shared" si="15"/>
        <v>IGDHT</v>
      </c>
      <c r="F83" s="13">
        <f>'BY_Demands_Drivers (2)'!$F$26*$J43</f>
        <v>2.4529142056299751</v>
      </c>
      <c r="G83" s="13">
        <f>'BY_Demands_Drivers (2)'!$G$26*$J43</f>
        <v>0.74058769734521457</v>
      </c>
      <c r="N83" s="18" t="str">
        <f t="shared" si="21"/>
        <v>Demand</v>
      </c>
      <c r="O83">
        <f>$U$43</f>
        <v>2049</v>
      </c>
      <c r="P83" t="s">
        <v>27</v>
      </c>
      <c r="Q83" t="str">
        <f t="shared" si="16"/>
        <v>IXDHT</v>
      </c>
      <c r="R83" s="13">
        <f>'BY_Demands_Drivers (2)'!$F$33*$V43</f>
        <v>17.220691851531353</v>
      </c>
      <c r="S83" s="13">
        <f>'BY_Demands_Drivers (2)'!$G$33*$V43</f>
        <v>5.1992982452240755</v>
      </c>
      <c r="Z83" s="18" t="str">
        <f t="shared" si="22"/>
        <v>\I:</v>
      </c>
      <c r="AA83">
        <f>$AG$43</f>
        <v>2049</v>
      </c>
      <c r="AB83" t="s">
        <v>27</v>
      </c>
      <c r="AC83" t="str">
        <f t="shared" si="17"/>
        <v>IRDHT</v>
      </c>
      <c r="AD83" s="13">
        <f>'BY_Demands_Drivers (2)'!$F$47*$AH43</f>
        <v>0</v>
      </c>
      <c r="AE83" s="13">
        <f>'BY_Demands_Drivers (2)'!$G$47*$AH43</f>
        <v>0</v>
      </c>
      <c r="AL83" s="18" t="str">
        <f t="shared" si="23"/>
        <v>Demand</v>
      </c>
      <c r="AM83">
        <f>$AS$43</f>
        <v>2049</v>
      </c>
      <c r="AN83" t="s">
        <v>27</v>
      </c>
      <c r="AO83" t="str">
        <f t="shared" si="18"/>
        <v>ISDHT</v>
      </c>
      <c r="AP83" s="13">
        <f>'BY_Demands_Drivers (2)'!$F$54*$AT43</f>
        <v>18.631777727593239</v>
      </c>
      <c r="AQ83" s="13">
        <f>'BY_Demands_Drivers (2)'!$G$54*$AT43</f>
        <v>5.6253355021776432</v>
      </c>
      <c r="AX83" s="18" t="str">
        <f t="shared" si="24"/>
        <v>Demand</v>
      </c>
      <c r="AY83">
        <f>$BE$43</f>
        <v>2049</v>
      </c>
      <c r="AZ83" t="s">
        <v>27</v>
      </c>
      <c r="BA83" t="str">
        <f t="shared" si="19"/>
        <v>IIDHT</v>
      </c>
      <c r="BB83" s="13">
        <f>'BY_Demands_Drivers (2)'!$F$89*$BF43</f>
        <v>0.12983933133929021</v>
      </c>
      <c r="BC83" s="13">
        <f>'BY_Demands_Drivers (2)'!$F$89*$BF43</f>
        <v>0.12983933133929021</v>
      </c>
    </row>
    <row r="84" spans="2:55" x14ac:dyDescent="0.3">
      <c r="B84" s="18" t="str">
        <f t="shared" si="20"/>
        <v>Demand</v>
      </c>
      <c r="C84" s="2">
        <f>$I$44</f>
        <v>2050</v>
      </c>
      <c r="D84" s="2" t="s">
        <v>27</v>
      </c>
      <c r="E84" s="2" t="str">
        <f t="shared" si="15"/>
        <v>IGDHT</v>
      </c>
      <c r="F84" s="13">
        <f>'BY_Demands_Drivers (2)'!$F$26*$J44</f>
        <v>2.4433400257671161</v>
      </c>
      <c r="G84" s="13">
        <f>'BY_Demands_Drivers (2)'!$G$26*$J44</f>
        <v>0.73769704597129804</v>
      </c>
      <c r="N84" s="18" t="str">
        <f t="shared" si="21"/>
        <v>Demand</v>
      </c>
      <c r="O84" s="2">
        <f>$U$44</f>
        <v>2050</v>
      </c>
      <c r="P84" s="2" t="s">
        <v>27</v>
      </c>
      <c r="Q84" s="2" t="str">
        <f t="shared" si="16"/>
        <v>IXDHT</v>
      </c>
      <c r="R84" s="13">
        <f>'BY_Demands_Drivers (2)'!$F$33*$V44</f>
        <v>17.100632786046742</v>
      </c>
      <c r="S84" s="13">
        <f>'BY_Demands_Drivers (2)'!$G$33*$V44</f>
        <v>5.1630498242036467</v>
      </c>
      <c r="Z84" s="18" t="str">
        <f t="shared" si="22"/>
        <v>\I:</v>
      </c>
      <c r="AA84" s="2">
        <f>$AG$44</f>
        <v>2050</v>
      </c>
      <c r="AB84" s="2" t="s">
        <v>27</v>
      </c>
      <c r="AC84" s="2" t="str">
        <f t="shared" si="17"/>
        <v>IRDHT</v>
      </c>
      <c r="AD84" s="13">
        <f>'BY_Demands_Drivers (2)'!$F$47*$AH44</f>
        <v>0</v>
      </c>
      <c r="AE84" s="13">
        <f>'BY_Demands_Drivers (2)'!$G$47*$AH44</f>
        <v>0</v>
      </c>
      <c r="AL84" s="18" t="str">
        <f t="shared" si="23"/>
        <v>Demand</v>
      </c>
      <c r="AM84" s="2">
        <f>$AS$44</f>
        <v>2050</v>
      </c>
      <c r="AN84" s="2" t="s">
        <v>27</v>
      </c>
      <c r="AO84" s="2" t="str">
        <f t="shared" si="18"/>
        <v>ISDHT</v>
      </c>
      <c r="AP84" s="13">
        <f>'BY_Demands_Drivers (2)'!$F$54*$AT44</f>
        <v>18.832361112885422</v>
      </c>
      <c r="AQ84" s="13">
        <f>'BY_Demands_Drivers (2)'!$G$54*$AT44</f>
        <v>5.685895951906498</v>
      </c>
      <c r="AX84" s="18" t="str">
        <f t="shared" si="24"/>
        <v>Demand</v>
      </c>
      <c r="AY84" s="2">
        <f>$BE$44</f>
        <v>2050</v>
      </c>
      <c r="AZ84" s="2" t="s">
        <v>27</v>
      </c>
      <c r="BA84" s="2" t="str">
        <f t="shared" si="19"/>
        <v>IIDHT</v>
      </c>
      <c r="BB84" s="13">
        <f>'BY_Demands_Drivers (2)'!$F$89*$BF44</f>
        <v>0.13048970821812525</v>
      </c>
      <c r="BC84" s="13">
        <f>'BY_Demands_Drivers (2)'!$F$89*$BF44</f>
        <v>0.13048970821812525</v>
      </c>
    </row>
    <row r="85" spans="2:55" x14ac:dyDescent="0.3">
      <c r="B85" s="18" t="str">
        <f t="shared" si="20"/>
        <v>\I:</v>
      </c>
      <c r="C85">
        <f>$I$5</f>
        <v>2011</v>
      </c>
      <c r="D85" t="s">
        <v>27</v>
      </c>
      <c r="E85" t="str">
        <f>'BY_Demands_Drivers (2)'!$H$27</f>
        <v>IGDRH</v>
      </c>
      <c r="F85" s="13">
        <f>'BY_Demands_Drivers (2)'!$F$27*$J5</f>
        <v>0</v>
      </c>
      <c r="G85" s="13">
        <f>'BY_Demands_Drivers (2)'!$G$27*$J5</f>
        <v>0</v>
      </c>
      <c r="N85" s="18" t="str">
        <f t="shared" si="21"/>
        <v>\I:</v>
      </c>
      <c r="O85">
        <f>$U$5</f>
        <v>2011</v>
      </c>
      <c r="P85" t="s">
        <v>27</v>
      </c>
      <c r="Q85" t="str">
        <f>'BY_Demands_Drivers (2)'!$H$34</f>
        <v>IXDRH</v>
      </c>
      <c r="R85" s="13">
        <f>'BY_Demands_Drivers (2)'!$F$34*$V5</f>
        <v>0</v>
      </c>
      <c r="S85" s="13">
        <f>'BY_Demands_Drivers (2)'!$G$34*$V5</f>
        <v>0</v>
      </c>
      <c r="Z85" s="18" t="str">
        <f t="shared" si="22"/>
        <v>\I:</v>
      </c>
      <c r="AA85">
        <f>$AG$5</f>
        <v>2011</v>
      </c>
      <c r="AB85" t="s">
        <v>27</v>
      </c>
      <c r="AC85" t="str">
        <f>'BY_Demands_Drivers (2)'!$H$48</f>
        <v>IRDRH</v>
      </c>
      <c r="AD85" s="13">
        <f>'BY_Demands_Drivers (2)'!$F$48*$AH5</f>
        <v>0</v>
      </c>
      <c r="AE85" s="13">
        <f>'BY_Demands_Drivers (2)'!$G$48*$AH5</f>
        <v>0</v>
      </c>
      <c r="AL85" s="18" t="str">
        <f t="shared" si="23"/>
        <v>Demand</v>
      </c>
      <c r="AM85">
        <f>$AS$5</f>
        <v>2011</v>
      </c>
      <c r="AN85" t="s">
        <v>27</v>
      </c>
      <c r="AO85" t="str">
        <f>'BY_Demands_Drivers (2)'!$H$55</f>
        <v>ISDRH</v>
      </c>
      <c r="AP85" s="13">
        <f>'BY_Demands_Drivers (2)'!$F$55*$AT5</f>
        <v>0.22667580110519472</v>
      </c>
      <c r="AQ85" s="13">
        <f>'BY_Demands_Drivers (2)'!$G$55*$AT5</f>
        <v>6.8438312762457085E-2</v>
      </c>
      <c r="AX85" s="18" t="str">
        <f t="shared" si="24"/>
        <v>\I:</v>
      </c>
      <c r="AY85">
        <f>$BE$5</f>
        <v>2011</v>
      </c>
      <c r="AZ85" t="s">
        <v>27</v>
      </c>
      <c r="BA85" t="str">
        <f>'BY_Demands_Drivers (2)'!$H$90</f>
        <v>IIDRH</v>
      </c>
      <c r="BB85" s="13">
        <f>'BY_Demands_Drivers (2)'!$F$90*$BF5</f>
        <v>0</v>
      </c>
      <c r="BC85" s="13">
        <f>'BY_Demands_Drivers (2)'!$F$90*$BF5</f>
        <v>0</v>
      </c>
    </row>
    <row r="86" spans="2:55" x14ac:dyDescent="0.3">
      <c r="B86" s="18" t="str">
        <f t="shared" si="20"/>
        <v>\I:</v>
      </c>
      <c r="C86">
        <f>$I$6</f>
        <v>2012</v>
      </c>
      <c r="D86" t="s">
        <v>27</v>
      </c>
      <c r="E86" t="str">
        <f t="shared" ref="E86:E124" si="25">$E$85</f>
        <v>IGDRH</v>
      </c>
      <c r="F86" s="13">
        <f>'BY_Demands_Drivers (2)'!$F$27*$J6</f>
        <v>0</v>
      </c>
      <c r="G86" s="13">
        <f>'BY_Demands_Drivers (2)'!$G$27*$J6</f>
        <v>0</v>
      </c>
      <c r="N86" s="18" t="str">
        <f t="shared" si="21"/>
        <v>\I:</v>
      </c>
      <c r="O86">
        <f>$U$6</f>
        <v>2012</v>
      </c>
      <c r="P86" t="s">
        <v>27</v>
      </c>
      <c r="Q86" t="str">
        <f t="shared" ref="Q86:Q124" si="26">$Q$85</f>
        <v>IXDRH</v>
      </c>
      <c r="R86" s="13">
        <f>'BY_Demands_Drivers (2)'!$F$34*$V6</f>
        <v>0</v>
      </c>
      <c r="S86" s="13">
        <f>'BY_Demands_Drivers (2)'!$G$34*$V6</f>
        <v>0</v>
      </c>
      <c r="Z86" s="18" t="str">
        <f t="shared" si="22"/>
        <v>\I:</v>
      </c>
      <c r="AA86">
        <f>$AG$6</f>
        <v>2012</v>
      </c>
      <c r="AB86" t="s">
        <v>27</v>
      </c>
      <c r="AC86" t="str">
        <f t="shared" ref="AC86:AC124" si="27">$AC$85</f>
        <v>IRDRH</v>
      </c>
      <c r="AD86" s="13">
        <f>'BY_Demands_Drivers (2)'!$F$48*$AH6</f>
        <v>0</v>
      </c>
      <c r="AE86" s="13">
        <f>'BY_Demands_Drivers (2)'!$G$48*$AH6</f>
        <v>0</v>
      </c>
      <c r="AL86" s="18" t="str">
        <f t="shared" si="23"/>
        <v>Demand</v>
      </c>
      <c r="AM86">
        <f>$AS$6</f>
        <v>2012</v>
      </c>
      <c r="AN86" t="s">
        <v>27</v>
      </c>
      <c r="AO86" t="str">
        <f t="shared" ref="AO86:AO124" si="28">$AO$85</f>
        <v>ISDRH</v>
      </c>
      <c r="AP86" s="13">
        <f>'BY_Demands_Drivers (2)'!$F$55*$AT6</f>
        <v>0.22943719162404938</v>
      </c>
      <c r="AQ86" s="13">
        <f>'BY_Demands_Drivers (2)'!$G$55*$AT6</f>
        <v>6.9272036111254057E-2</v>
      </c>
      <c r="AX86" s="18" t="str">
        <f t="shared" si="24"/>
        <v>\I:</v>
      </c>
      <c r="AY86">
        <f>$BE$6</f>
        <v>2012</v>
      </c>
      <c r="AZ86" t="s">
        <v>27</v>
      </c>
      <c r="BA86" t="str">
        <f t="shared" ref="BA86:BA124" si="29">$BA$85</f>
        <v>IIDRH</v>
      </c>
      <c r="BB86" s="13">
        <f>'BY_Demands_Drivers (2)'!$F$90*$BF6</f>
        <v>0</v>
      </c>
      <c r="BC86" s="13">
        <f>'BY_Demands_Drivers (2)'!$F$90*$BF6</f>
        <v>0</v>
      </c>
    </row>
    <row r="87" spans="2:55" x14ac:dyDescent="0.3">
      <c r="B87" s="18" t="str">
        <f t="shared" si="20"/>
        <v>\I:</v>
      </c>
      <c r="C87">
        <f>$I$7</f>
        <v>2013</v>
      </c>
      <c r="D87" t="s">
        <v>27</v>
      </c>
      <c r="E87" t="str">
        <f t="shared" si="25"/>
        <v>IGDRH</v>
      </c>
      <c r="F87" s="13">
        <f>'BY_Demands_Drivers (2)'!$F$27*$J7</f>
        <v>0</v>
      </c>
      <c r="G87" s="13">
        <f>'BY_Demands_Drivers (2)'!$G$27*$J7</f>
        <v>0</v>
      </c>
      <c r="N87" s="18" t="str">
        <f t="shared" si="21"/>
        <v>\I:</v>
      </c>
      <c r="O87">
        <f>$U$7</f>
        <v>2013</v>
      </c>
      <c r="P87" t="s">
        <v>27</v>
      </c>
      <c r="Q87" t="str">
        <f t="shared" si="26"/>
        <v>IXDRH</v>
      </c>
      <c r="R87" s="13">
        <f>'BY_Demands_Drivers (2)'!$F$34*$V7</f>
        <v>0</v>
      </c>
      <c r="S87" s="13">
        <f>'BY_Demands_Drivers (2)'!$G$34*$V7</f>
        <v>0</v>
      </c>
      <c r="Z87" s="18" t="str">
        <f t="shared" si="22"/>
        <v>\I:</v>
      </c>
      <c r="AA87">
        <f>$AG$7</f>
        <v>2013</v>
      </c>
      <c r="AB87" t="s">
        <v>27</v>
      </c>
      <c r="AC87" t="str">
        <f t="shared" si="27"/>
        <v>IRDRH</v>
      </c>
      <c r="AD87" s="13">
        <f>'BY_Demands_Drivers (2)'!$F$48*$AH7</f>
        <v>0</v>
      </c>
      <c r="AE87" s="13">
        <f>'BY_Demands_Drivers (2)'!$G$48*$AH7</f>
        <v>0</v>
      </c>
      <c r="AL87" s="18" t="str">
        <f t="shared" si="23"/>
        <v>Demand</v>
      </c>
      <c r="AM87">
        <f>$AS$7</f>
        <v>2013</v>
      </c>
      <c r="AN87" t="s">
        <v>27</v>
      </c>
      <c r="AO87" t="str">
        <f t="shared" si="28"/>
        <v>ISDRH</v>
      </c>
      <c r="AP87" s="13">
        <f>'BY_Demands_Drivers (2)'!$F$55*$AT7</f>
        <v>0.22943719162404938</v>
      </c>
      <c r="AQ87" s="13">
        <f>'BY_Demands_Drivers (2)'!$G$55*$AT7</f>
        <v>6.9272036111254057E-2</v>
      </c>
      <c r="AX87" s="18" t="str">
        <f t="shared" si="24"/>
        <v>\I:</v>
      </c>
      <c r="AY87">
        <f>$BE$7</f>
        <v>2013</v>
      </c>
      <c r="AZ87" t="s">
        <v>27</v>
      </c>
      <c r="BA87" t="str">
        <f t="shared" si="29"/>
        <v>IIDRH</v>
      </c>
      <c r="BB87" s="13">
        <f>'BY_Demands_Drivers (2)'!$F$90*$BF7</f>
        <v>0</v>
      </c>
      <c r="BC87" s="13">
        <f>'BY_Demands_Drivers (2)'!$F$90*$BF7</f>
        <v>0</v>
      </c>
    </row>
    <row r="88" spans="2:55" x14ac:dyDescent="0.3">
      <c r="B88" s="18" t="str">
        <f t="shared" si="20"/>
        <v>\I:</v>
      </c>
      <c r="C88">
        <f>$I$8</f>
        <v>2014</v>
      </c>
      <c r="D88" t="s">
        <v>27</v>
      </c>
      <c r="E88" t="str">
        <f t="shared" si="25"/>
        <v>IGDRH</v>
      </c>
      <c r="F88" s="13">
        <f>'BY_Demands_Drivers (2)'!$F$27*$J8</f>
        <v>0</v>
      </c>
      <c r="G88" s="13">
        <f>'BY_Demands_Drivers (2)'!$G$27*$J8</f>
        <v>0</v>
      </c>
      <c r="N88" s="18" t="str">
        <f t="shared" si="21"/>
        <v>\I:</v>
      </c>
      <c r="O88">
        <f>$U$8</f>
        <v>2014</v>
      </c>
      <c r="P88" t="s">
        <v>27</v>
      </c>
      <c r="Q88" t="str">
        <f t="shared" si="26"/>
        <v>IXDRH</v>
      </c>
      <c r="R88" s="13">
        <f>'BY_Demands_Drivers (2)'!$F$34*$V8</f>
        <v>0</v>
      </c>
      <c r="S88" s="13">
        <f>'BY_Demands_Drivers (2)'!$G$34*$V8</f>
        <v>0</v>
      </c>
      <c r="Z88" s="18" t="str">
        <f t="shared" si="22"/>
        <v>\I:</v>
      </c>
      <c r="AA88">
        <f>$AG$8</f>
        <v>2014</v>
      </c>
      <c r="AB88" t="s">
        <v>27</v>
      </c>
      <c r="AC88" t="str">
        <f t="shared" si="27"/>
        <v>IRDRH</v>
      </c>
      <c r="AD88" s="13">
        <f>'BY_Demands_Drivers (2)'!$F$48*$AH8</f>
        <v>0</v>
      </c>
      <c r="AE88" s="13">
        <f>'BY_Demands_Drivers (2)'!$G$48*$AH8</f>
        <v>0</v>
      </c>
      <c r="AL88" s="18" t="str">
        <f t="shared" si="23"/>
        <v>Demand</v>
      </c>
      <c r="AM88">
        <f>$AS$8</f>
        <v>2014</v>
      </c>
      <c r="AN88" t="s">
        <v>27</v>
      </c>
      <c r="AO88" t="str">
        <f t="shared" si="28"/>
        <v>ISDRH</v>
      </c>
      <c r="AP88" s="13">
        <f>'BY_Demands_Drivers (2)'!$F$55*$AT8</f>
        <v>0.22947204288626433</v>
      </c>
      <c r="AQ88" s="13">
        <f>'BY_Demands_Drivers (2)'!$G$55*$AT8</f>
        <v>6.9282558458906532E-2</v>
      </c>
      <c r="AX88" s="18" t="str">
        <f t="shared" si="24"/>
        <v>\I:</v>
      </c>
      <c r="AY88">
        <f>$BE$8</f>
        <v>2014</v>
      </c>
      <c r="AZ88" t="s">
        <v>27</v>
      </c>
      <c r="BA88" t="str">
        <f t="shared" si="29"/>
        <v>IIDRH</v>
      </c>
      <c r="BB88" s="13">
        <f>'BY_Demands_Drivers (2)'!$F$90*$BF8</f>
        <v>0</v>
      </c>
      <c r="BC88" s="13">
        <f>'BY_Demands_Drivers (2)'!$F$90*$BF8</f>
        <v>0</v>
      </c>
    </row>
    <row r="89" spans="2:55" x14ac:dyDescent="0.3">
      <c r="B89" s="18" t="str">
        <f t="shared" si="20"/>
        <v>Demand</v>
      </c>
      <c r="C89">
        <f>$I$9</f>
        <v>2015</v>
      </c>
      <c r="D89" t="s">
        <v>27</v>
      </c>
      <c r="E89" t="str">
        <f t="shared" si="25"/>
        <v>IGDRH</v>
      </c>
      <c r="F89" s="13">
        <f>'BY_Demands_Drivers (2)'!$F$27*$J9</f>
        <v>5.4437765244536036E-2</v>
      </c>
      <c r="G89" s="13">
        <f>'BY_Demands_Drivers (2)'!$G$27*$J9</f>
        <v>1.6435935312591209E-2</v>
      </c>
      <c r="N89" s="18" t="str">
        <f t="shared" si="21"/>
        <v>Demand</v>
      </c>
      <c r="O89">
        <f>$U$9</f>
        <v>2015</v>
      </c>
      <c r="P89" t="s">
        <v>27</v>
      </c>
      <c r="Q89" t="str">
        <f t="shared" si="26"/>
        <v>IXDRH</v>
      </c>
      <c r="R89" s="13">
        <f>'BY_Demands_Drivers (2)'!$F$34*$V9</f>
        <v>0.55070245479937641</v>
      </c>
      <c r="S89" s="13">
        <f>'BY_Demands_Drivers (2)'!$G$34*$V9</f>
        <v>0.16626894735500286</v>
      </c>
      <c r="Z89" s="18" t="str">
        <f t="shared" si="22"/>
        <v>Demand</v>
      </c>
      <c r="AA89">
        <f>$AG$9</f>
        <v>2015</v>
      </c>
      <c r="AB89" t="s">
        <v>27</v>
      </c>
      <c r="AC89" t="str">
        <f t="shared" si="27"/>
        <v>IRDRH</v>
      </c>
      <c r="AD89" s="13">
        <f>'BY_Demands_Drivers (2)'!$F$48*$AH9</f>
        <v>2.0172123466505189E-2</v>
      </c>
      <c r="AE89" s="13">
        <f>'BY_Demands_Drivers (2)'!$G$48*$AH9</f>
        <v>6.0903990992973575E-3</v>
      </c>
      <c r="AL89" s="18" t="str">
        <f t="shared" si="23"/>
        <v>Demand</v>
      </c>
      <c r="AM89">
        <f>$AS$9</f>
        <v>2015</v>
      </c>
      <c r="AN89" t="s">
        <v>27</v>
      </c>
      <c r="AO89" t="str">
        <f t="shared" si="28"/>
        <v>ISDRH</v>
      </c>
      <c r="AP89" s="13">
        <f>'BY_Demands_Drivers (2)'!$F$55*$AT9</f>
        <v>0.22947204288626433</v>
      </c>
      <c r="AQ89" s="13">
        <f>'BY_Demands_Drivers (2)'!$G$55*$AT9</f>
        <v>6.9282558458906532E-2</v>
      </c>
      <c r="AX89" s="18" t="str">
        <f t="shared" si="24"/>
        <v>Demand</v>
      </c>
      <c r="AY89">
        <f>$BE$9</f>
        <v>2015</v>
      </c>
      <c r="AZ89" t="s">
        <v>27</v>
      </c>
      <c r="BA89" t="str">
        <f t="shared" si="29"/>
        <v>IIDRH</v>
      </c>
      <c r="BB89" s="13">
        <f>'BY_Demands_Drivers (2)'!$F$90*$BF9</f>
        <v>0.17213364857441771</v>
      </c>
      <c r="BC89" s="13">
        <f>'BY_Demands_Drivers (2)'!$F$90*$BF9</f>
        <v>0.17213364857441771</v>
      </c>
    </row>
    <row r="90" spans="2:55" x14ac:dyDescent="0.3">
      <c r="B90" s="18" t="str">
        <f t="shared" si="20"/>
        <v>Demand</v>
      </c>
      <c r="C90">
        <f>$I$10</f>
        <v>2016</v>
      </c>
      <c r="D90" t="s">
        <v>27</v>
      </c>
      <c r="E90" t="str">
        <f t="shared" si="25"/>
        <v>IGDRH</v>
      </c>
      <c r="F90" s="13">
        <f>'BY_Demands_Drivers (2)'!$F$27*$J10</f>
        <v>5.5814955350307907E-2</v>
      </c>
      <c r="G90" s="13">
        <f>'BY_Demands_Drivers (2)'!$G$27*$J10</f>
        <v>1.6851738705510228E-2</v>
      </c>
      <c r="N90" s="18" t="str">
        <f t="shared" si="21"/>
        <v>Demand</v>
      </c>
      <c r="O90">
        <f>$U$10</f>
        <v>2016</v>
      </c>
      <c r="P90" t="s">
        <v>27</v>
      </c>
      <c r="Q90" t="str">
        <f t="shared" si="26"/>
        <v>IXDRH</v>
      </c>
      <c r="R90" s="13">
        <f>'BY_Demands_Drivers (2)'!$F$34*$V10</f>
        <v>0.56282018125095412</v>
      </c>
      <c r="S90" s="13">
        <f>'BY_Demands_Drivers (2)'!$G$34*$V10</f>
        <v>0.1699275502972645</v>
      </c>
      <c r="Z90" s="18" t="str">
        <f t="shared" si="22"/>
        <v>Demand</v>
      </c>
      <c r="AA90">
        <f>$AG$10</f>
        <v>2016</v>
      </c>
      <c r="AB90" t="s">
        <v>27</v>
      </c>
      <c r="AC90" t="str">
        <f t="shared" si="27"/>
        <v>IRDRH</v>
      </c>
      <c r="AD90" s="13">
        <f>'BY_Demands_Drivers (2)'!$F$48*$AH10</f>
        <v>2.0378037907741984E-2</v>
      </c>
      <c r="AE90" s="13">
        <f>'BY_Demands_Drivers (2)'!$G$48*$AH10</f>
        <v>6.1525691097835261E-3</v>
      </c>
      <c r="AL90" s="18" t="str">
        <f t="shared" si="23"/>
        <v>Demand</v>
      </c>
      <c r="AM90">
        <f>$AS$10</f>
        <v>2016</v>
      </c>
      <c r="AN90" t="s">
        <v>27</v>
      </c>
      <c r="AO90" t="str">
        <f t="shared" si="28"/>
        <v>ISDRH</v>
      </c>
      <c r="AP90" s="13">
        <f>'BY_Demands_Drivers (2)'!$F$55*$AT10</f>
        <v>0.23618947520385453</v>
      </c>
      <c r="AQ90" s="13">
        <f>'BY_Demands_Drivers (2)'!$G$55*$AT10</f>
        <v>7.131069614131634E-2</v>
      </c>
      <c r="AX90" s="18" t="str">
        <f t="shared" si="24"/>
        <v>Demand</v>
      </c>
      <c r="AY90">
        <f>$BE$10</f>
        <v>2016</v>
      </c>
      <c r="AZ90" t="s">
        <v>27</v>
      </c>
      <c r="BA90" t="str">
        <f t="shared" si="29"/>
        <v>IIDRH</v>
      </c>
      <c r="BB90" s="13">
        <f>'BY_Demands_Drivers (2)'!$F$90*$BF10</f>
        <v>0.17804777755826115</v>
      </c>
      <c r="BC90" s="13">
        <f>'BY_Demands_Drivers (2)'!$F$90*$BF10</f>
        <v>0.17804777755826115</v>
      </c>
    </row>
    <row r="91" spans="2:55" x14ac:dyDescent="0.3">
      <c r="B91" s="18" t="str">
        <f t="shared" si="20"/>
        <v>Demand</v>
      </c>
      <c r="C91">
        <f>$I$11</f>
        <v>2017</v>
      </c>
      <c r="D91" t="s">
        <v>27</v>
      </c>
      <c r="E91" t="str">
        <f t="shared" si="25"/>
        <v>IGDRH</v>
      </c>
      <c r="F91" s="13">
        <f>'BY_Demands_Drivers (2)'!$F$27*$J11</f>
        <v>5.7192145456079771E-2</v>
      </c>
      <c r="G91" s="13">
        <f>'BY_Demands_Drivers (2)'!$G$27*$J11</f>
        <v>1.7267542098429244E-2</v>
      </c>
      <c r="N91" s="18" t="str">
        <f t="shared" si="21"/>
        <v>Demand</v>
      </c>
      <c r="O91">
        <f>$U$11</f>
        <v>2017</v>
      </c>
      <c r="P91" t="s">
        <v>27</v>
      </c>
      <c r="Q91" t="str">
        <f t="shared" si="26"/>
        <v>IXDRH</v>
      </c>
      <c r="R91" s="13">
        <f>'BY_Demands_Drivers (2)'!$F$34*$V11</f>
        <v>0.57493790770253195</v>
      </c>
      <c r="S91" s="13">
        <f>'BY_Demands_Drivers (2)'!$G$34*$V11</f>
        <v>0.17358615323952617</v>
      </c>
      <c r="Z91" s="18" t="str">
        <f t="shared" si="22"/>
        <v>Demand</v>
      </c>
      <c r="AA91">
        <f>$AG$11</f>
        <v>2017</v>
      </c>
      <c r="AB91" t="s">
        <v>27</v>
      </c>
      <c r="AC91" t="str">
        <f t="shared" si="27"/>
        <v>IRDRH</v>
      </c>
      <c r="AD91" s="13">
        <f>'BY_Demands_Drivers (2)'!$F$48*$AH11</f>
        <v>2.0583952348978779E-2</v>
      </c>
      <c r="AE91" s="13">
        <f>'BY_Demands_Drivers (2)'!$G$48*$AH11</f>
        <v>6.214739120269693E-3</v>
      </c>
      <c r="AL91" s="18" t="str">
        <f t="shared" si="23"/>
        <v>Demand</v>
      </c>
      <c r="AM91">
        <f>$AS$11</f>
        <v>2017</v>
      </c>
      <c r="AN91" t="s">
        <v>27</v>
      </c>
      <c r="AO91" t="str">
        <f t="shared" si="28"/>
        <v>ISDRH</v>
      </c>
      <c r="AP91" s="13">
        <f>'BY_Demands_Drivers (2)'!$F$55*$AT11</f>
        <v>0.24290690752144473</v>
      </c>
      <c r="AQ91" s="13">
        <f>'BY_Demands_Drivers (2)'!$G$55*$AT11</f>
        <v>7.3338833823726135E-2</v>
      </c>
      <c r="AX91" s="18" t="str">
        <f t="shared" si="24"/>
        <v>Demand</v>
      </c>
      <c r="AY91">
        <f>$BE$11</f>
        <v>2017</v>
      </c>
      <c r="AZ91" t="s">
        <v>27</v>
      </c>
      <c r="BA91" t="str">
        <f t="shared" si="29"/>
        <v>IIDRH</v>
      </c>
      <c r="BB91" s="13">
        <f>'BY_Demands_Drivers (2)'!$F$90*$BF11</f>
        <v>0.18396190654210465</v>
      </c>
      <c r="BC91" s="13">
        <f>'BY_Demands_Drivers (2)'!$F$90*$BF11</f>
        <v>0.18396190654210465</v>
      </c>
    </row>
    <row r="92" spans="2:55" x14ac:dyDescent="0.3">
      <c r="B92" s="18" t="str">
        <f t="shared" si="20"/>
        <v>Demand</v>
      </c>
      <c r="C92">
        <f>$I$12</f>
        <v>2018</v>
      </c>
      <c r="D92" t="s">
        <v>27</v>
      </c>
      <c r="E92" t="str">
        <f t="shared" si="25"/>
        <v>IGDRH</v>
      </c>
      <c r="F92" s="13">
        <f>'BY_Demands_Drivers (2)'!$F$27*$J12</f>
        <v>5.8569335561851642E-2</v>
      </c>
      <c r="G92" s="13">
        <f>'BY_Demands_Drivers (2)'!$G$27*$J12</f>
        <v>1.7683345491348264E-2</v>
      </c>
      <c r="N92" s="18" t="str">
        <f t="shared" si="21"/>
        <v>Demand</v>
      </c>
      <c r="O92">
        <f>$U$12</f>
        <v>2018</v>
      </c>
      <c r="P92" t="s">
        <v>27</v>
      </c>
      <c r="Q92" t="str">
        <f t="shared" si="26"/>
        <v>IXDRH</v>
      </c>
      <c r="R92" s="13">
        <f>'BY_Demands_Drivers (2)'!$F$34*$V12</f>
        <v>0.58705563415410966</v>
      </c>
      <c r="S92" s="13">
        <f>'BY_Demands_Drivers (2)'!$G$34*$V12</f>
        <v>0.17724475618178781</v>
      </c>
      <c r="Z92" s="18" t="str">
        <f t="shared" si="22"/>
        <v>Demand</v>
      </c>
      <c r="AA92">
        <f>$AG$12</f>
        <v>2018</v>
      </c>
      <c r="AB92" t="s">
        <v>27</v>
      </c>
      <c r="AC92" t="str">
        <f t="shared" si="27"/>
        <v>IRDRH</v>
      </c>
      <c r="AD92" s="13">
        <f>'BY_Demands_Drivers (2)'!$F$48*$AH12</f>
        <v>2.0789866790215574E-2</v>
      </c>
      <c r="AE92" s="13">
        <f>'BY_Demands_Drivers (2)'!$G$48*$AH12</f>
        <v>6.2769091307558617E-3</v>
      </c>
      <c r="AL92" s="18" t="str">
        <f t="shared" si="23"/>
        <v>Demand</v>
      </c>
      <c r="AM92">
        <f>$AS$12</f>
        <v>2018</v>
      </c>
      <c r="AN92" t="s">
        <v>27</v>
      </c>
      <c r="AO92" t="str">
        <f t="shared" si="28"/>
        <v>ISDRH</v>
      </c>
      <c r="AP92" s="13">
        <f>'BY_Demands_Drivers (2)'!$F$55*$AT12</f>
        <v>0.24549221643167141</v>
      </c>
      <c r="AQ92" s="13">
        <f>'BY_Demands_Drivers (2)'!$G$55*$AT12</f>
        <v>7.4119394337565675E-2</v>
      </c>
      <c r="AX92" s="18" t="str">
        <f t="shared" si="24"/>
        <v>Demand</v>
      </c>
      <c r="AY92">
        <f>$BE$12</f>
        <v>2018</v>
      </c>
      <c r="AZ92" t="s">
        <v>27</v>
      </c>
      <c r="BA92" t="str">
        <f t="shared" si="29"/>
        <v>IIDRH</v>
      </c>
      <c r="BB92" s="13">
        <f>'BY_Demands_Drivers (2)'!$F$90*$BF12</f>
        <v>0.18987603552594812</v>
      </c>
      <c r="BC92" s="13">
        <f>'BY_Demands_Drivers (2)'!$F$90*$BF12</f>
        <v>0.18987603552594812</v>
      </c>
    </row>
    <row r="93" spans="2:55" x14ac:dyDescent="0.3">
      <c r="B93" s="18" t="str">
        <f t="shared" si="20"/>
        <v>Demand</v>
      </c>
      <c r="C93">
        <f>$I$13</f>
        <v>2019</v>
      </c>
      <c r="D93" t="s">
        <v>27</v>
      </c>
      <c r="E93" t="str">
        <f t="shared" si="25"/>
        <v>IGDRH</v>
      </c>
      <c r="F93" s="13">
        <f>'BY_Demands_Drivers (2)'!$F$27*$J13</f>
        <v>6.0290565533810209E-2</v>
      </c>
      <c r="G93" s="13">
        <f>'BY_Demands_Drivers (2)'!$G$27*$J13</f>
        <v>1.8203021939309057E-2</v>
      </c>
      <c r="N93" s="18" t="str">
        <f t="shared" si="21"/>
        <v>Demand</v>
      </c>
      <c r="O93">
        <f>$U$13</f>
        <v>2019</v>
      </c>
      <c r="P93" t="s">
        <v>27</v>
      </c>
      <c r="Q93" t="str">
        <f t="shared" si="26"/>
        <v>IXDRH</v>
      </c>
      <c r="R93" s="13">
        <f>'BY_Demands_Drivers (2)'!$F$34*$V13</f>
        <v>0.59069864508540981</v>
      </c>
      <c r="S93" s="13">
        <f>'BY_Demands_Drivers (2)'!$G$34*$V13</f>
        <v>0.17834465974581079</v>
      </c>
      <c r="Z93" s="18" t="str">
        <f t="shared" si="22"/>
        <v>Demand</v>
      </c>
      <c r="AA93">
        <f>$AG$13</f>
        <v>2019</v>
      </c>
      <c r="AB93" t="s">
        <v>27</v>
      </c>
      <c r="AC93" t="str">
        <f t="shared" si="27"/>
        <v>IRDRH</v>
      </c>
      <c r="AD93" s="13">
        <f>'BY_Demands_Drivers (2)'!$F$48*$AH13</f>
        <v>2.0995781231452366E-2</v>
      </c>
      <c r="AE93" s="13">
        <f>'BY_Demands_Drivers (2)'!$G$48*$AH13</f>
        <v>6.3390791412420286E-3</v>
      </c>
      <c r="AL93" s="18" t="str">
        <f t="shared" si="23"/>
        <v>Demand</v>
      </c>
      <c r="AM93">
        <f>$AS$13</f>
        <v>2019</v>
      </c>
      <c r="AN93" t="s">
        <v>27</v>
      </c>
      <c r="AO93" t="str">
        <f t="shared" si="28"/>
        <v>ISDRH</v>
      </c>
      <c r="AP93" s="13">
        <f>'BY_Demands_Drivers (2)'!$F$55*$AT13</f>
        <v>0.2466989123707779</v>
      </c>
      <c r="AQ93" s="13">
        <f>'BY_Demands_Drivers (2)'!$G$55*$AT13</f>
        <v>7.448372186475255E-2</v>
      </c>
      <c r="AX93" s="18" t="str">
        <f t="shared" si="24"/>
        <v>Demand</v>
      </c>
      <c r="AY93">
        <f>$BE$13</f>
        <v>2019</v>
      </c>
      <c r="AZ93" t="s">
        <v>27</v>
      </c>
      <c r="BA93" t="str">
        <f t="shared" si="29"/>
        <v>IIDRH</v>
      </c>
      <c r="BB93" s="13">
        <f>'BY_Demands_Drivers (2)'!$F$90*$BF13</f>
        <v>0.19579016450979153</v>
      </c>
      <c r="BC93" s="13">
        <f>'BY_Demands_Drivers (2)'!$F$90*$BF13</f>
        <v>0.19579016450979153</v>
      </c>
    </row>
    <row r="94" spans="2:55" x14ac:dyDescent="0.3">
      <c r="B94" s="18" t="str">
        <f t="shared" si="20"/>
        <v>Demand</v>
      </c>
      <c r="C94">
        <f>$I$14</f>
        <v>2020</v>
      </c>
      <c r="D94" t="s">
        <v>27</v>
      </c>
      <c r="E94" t="str">
        <f t="shared" si="25"/>
        <v>IGDRH</v>
      </c>
      <c r="F94" s="13">
        <f>'BY_Demands_Drivers (2)'!$F$27*$J14</f>
        <v>5.9626723548224285E-2</v>
      </c>
      <c r="G94" s="13">
        <f>'BY_Demands_Drivers (2)'!$G$27*$J14</f>
        <v>1.8002593727683168E-2</v>
      </c>
      <c r="N94" s="18" t="str">
        <f t="shared" si="21"/>
        <v>Demand</v>
      </c>
      <c r="O94">
        <f>$U$14</f>
        <v>2020</v>
      </c>
      <c r="P94" t="s">
        <v>27</v>
      </c>
      <c r="Q94" t="str">
        <f t="shared" si="26"/>
        <v>IXDRH</v>
      </c>
      <c r="R94" s="13">
        <f>'BY_Demands_Drivers (2)'!$F$34*$V14</f>
        <v>0.59070920889581513</v>
      </c>
      <c r="S94" s="13">
        <f>'BY_Demands_Drivers (2)'!$G$34*$V14</f>
        <v>0.17834784918798752</v>
      </c>
      <c r="Z94" s="18" t="str">
        <f t="shared" si="22"/>
        <v>Demand</v>
      </c>
      <c r="AA94">
        <f>$AG$14</f>
        <v>2020</v>
      </c>
      <c r="AB94" t="s">
        <v>27</v>
      </c>
      <c r="AC94" t="str">
        <f t="shared" si="27"/>
        <v>IRDRH</v>
      </c>
      <c r="AD94" s="13">
        <f>'BY_Demands_Drivers (2)'!$F$48*$AH14</f>
        <v>2.1201695672689157E-2</v>
      </c>
      <c r="AE94" s="13">
        <f>'BY_Demands_Drivers (2)'!$G$48*$AH14</f>
        <v>6.4012491517281937E-3</v>
      </c>
      <c r="AL94" s="18" t="str">
        <f t="shared" si="23"/>
        <v>Demand</v>
      </c>
      <c r="AM94">
        <f>$AS$14</f>
        <v>2020</v>
      </c>
      <c r="AN94" t="s">
        <v>27</v>
      </c>
      <c r="AO94" t="str">
        <f t="shared" si="28"/>
        <v>ISDRH</v>
      </c>
      <c r="AP94" s="13">
        <f>'BY_Demands_Drivers (2)'!$F$55*$AT14</f>
        <v>0.25723556502047795</v>
      </c>
      <c r="AQ94" s="13">
        <f>'BY_Demands_Drivers (2)'!$G$55*$AT14</f>
        <v>7.7664964529358352E-2</v>
      </c>
      <c r="AX94" s="18" t="str">
        <f t="shared" si="24"/>
        <v>Demand</v>
      </c>
      <c r="AY94">
        <f>$BE$14</f>
        <v>2020</v>
      </c>
      <c r="AZ94" t="s">
        <v>27</v>
      </c>
      <c r="BA94" t="str">
        <f t="shared" si="29"/>
        <v>IIDRH</v>
      </c>
      <c r="BB94" s="13">
        <f>'BY_Demands_Drivers (2)'!$F$90*$BF14</f>
        <v>0.201704293493635</v>
      </c>
      <c r="BC94" s="13">
        <f>'BY_Demands_Drivers (2)'!$F$90*$BF14</f>
        <v>0.201704293493635</v>
      </c>
    </row>
    <row r="95" spans="2:55" x14ac:dyDescent="0.3">
      <c r="B95" s="18" t="str">
        <f t="shared" si="20"/>
        <v>Demand</v>
      </c>
      <c r="C95">
        <f>$I$15</f>
        <v>2021</v>
      </c>
      <c r="D95" t="s">
        <v>27</v>
      </c>
      <c r="E95" t="str">
        <f t="shared" si="25"/>
        <v>IGDRH</v>
      </c>
      <c r="F95" s="13">
        <f>'BY_Demands_Drivers (2)'!$F$27*$J15</f>
        <v>5.8962881562638361E-2</v>
      </c>
      <c r="G95" s="13">
        <f>'BY_Demands_Drivers (2)'!$G$27*$J15</f>
        <v>1.7802165516057279E-2</v>
      </c>
      <c r="N95" s="18" t="str">
        <f t="shared" si="21"/>
        <v>Demand</v>
      </c>
      <c r="O95">
        <f>$U$15</f>
        <v>2021</v>
      </c>
      <c r="P95" t="s">
        <v>27</v>
      </c>
      <c r="Q95" t="str">
        <f t="shared" si="26"/>
        <v>IXDRH</v>
      </c>
      <c r="R95" s="13">
        <f>'BY_Demands_Drivers (2)'!$F$34*$V15</f>
        <v>0.59570289712111335</v>
      </c>
      <c r="S95" s="13">
        <f>'BY_Demands_Drivers (2)'!$G$34*$V15</f>
        <v>0.17985555135528924</v>
      </c>
      <c r="Z95" s="18" t="str">
        <f t="shared" si="22"/>
        <v>Demand</v>
      </c>
      <c r="AA95">
        <f>$AG$15</f>
        <v>2021</v>
      </c>
      <c r="AB95" t="s">
        <v>27</v>
      </c>
      <c r="AC95" t="str">
        <f t="shared" si="27"/>
        <v>IRDRH</v>
      </c>
      <c r="AD95" s="13">
        <f>'BY_Demands_Drivers (2)'!$F$48*$AH15</f>
        <v>2.1083125884503198E-2</v>
      </c>
      <c r="AE95" s="13">
        <f>'BY_Demands_Drivers (2)'!$G$48*$AH15</f>
        <v>6.3654503756414458E-3</v>
      </c>
      <c r="AL95" s="18" t="str">
        <f t="shared" si="23"/>
        <v>Demand</v>
      </c>
      <c r="AM95">
        <f>$AS$15</f>
        <v>2021</v>
      </c>
      <c r="AN95" t="s">
        <v>27</v>
      </c>
      <c r="AO95" t="str">
        <f t="shared" si="28"/>
        <v>ISDRH</v>
      </c>
      <c r="AP95" s="13">
        <f>'BY_Demands_Drivers (2)'!$F$55*$AT15</f>
        <v>0.26216223273787315</v>
      </c>
      <c r="AQ95" s="13">
        <f>'BY_Demands_Drivers (2)'!$G$55*$AT15</f>
        <v>7.9152431759983988E-2</v>
      </c>
      <c r="AX95" s="18" t="str">
        <f t="shared" si="24"/>
        <v>Demand</v>
      </c>
      <c r="AY95">
        <f>$BE$15</f>
        <v>2021</v>
      </c>
      <c r="AZ95" t="s">
        <v>27</v>
      </c>
      <c r="BA95" t="str">
        <f t="shared" si="29"/>
        <v>IIDRH</v>
      </c>
      <c r="BB95" s="13">
        <f>'BY_Demands_Drivers (2)'!$F$90*$BF15</f>
        <v>0.2056431946373396</v>
      </c>
      <c r="BC95" s="13">
        <f>'BY_Demands_Drivers (2)'!$F$90*$BF15</f>
        <v>0.2056431946373396</v>
      </c>
    </row>
    <row r="96" spans="2:55" x14ac:dyDescent="0.3">
      <c r="B96" s="18" t="str">
        <f t="shared" si="20"/>
        <v>Demand</v>
      </c>
      <c r="C96">
        <f>$I$16</f>
        <v>2022</v>
      </c>
      <c r="D96" t="s">
        <v>27</v>
      </c>
      <c r="E96" t="str">
        <f t="shared" si="25"/>
        <v>IGDRH</v>
      </c>
      <c r="F96" s="13">
        <f>'BY_Demands_Drivers (2)'!$F$27*$J16</f>
        <v>5.8299039577052431E-2</v>
      </c>
      <c r="G96" s="13">
        <f>'BY_Demands_Drivers (2)'!$G$27*$J16</f>
        <v>1.7601737304431389E-2</v>
      </c>
      <c r="N96" s="18" t="str">
        <f t="shared" si="21"/>
        <v>Demand</v>
      </c>
      <c r="O96">
        <f>$U$16</f>
        <v>2022</v>
      </c>
      <c r="P96" t="s">
        <v>27</v>
      </c>
      <c r="Q96" t="str">
        <f t="shared" si="26"/>
        <v>IXDRH</v>
      </c>
      <c r="R96" s="13">
        <f>'BY_Demands_Drivers (2)'!$F$34*$V16</f>
        <v>0.60069658534641168</v>
      </c>
      <c r="S96" s="13">
        <f>'BY_Demands_Drivers (2)'!$G$34*$V16</f>
        <v>0.18136325352259103</v>
      </c>
      <c r="Z96" s="18" t="str">
        <f t="shared" si="22"/>
        <v>Demand</v>
      </c>
      <c r="AA96">
        <f>$AG$16</f>
        <v>2022</v>
      </c>
      <c r="AB96" t="s">
        <v>27</v>
      </c>
      <c r="AC96" t="str">
        <f t="shared" si="27"/>
        <v>IRDRH</v>
      </c>
      <c r="AD96" s="13">
        <f>'BY_Demands_Drivers (2)'!$F$48*$AH16</f>
        <v>2.0964556096317238E-2</v>
      </c>
      <c r="AE96" s="13">
        <f>'BY_Demands_Drivers (2)'!$G$48*$AH16</f>
        <v>6.3296515995546997E-3</v>
      </c>
      <c r="AL96" s="18" t="str">
        <f t="shared" si="23"/>
        <v>Demand</v>
      </c>
      <c r="AM96">
        <f>$AS$16</f>
        <v>2022</v>
      </c>
      <c r="AN96" t="s">
        <v>27</v>
      </c>
      <c r="AO96" t="str">
        <f t="shared" si="28"/>
        <v>ISDRH</v>
      </c>
      <c r="AP96" s="13">
        <f>'BY_Demands_Drivers (2)'!$F$55*$AT16</f>
        <v>0.26708890045526829</v>
      </c>
      <c r="AQ96" s="13">
        <f>'BY_Demands_Drivers (2)'!$G$55*$AT16</f>
        <v>8.0639898990609624E-2</v>
      </c>
      <c r="AX96" s="18" t="str">
        <f t="shared" si="24"/>
        <v>Demand</v>
      </c>
      <c r="AY96">
        <f>$BE$16</f>
        <v>2022</v>
      </c>
      <c r="AZ96" t="s">
        <v>27</v>
      </c>
      <c r="BA96" t="str">
        <f t="shared" si="29"/>
        <v>IIDRH</v>
      </c>
      <c r="BB96" s="13">
        <f>'BY_Demands_Drivers (2)'!$F$90*$BF16</f>
        <v>0.2095820957810442</v>
      </c>
      <c r="BC96" s="13">
        <f>'BY_Demands_Drivers (2)'!$F$90*$BF16</f>
        <v>0.2095820957810442</v>
      </c>
    </row>
    <row r="97" spans="2:55" x14ac:dyDescent="0.3">
      <c r="B97" s="18" t="str">
        <f t="shared" si="20"/>
        <v>Demand</v>
      </c>
      <c r="C97">
        <f>$I$17</f>
        <v>2023</v>
      </c>
      <c r="D97" t="s">
        <v>27</v>
      </c>
      <c r="E97" t="str">
        <f t="shared" si="25"/>
        <v>IGDRH</v>
      </c>
      <c r="F97" s="13">
        <f>'BY_Demands_Drivers (2)'!$F$27*$J17</f>
        <v>5.7635197591466507E-2</v>
      </c>
      <c r="G97" s="13">
        <f>'BY_Demands_Drivers (2)'!$G$27*$J17</f>
        <v>1.74013090928055E-2</v>
      </c>
      <c r="N97" s="18" t="str">
        <f t="shared" si="21"/>
        <v>Demand</v>
      </c>
      <c r="O97">
        <f>$U$17</f>
        <v>2023</v>
      </c>
      <c r="P97" t="s">
        <v>27</v>
      </c>
      <c r="Q97" t="str">
        <f t="shared" si="26"/>
        <v>IXDRH</v>
      </c>
      <c r="R97" s="13">
        <f>'BY_Demands_Drivers (2)'!$F$34*$V17</f>
        <v>0.6056902735717099</v>
      </c>
      <c r="S97" s="13">
        <f>'BY_Demands_Drivers (2)'!$G$34*$V17</f>
        <v>0.18287095568989276</v>
      </c>
      <c r="Z97" s="18" t="str">
        <f t="shared" si="22"/>
        <v>Demand</v>
      </c>
      <c r="AA97">
        <f>$AG$17</f>
        <v>2023</v>
      </c>
      <c r="AB97" t="s">
        <v>27</v>
      </c>
      <c r="AC97" t="str">
        <f t="shared" si="27"/>
        <v>IRDRH</v>
      </c>
      <c r="AD97" s="13">
        <f>'BY_Demands_Drivers (2)'!$F$48*$AH17</f>
        <v>2.0845986308131278E-2</v>
      </c>
      <c r="AE97" s="13">
        <f>'BY_Demands_Drivers (2)'!$G$48*$AH17</f>
        <v>6.2938528234679518E-3</v>
      </c>
      <c r="AL97" s="18" t="str">
        <f t="shared" si="23"/>
        <v>Demand</v>
      </c>
      <c r="AM97">
        <f>$AS$17</f>
        <v>2023</v>
      </c>
      <c r="AN97" t="s">
        <v>27</v>
      </c>
      <c r="AO97" t="str">
        <f t="shared" si="28"/>
        <v>ISDRH</v>
      </c>
      <c r="AP97" s="13">
        <f>'BY_Demands_Drivers (2)'!$F$55*$AT17</f>
        <v>0.27201556817266348</v>
      </c>
      <c r="AQ97" s="13">
        <f>'BY_Demands_Drivers (2)'!$G$55*$AT17</f>
        <v>8.212736622123526E-2</v>
      </c>
      <c r="AX97" s="18" t="str">
        <f t="shared" si="24"/>
        <v>Demand</v>
      </c>
      <c r="AY97">
        <f>$BE$17</f>
        <v>2023</v>
      </c>
      <c r="AZ97" t="s">
        <v>27</v>
      </c>
      <c r="BA97" t="str">
        <f t="shared" si="29"/>
        <v>IIDRH</v>
      </c>
      <c r="BB97" s="13">
        <f>'BY_Demands_Drivers (2)'!$F$90*$BF17</f>
        <v>0.2135209969247488</v>
      </c>
      <c r="BC97" s="13">
        <f>'BY_Demands_Drivers (2)'!$F$90*$BF17</f>
        <v>0.2135209969247488</v>
      </c>
    </row>
    <row r="98" spans="2:55" x14ac:dyDescent="0.3">
      <c r="B98" s="18" t="str">
        <f t="shared" si="20"/>
        <v>Demand</v>
      </c>
      <c r="C98">
        <f>$I$18</f>
        <v>2024</v>
      </c>
      <c r="D98" t="s">
        <v>27</v>
      </c>
      <c r="E98" t="str">
        <f t="shared" si="25"/>
        <v>IGDRH</v>
      </c>
      <c r="F98" s="13">
        <f>'BY_Demands_Drivers (2)'!$F$27*$J18</f>
        <v>5.6971355605880597E-2</v>
      </c>
      <c r="G98" s="13">
        <f>'BY_Demands_Drivers (2)'!$G$27*$J18</f>
        <v>1.7200880881179614E-2</v>
      </c>
      <c r="N98" s="18" t="str">
        <f t="shared" si="21"/>
        <v>Demand</v>
      </c>
      <c r="O98">
        <f>$U$18</f>
        <v>2024</v>
      </c>
      <c r="P98" t="s">
        <v>27</v>
      </c>
      <c r="Q98" t="str">
        <f t="shared" si="26"/>
        <v>IXDRH</v>
      </c>
      <c r="R98" s="13">
        <f>'BY_Demands_Drivers (2)'!$F$34*$V18</f>
        <v>0.61068396179700801</v>
      </c>
      <c r="S98" s="13">
        <f>'BY_Demands_Drivers (2)'!$G$34*$V18</f>
        <v>0.18437865785719446</v>
      </c>
      <c r="Z98" s="18" t="str">
        <f t="shared" si="22"/>
        <v>Demand</v>
      </c>
      <c r="AA98">
        <f>$AG$18</f>
        <v>2024</v>
      </c>
      <c r="AB98" t="s">
        <v>27</v>
      </c>
      <c r="AC98" t="str">
        <f t="shared" si="27"/>
        <v>IRDRH</v>
      </c>
      <c r="AD98" s="13">
        <f>'BY_Demands_Drivers (2)'!$F$48*$AH18</f>
        <v>2.0727416519945318E-2</v>
      </c>
      <c r="AE98" s="13">
        <f>'BY_Demands_Drivers (2)'!$G$48*$AH18</f>
        <v>6.2580540473812039E-3</v>
      </c>
      <c r="AL98" s="18" t="str">
        <f t="shared" si="23"/>
        <v>Demand</v>
      </c>
      <c r="AM98">
        <f>$AS$18</f>
        <v>2024</v>
      </c>
      <c r="AN98" t="s">
        <v>27</v>
      </c>
      <c r="AO98" t="str">
        <f t="shared" si="28"/>
        <v>ISDRH</v>
      </c>
      <c r="AP98" s="13">
        <f>'BY_Demands_Drivers (2)'!$F$55*$AT18</f>
        <v>0.27694223589005867</v>
      </c>
      <c r="AQ98" s="13">
        <f>'BY_Demands_Drivers (2)'!$G$55*$AT18</f>
        <v>8.3614833451860909E-2</v>
      </c>
      <c r="AX98" s="18" t="str">
        <f t="shared" si="24"/>
        <v>Demand</v>
      </c>
      <c r="AY98">
        <f>$BE$18</f>
        <v>2024</v>
      </c>
      <c r="AZ98" t="s">
        <v>27</v>
      </c>
      <c r="BA98" t="str">
        <f t="shared" si="29"/>
        <v>IIDRH</v>
      </c>
      <c r="BB98" s="13">
        <f>'BY_Demands_Drivers (2)'!$F$90*$BF18</f>
        <v>0.21745989806845339</v>
      </c>
      <c r="BC98" s="13">
        <f>'BY_Demands_Drivers (2)'!$F$90*$BF18</f>
        <v>0.21745989806845339</v>
      </c>
    </row>
    <row r="99" spans="2:55" x14ac:dyDescent="0.3">
      <c r="B99" s="18" t="str">
        <f t="shared" si="20"/>
        <v>Demand</v>
      </c>
      <c r="C99">
        <f>$I$19</f>
        <v>2025</v>
      </c>
      <c r="D99" t="s">
        <v>27</v>
      </c>
      <c r="E99" t="str">
        <f t="shared" si="25"/>
        <v>IGDRH</v>
      </c>
      <c r="F99" s="13">
        <f>'BY_Demands_Drivers (2)'!$F$27*$J19</f>
        <v>5.630751362029468E-2</v>
      </c>
      <c r="G99" s="13">
        <f>'BY_Demands_Drivers (2)'!$G$27*$J19</f>
        <v>1.7000452669553728E-2</v>
      </c>
      <c r="N99" s="18" t="str">
        <f t="shared" si="21"/>
        <v>Demand</v>
      </c>
      <c r="O99">
        <f>$U$19</f>
        <v>2025</v>
      </c>
      <c r="P99" t="s">
        <v>27</v>
      </c>
      <c r="Q99" t="str">
        <f t="shared" si="26"/>
        <v>IXDRH</v>
      </c>
      <c r="R99" s="13">
        <f>'BY_Demands_Drivers (2)'!$F$34*$V19</f>
        <v>0.61567765002230623</v>
      </c>
      <c r="S99" s="13">
        <f>'BY_Demands_Drivers (2)'!$G$34*$V19</f>
        <v>0.18588636002449618</v>
      </c>
      <c r="Z99" s="18" t="str">
        <f t="shared" si="22"/>
        <v>Demand</v>
      </c>
      <c r="AA99">
        <f>$AG$19</f>
        <v>2025</v>
      </c>
      <c r="AB99" t="s">
        <v>27</v>
      </c>
      <c r="AC99" t="str">
        <f t="shared" si="27"/>
        <v>IRDRH</v>
      </c>
      <c r="AD99" s="13">
        <f>'BY_Demands_Drivers (2)'!$F$48*$AH19</f>
        <v>2.0608846731759355E-2</v>
      </c>
      <c r="AE99" s="13">
        <f>'BY_Demands_Drivers (2)'!$G$48*$AH19</f>
        <v>6.2222552712944542E-3</v>
      </c>
      <c r="AL99" s="18" t="str">
        <f t="shared" si="23"/>
        <v>Demand</v>
      </c>
      <c r="AM99">
        <f>$AS$19</f>
        <v>2025</v>
      </c>
      <c r="AN99" t="s">
        <v>27</v>
      </c>
      <c r="AO99" t="str">
        <f t="shared" si="28"/>
        <v>ISDRH</v>
      </c>
      <c r="AP99" s="13">
        <f>'BY_Demands_Drivers (2)'!$F$55*$AT19</f>
        <v>0.28186890360745387</v>
      </c>
      <c r="AQ99" s="13">
        <f>'BY_Demands_Drivers (2)'!$G$55*$AT19</f>
        <v>8.5102300682486545E-2</v>
      </c>
      <c r="AX99" s="18" t="str">
        <f t="shared" si="24"/>
        <v>Demand</v>
      </c>
      <c r="AY99">
        <f>$BE$19</f>
        <v>2025</v>
      </c>
      <c r="AZ99" t="s">
        <v>27</v>
      </c>
      <c r="BA99" t="str">
        <f t="shared" si="29"/>
        <v>IIDRH</v>
      </c>
      <c r="BB99" s="13">
        <f>'BY_Demands_Drivers (2)'!$F$90*$BF19</f>
        <v>0.22139879921215794</v>
      </c>
      <c r="BC99" s="13">
        <f>'BY_Demands_Drivers (2)'!$F$90*$BF19</f>
        <v>0.22139879921215794</v>
      </c>
    </row>
    <row r="100" spans="2:55" x14ac:dyDescent="0.3">
      <c r="B100" s="18" t="str">
        <f t="shared" si="20"/>
        <v>Demand</v>
      </c>
      <c r="C100">
        <f>$I$20</f>
        <v>2026</v>
      </c>
      <c r="D100" t="s">
        <v>27</v>
      </c>
      <c r="E100" t="str">
        <f t="shared" si="25"/>
        <v>IGDRH</v>
      </c>
      <c r="F100" s="13">
        <f>'BY_Demands_Drivers (2)'!$F$27*$J20</f>
        <v>5.5926996429993235E-2</v>
      </c>
      <c r="G100" s="13">
        <f>'BY_Demands_Drivers (2)'!$G$27*$J20</f>
        <v>1.6885566323704856E-2</v>
      </c>
      <c r="N100" s="18" t="str">
        <f t="shared" si="21"/>
        <v>Demand</v>
      </c>
      <c r="O100">
        <f>$U$20</f>
        <v>2026</v>
      </c>
      <c r="P100" t="s">
        <v>27</v>
      </c>
      <c r="Q100" t="str">
        <f t="shared" si="26"/>
        <v>IXDRH</v>
      </c>
      <c r="R100" s="13">
        <f>'BY_Demands_Drivers (2)'!$F$34*$V20</f>
        <v>0.61335212211782431</v>
      </c>
      <c r="S100" s="13">
        <f>'BY_Demands_Drivers (2)'!$G$34*$V20</f>
        <v>0.18518423299863471</v>
      </c>
      <c r="Z100" s="18" t="str">
        <f t="shared" si="22"/>
        <v>Demand</v>
      </c>
      <c r="AA100">
        <f>$AG$20</f>
        <v>2026</v>
      </c>
      <c r="AB100" t="s">
        <v>27</v>
      </c>
      <c r="AC100" t="str">
        <f t="shared" si="27"/>
        <v>IRDRH</v>
      </c>
      <c r="AD100" s="13">
        <f>'BY_Demands_Drivers (2)'!$F$48*$AH20</f>
        <v>2.0617958698815469E-2</v>
      </c>
      <c r="AE100" s="13">
        <f>'BY_Demands_Drivers (2)'!$G$48*$AH20</f>
        <v>6.2250063706541002E-3</v>
      </c>
      <c r="AL100" s="18" t="str">
        <f t="shared" si="23"/>
        <v>Demand</v>
      </c>
      <c r="AM100">
        <f>$AS$20</f>
        <v>2026</v>
      </c>
      <c r="AN100" t="s">
        <v>27</v>
      </c>
      <c r="AO100" t="str">
        <f t="shared" si="28"/>
        <v>ISDRH</v>
      </c>
      <c r="AP100" s="13">
        <f>'BY_Demands_Drivers (2)'!$F$55*$AT20</f>
        <v>0.28591313097758975</v>
      </c>
      <c r="AQ100" s="13">
        <f>'BY_Demands_Drivers (2)'!$G$55*$AT20</f>
        <v>8.6323340141883448E-2</v>
      </c>
      <c r="AX100" s="18" t="str">
        <f t="shared" si="24"/>
        <v>Demand</v>
      </c>
      <c r="AY100">
        <f>$BE$20</f>
        <v>2026</v>
      </c>
      <c r="AZ100" t="s">
        <v>27</v>
      </c>
      <c r="BA100" t="str">
        <f t="shared" si="29"/>
        <v>IIDRH</v>
      </c>
      <c r="BB100" s="13">
        <f>'BY_Demands_Drivers (2)'!$F$90*$BF20</f>
        <v>0.2252318082440018</v>
      </c>
      <c r="BC100" s="13">
        <f>'BY_Demands_Drivers (2)'!$F$90*$BF20</f>
        <v>0.2252318082440018</v>
      </c>
    </row>
    <row r="101" spans="2:55" x14ac:dyDescent="0.3">
      <c r="B101" s="18" t="str">
        <f t="shared" si="20"/>
        <v>Demand</v>
      </c>
      <c r="C101">
        <f>$I$21</f>
        <v>2027</v>
      </c>
      <c r="D101" t="s">
        <v>27</v>
      </c>
      <c r="E101" t="str">
        <f t="shared" si="25"/>
        <v>IGDRH</v>
      </c>
      <c r="F101" s="13">
        <f>'BY_Demands_Drivers (2)'!$F$27*$J21</f>
        <v>5.5546479239691804E-2</v>
      </c>
      <c r="G101" s="13">
        <f>'BY_Demands_Drivers (2)'!$G$27*$J21</f>
        <v>1.6770679977855987E-2</v>
      </c>
      <c r="N101" s="18" t="str">
        <f t="shared" si="21"/>
        <v>Demand</v>
      </c>
      <c r="O101">
        <f>$U$21</f>
        <v>2027</v>
      </c>
      <c r="P101" t="s">
        <v>27</v>
      </c>
      <c r="Q101" t="str">
        <f t="shared" si="26"/>
        <v>IXDRH</v>
      </c>
      <c r="R101" s="13">
        <f>'BY_Demands_Drivers (2)'!$F$34*$V21</f>
        <v>0.61102659421334216</v>
      </c>
      <c r="S101" s="13">
        <f>'BY_Demands_Drivers (2)'!$G$34*$V21</f>
        <v>0.1844821059727732</v>
      </c>
      <c r="Z101" s="18" t="str">
        <f t="shared" si="22"/>
        <v>Demand</v>
      </c>
      <c r="AA101">
        <f>$AG$21</f>
        <v>2027</v>
      </c>
      <c r="AB101" t="s">
        <v>27</v>
      </c>
      <c r="AC101" t="str">
        <f t="shared" si="27"/>
        <v>IRDRH</v>
      </c>
      <c r="AD101" s="13">
        <f>'BY_Demands_Drivers (2)'!$F$48*$AH21</f>
        <v>2.0627070665871584E-2</v>
      </c>
      <c r="AE101" s="13">
        <f>'BY_Demands_Drivers (2)'!$G$48*$AH21</f>
        <v>6.2277574700137454E-3</v>
      </c>
      <c r="AL101" s="18" t="str">
        <f t="shared" si="23"/>
        <v>Demand</v>
      </c>
      <c r="AM101">
        <f>$AS$21</f>
        <v>2027</v>
      </c>
      <c r="AN101" t="s">
        <v>27</v>
      </c>
      <c r="AO101" t="str">
        <f t="shared" si="28"/>
        <v>ISDRH</v>
      </c>
      <c r="AP101" s="13">
        <f>'BY_Demands_Drivers (2)'!$F$55*$AT21</f>
        <v>0.28995735834772557</v>
      </c>
      <c r="AQ101" s="13">
        <f>'BY_Demands_Drivers (2)'!$G$55*$AT21</f>
        <v>8.754437960128035E-2</v>
      </c>
      <c r="AX101" s="18" t="str">
        <f t="shared" si="24"/>
        <v>Demand</v>
      </c>
      <c r="AY101">
        <f>$BE$21</f>
        <v>2027</v>
      </c>
      <c r="AZ101" t="s">
        <v>27</v>
      </c>
      <c r="BA101" t="str">
        <f t="shared" si="29"/>
        <v>IIDRH</v>
      </c>
      <c r="BB101" s="13">
        <f>'BY_Demands_Drivers (2)'!$F$90*$BF21</f>
        <v>0.22906481727584563</v>
      </c>
      <c r="BC101" s="13">
        <f>'BY_Demands_Drivers (2)'!$F$90*$BF21</f>
        <v>0.22906481727584563</v>
      </c>
    </row>
    <row r="102" spans="2:55" x14ac:dyDescent="0.3">
      <c r="B102" s="18" t="str">
        <f t="shared" si="20"/>
        <v>Demand</v>
      </c>
      <c r="C102">
        <f>$I$22</f>
        <v>2028</v>
      </c>
      <c r="D102" t="s">
        <v>27</v>
      </c>
      <c r="E102" t="str">
        <f t="shared" si="25"/>
        <v>IGDRH</v>
      </c>
      <c r="F102" s="13">
        <f>'BY_Demands_Drivers (2)'!$F$27*$J22</f>
        <v>5.5165962049390359E-2</v>
      </c>
      <c r="G102" s="13">
        <f>'BY_Demands_Drivers (2)'!$G$27*$J22</f>
        <v>1.6655793632007112E-2</v>
      </c>
      <c r="N102" s="18" t="str">
        <f t="shared" si="21"/>
        <v>Demand</v>
      </c>
      <c r="O102">
        <f>$U$22</f>
        <v>2028</v>
      </c>
      <c r="P102" t="s">
        <v>27</v>
      </c>
      <c r="Q102" t="str">
        <f t="shared" si="26"/>
        <v>IXDRH</v>
      </c>
      <c r="R102" s="13">
        <f>'BY_Demands_Drivers (2)'!$F$34*$V22</f>
        <v>0.60870106630886012</v>
      </c>
      <c r="S102" s="13">
        <f>'BY_Demands_Drivers (2)'!$G$34*$V22</f>
        <v>0.18377997894691167</v>
      </c>
      <c r="Z102" s="18" t="str">
        <f t="shared" si="22"/>
        <v>Demand</v>
      </c>
      <c r="AA102">
        <f>$AG$22</f>
        <v>2028</v>
      </c>
      <c r="AB102" t="s">
        <v>27</v>
      </c>
      <c r="AC102" t="str">
        <f t="shared" si="27"/>
        <v>IRDRH</v>
      </c>
      <c r="AD102" s="13">
        <f>'BY_Demands_Drivers (2)'!$F$48*$AH22</f>
        <v>2.0636182632927703E-2</v>
      </c>
      <c r="AE102" s="13">
        <f>'BY_Demands_Drivers (2)'!$G$48*$AH22</f>
        <v>6.2305085693733914E-3</v>
      </c>
      <c r="AL102" s="18" t="str">
        <f t="shared" si="23"/>
        <v>Demand</v>
      </c>
      <c r="AM102">
        <f>$AS$22</f>
        <v>2028</v>
      </c>
      <c r="AN102" t="s">
        <v>27</v>
      </c>
      <c r="AO102" t="str">
        <f t="shared" si="28"/>
        <v>ISDRH</v>
      </c>
      <c r="AP102" s="13">
        <f>'BY_Demands_Drivers (2)'!$F$55*$AT22</f>
        <v>0.29400158571786145</v>
      </c>
      <c r="AQ102" s="13">
        <f>'BY_Demands_Drivers (2)'!$G$55*$AT22</f>
        <v>8.8765419060677253E-2</v>
      </c>
      <c r="AX102" s="18" t="str">
        <f t="shared" si="24"/>
        <v>Demand</v>
      </c>
      <c r="AY102">
        <f>$BE$22</f>
        <v>2028</v>
      </c>
      <c r="AZ102" t="s">
        <v>27</v>
      </c>
      <c r="BA102" t="str">
        <f t="shared" si="29"/>
        <v>IIDRH</v>
      </c>
      <c r="BB102" s="13">
        <f>'BY_Demands_Drivers (2)'!$F$90*$BF22</f>
        <v>0.23289782630768951</v>
      </c>
      <c r="BC102" s="13">
        <f>'BY_Demands_Drivers (2)'!$F$90*$BF22</f>
        <v>0.23289782630768951</v>
      </c>
    </row>
    <row r="103" spans="2:55" x14ac:dyDescent="0.3">
      <c r="B103" s="18" t="str">
        <f t="shared" si="20"/>
        <v>Demand</v>
      </c>
      <c r="C103">
        <f>$I$23</f>
        <v>2029</v>
      </c>
      <c r="D103" t="s">
        <v>27</v>
      </c>
      <c r="E103" t="str">
        <f t="shared" si="25"/>
        <v>IGDRH</v>
      </c>
      <c r="F103" s="13">
        <f>'BY_Demands_Drivers (2)'!$F$27*$J23</f>
        <v>5.4785444859088914E-2</v>
      </c>
      <c r="G103" s="13">
        <f>'BY_Demands_Drivers (2)'!$G$27*$J23</f>
        <v>1.654090728615824E-2</v>
      </c>
      <c r="N103" s="18" t="str">
        <f t="shared" si="21"/>
        <v>Demand</v>
      </c>
      <c r="O103">
        <f>$U$23</f>
        <v>2029</v>
      </c>
      <c r="P103" t="s">
        <v>27</v>
      </c>
      <c r="Q103" t="str">
        <f t="shared" si="26"/>
        <v>IXDRH</v>
      </c>
      <c r="R103" s="13">
        <f>'BY_Demands_Drivers (2)'!$F$34*$V23</f>
        <v>0.60637553840437797</v>
      </c>
      <c r="S103" s="13">
        <f>'BY_Demands_Drivers (2)'!$G$34*$V23</f>
        <v>0.18307785192105014</v>
      </c>
      <c r="Z103" s="18" t="str">
        <f t="shared" si="22"/>
        <v>Demand</v>
      </c>
      <c r="AA103">
        <f>$AG$23</f>
        <v>2029</v>
      </c>
      <c r="AB103" t="s">
        <v>27</v>
      </c>
      <c r="AC103" t="str">
        <f t="shared" si="27"/>
        <v>IRDRH</v>
      </c>
      <c r="AD103" s="13">
        <f>'BY_Demands_Drivers (2)'!$F$48*$AH23</f>
        <v>2.0645294599983818E-2</v>
      </c>
      <c r="AE103" s="13">
        <f>'BY_Demands_Drivers (2)'!$G$48*$AH23</f>
        <v>6.2332596687330374E-3</v>
      </c>
      <c r="AL103" s="18" t="str">
        <f t="shared" si="23"/>
        <v>Demand</v>
      </c>
      <c r="AM103">
        <f>$AS$23</f>
        <v>2029</v>
      </c>
      <c r="AN103" t="s">
        <v>27</v>
      </c>
      <c r="AO103" t="str">
        <f t="shared" si="28"/>
        <v>ISDRH</v>
      </c>
      <c r="AP103" s="13">
        <f>'BY_Demands_Drivers (2)'!$F$55*$AT23</f>
        <v>0.29804581308799721</v>
      </c>
      <c r="AQ103" s="13">
        <f>'BY_Demands_Drivers (2)'!$G$55*$AT23</f>
        <v>8.9986458520074128E-2</v>
      </c>
      <c r="AX103" s="18" t="str">
        <f t="shared" si="24"/>
        <v>Demand</v>
      </c>
      <c r="AY103">
        <f>$BE$23</f>
        <v>2029</v>
      </c>
      <c r="AZ103" t="s">
        <v>27</v>
      </c>
      <c r="BA103" t="str">
        <f t="shared" si="29"/>
        <v>IIDRH</v>
      </c>
      <c r="BB103" s="13">
        <f>'BY_Demands_Drivers (2)'!$F$90*$BF23</f>
        <v>0.23673083533953337</v>
      </c>
      <c r="BC103" s="13">
        <f>'BY_Demands_Drivers (2)'!$F$90*$BF23</f>
        <v>0.23673083533953337</v>
      </c>
    </row>
    <row r="104" spans="2:55" x14ac:dyDescent="0.3">
      <c r="B104" s="18" t="str">
        <f t="shared" si="20"/>
        <v>Demand</v>
      </c>
      <c r="C104">
        <f>$I$24</f>
        <v>2030</v>
      </c>
      <c r="D104" t="s">
        <v>27</v>
      </c>
      <c r="E104" t="str">
        <f t="shared" si="25"/>
        <v>IGDRH</v>
      </c>
      <c r="F104" s="13">
        <f>'BY_Demands_Drivers (2)'!$F$27*$J24</f>
        <v>5.4404927668787441E-2</v>
      </c>
      <c r="G104" s="13">
        <f>'BY_Demands_Drivers (2)'!$G$27*$J24</f>
        <v>1.6426020940309361E-2</v>
      </c>
      <c r="N104" s="18" t="str">
        <f t="shared" si="21"/>
        <v>Demand</v>
      </c>
      <c r="O104">
        <f>$U$24</f>
        <v>2030</v>
      </c>
      <c r="P104" t="s">
        <v>27</v>
      </c>
      <c r="Q104" t="str">
        <f t="shared" si="26"/>
        <v>IXDRH</v>
      </c>
      <c r="R104" s="13">
        <f>'BY_Demands_Drivers (2)'!$F$34*$V24</f>
        <v>0.60405001049989571</v>
      </c>
      <c r="S104" s="13">
        <f>'BY_Demands_Drivers (2)'!$G$34*$V24</f>
        <v>0.18237572489518858</v>
      </c>
      <c r="Z104" s="18" t="str">
        <f t="shared" si="22"/>
        <v>Demand</v>
      </c>
      <c r="AA104">
        <f>$AG$24</f>
        <v>2030</v>
      </c>
      <c r="AB104" t="s">
        <v>27</v>
      </c>
      <c r="AC104" t="str">
        <f t="shared" si="27"/>
        <v>IRDRH</v>
      </c>
      <c r="AD104" s="13">
        <f>'BY_Demands_Drivers (2)'!$F$48*$AH24</f>
        <v>2.0654406567039933E-2</v>
      </c>
      <c r="AE104" s="13">
        <f>'BY_Demands_Drivers (2)'!$G$48*$AH24</f>
        <v>6.2360107680926825E-3</v>
      </c>
      <c r="AL104" s="18" t="str">
        <f t="shared" si="23"/>
        <v>Demand</v>
      </c>
      <c r="AM104">
        <f>$AS$24</f>
        <v>2030</v>
      </c>
      <c r="AN104" t="s">
        <v>27</v>
      </c>
      <c r="AO104" t="str">
        <f t="shared" si="28"/>
        <v>ISDRH</v>
      </c>
      <c r="AP104" s="13">
        <f>'BY_Demands_Drivers (2)'!$F$55*$AT24</f>
        <v>0.30209004045813315</v>
      </c>
      <c r="AQ104" s="13">
        <f>'BY_Demands_Drivers (2)'!$G$55*$AT24</f>
        <v>9.1207497979471058E-2</v>
      </c>
      <c r="AX104" s="18" t="str">
        <f t="shared" si="24"/>
        <v>Demand</v>
      </c>
      <c r="AY104">
        <f>$BE$24</f>
        <v>2030</v>
      </c>
      <c r="AZ104" t="s">
        <v>27</v>
      </c>
      <c r="BA104" t="str">
        <f t="shared" si="29"/>
        <v>IIDRH</v>
      </c>
      <c r="BB104" s="13">
        <f>'BY_Demands_Drivers (2)'!$F$90*$BF24</f>
        <v>0.24056384437137709</v>
      </c>
      <c r="BC104" s="13">
        <f>'BY_Demands_Drivers (2)'!$F$90*$BF24</f>
        <v>0.24056384437137709</v>
      </c>
    </row>
    <row r="105" spans="2:55" x14ac:dyDescent="0.3">
      <c r="B105" s="18" t="str">
        <f t="shared" si="20"/>
        <v>Demand</v>
      </c>
      <c r="C105">
        <f>$I$25</f>
        <v>2031</v>
      </c>
      <c r="D105" t="s">
        <v>27</v>
      </c>
      <c r="E105" t="str">
        <f t="shared" si="25"/>
        <v>IGDRH</v>
      </c>
      <c r="F105" s="13">
        <f>'BY_Demands_Drivers (2)'!$F$27*$J25</f>
        <v>5.3761674714017618E-2</v>
      </c>
      <c r="G105" s="13">
        <f>'BY_Demands_Drivers (2)'!$G$27*$J25</f>
        <v>1.6231809001102486E-2</v>
      </c>
      <c r="N105" s="18" t="str">
        <f t="shared" si="21"/>
        <v>Demand</v>
      </c>
      <c r="O105">
        <f>$U$25</f>
        <v>2031</v>
      </c>
      <c r="P105" t="s">
        <v>27</v>
      </c>
      <c r="Q105" t="str">
        <f t="shared" si="26"/>
        <v>IXDRH</v>
      </c>
      <c r="R105" s="13">
        <f>'BY_Demands_Drivers (2)'!$F$34*$V25</f>
        <v>0.59943263479620357</v>
      </c>
      <c r="S105" s="13">
        <f>'BY_Demands_Drivers (2)'!$G$34*$V25</f>
        <v>0.18098163959358021</v>
      </c>
      <c r="Z105" s="18" t="str">
        <f t="shared" si="22"/>
        <v>Demand</v>
      </c>
      <c r="AA105">
        <f>$AG$25</f>
        <v>2031</v>
      </c>
      <c r="AB105" t="s">
        <v>27</v>
      </c>
      <c r="AC105" t="str">
        <f t="shared" si="27"/>
        <v>IRDRH</v>
      </c>
      <c r="AD105" s="13">
        <f>'BY_Demands_Drivers (2)'!$F$48*$AH25</f>
        <v>2.0575535289588453E-2</v>
      </c>
      <c r="AE105" s="13">
        <f>'BY_Demands_Drivers (2)'!$G$48*$AH25</f>
        <v>6.2121978285204788E-3</v>
      </c>
      <c r="AL105" s="18" t="str">
        <f t="shared" si="23"/>
        <v>Demand</v>
      </c>
      <c r="AM105">
        <f>$AS$25</f>
        <v>2031</v>
      </c>
      <c r="AN105" t="s">
        <v>27</v>
      </c>
      <c r="AO105" t="str">
        <f t="shared" si="28"/>
        <v>ISDRH</v>
      </c>
      <c r="AP105" s="13">
        <f>'BY_Demands_Drivers (2)'!$F$55*$AT25</f>
        <v>0.30331186470923932</v>
      </c>
      <c r="AQ105" s="13">
        <f>'BY_Demands_Drivers (2)'!$G$55*$AT25</f>
        <v>9.1576393070302353E-2</v>
      </c>
      <c r="AX105" s="18" t="str">
        <f t="shared" si="24"/>
        <v>Demand</v>
      </c>
      <c r="AY105">
        <f>$BE$25</f>
        <v>2031</v>
      </c>
      <c r="AZ105" t="s">
        <v>27</v>
      </c>
      <c r="BA105" t="str">
        <f t="shared" si="29"/>
        <v>IIDRH</v>
      </c>
      <c r="BB105" s="13">
        <f>'BY_Demands_Drivers (2)'!$F$90*$BF25</f>
        <v>0.24357456165988844</v>
      </c>
      <c r="BC105" s="13">
        <f>'BY_Demands_Drivers (2)'!$F$90*$BF25</f>
        <v>0.24357456165988844</v>
      </c>
    </row>
    <row r="106" spans="2:55" x14ac:dyDescent="0.3">
      <c r="B106" s="18" t="str">
        <f t="shared" si="20"/>
        <v>Demand</v>
      </c>
      <c r="C106">
        <f>$I$26</f>
        <v>2032</v>
      </c>
      <c r="D106" t="s">
        <v>27</v>
      </c>
      <c r="E106" t="str">
        <f t="shared" si="25"/>
        <v>IGDRH</v>
      </c>
      <c r="F106" s="13">
        <f>'BY_Demands_Drivers (2)'!$F$27*$J26</f>
        <v>5.3122152697101341E-2</v>
      </c>
      <c r="G106" s="13">
        <f>'BY_Demands_Drivers (2)'!$G$27*$J26</f>
        <v>1.603872351249366E-2</v>
      </c>
      <c r="N106" s="18" t="str">
        <f t="shared" si="21"/>
        <v>Demand</v>
      </c>
      <c r="O106">
        <f>$U$26</f>
        <v>2032</v>
      </c>
      <c r="P106" t="s">
        <v>27</v>
      </c>
      <c r="Q106" t="str">
        <f t="shared" si="26"/>
        <v>IXDRH</v>
      </c>
      <c r="R106" s="13">
        <f>'BY_Demands_Drivers (2)'!$F$34*$V26</f>
        <v>0.59483131060659378</v>
      </c>
      <c r="S106" s="13">
        <f>'BY_Demands_Drivers (2)'!$G$34*$V26</f>
        <v>0.17959240059023449</v>
      </c>
      <c r="Z106" s="18" t="str">
        <f t="shared" si="22"/>
        <v>Demand</v>
      </c>
      <c r="AA106">
        <f>$AG$26</f>
        <v>2032</v>
      </c>
      <c r="AB106" t="s">
        <v>27</v>
      </c>
      <c r="AC106" t="str">
        <f t="shared" si="27"/>
        <v>IRDRH</v>
      </c>
      <c r="AD106" s="13">
        <f>'BY_Demands_Drivers (2)'!$F$48*$AH26</f>
        <v>2.0496418778414523E-2</v>
      </c>
      <c r="AE106" s="13">
        <f>'BY_Demands_Drivers (2)'!$G$48*$AH26</f>
        <v>6.1883108475988442E-3</v>
      </c>
      <c r="AL106" s="18" t="str">
        <f t="shared" si="23"/>
        <v>Demand</v>
      </c>
      <c r="AM106">
        <f>$AS$26</f>
        <v>2032</v>
      </c>
      <c r="AN106" t="s">
        <v>27</v>
      </c>
      <c r="AO106" t="str">
        <f t="shared" si="28"/>
        <v>ISDRH</v>
      </c>
      <c r="AP106" s="13">
        <f>'BY_Demands_Drivers (2)'!$F$55*$AT26</f>
        <v>0.30450622891558771</v>
      </c>
      <c r="AQ106" s="13">
        <f>'BY_Demands_Drivers (2)'!$G$55*$AT26</f>
        <v>9.1936997381427826E-2</v>
      </c>
      <c r="AX106" s="18" t="str">
        <f t="shared" si="24"/>
        <v>Demand</v>
      </c>
      <c r="AY106">
        <f>$BE$26</f>
        <v>2032</v>
      </c>
      <c r="AZ106" t="s">
        <v>27</v>
      </c>
      <c r="BA106" t="str">
        <f t="shared" si="29"/>
        <v>IIDRH</v>
      </c>
      <c r="BB106" s="13">
        <f>'BY_Demands_Drivers (2)'!$F$90*$BF26</f>
        <v>0.24654293184779308</v>
      </c>
      <c r="BC106" s="13">
        <f>'BY_Demands_Drivers (2)'!$F$90*$BF26</f>
        <v>0.24654293184779308</v>
      </c>
    </row>
    <row r="107" spans="2:55" x14ac:dyDescent="0.3">
      <c r="B107" s="18" t="str">
        <f t="shared" si="20"/>
        <v>Demand</v>
      </c>
      <c r="C107">
        <f>$I$27</f>
        <v>2033</v>
      </c>
      <c r="D107" t="s">
        <v>27</v>
      </c>
      <c r="E107" t="str">
        <f t="shared" si="25"/>
        <v>IGDRH</v>
      </c>
      <c r="F107" s="13">
        <f>'BY_Demands_Drivers (2)'!$F$27*$J27</f>
        <v>5.2486361618038581E-2</v>
      </c>
      <c r="G107" s="13">
        <f>'BY_Demands_Drivers (2)'!$G$27*$J27</f>
        <v>1.5846764474482872E-2</v>
      </c>
      <c r="N107" s="18" t="str">
        <f t="shared" si="21"/>
        <v>Demand</v>
      </c>
      <c r="O107">
        <f>$U$27</f>
        <v>2033</v>
      </c>
      <c r="P107" t="s">
        <v>27</v>
      </c>
      <c r="Q107" t="str">
        <f t="shared" si="26"/>
        <v>IXDRH</v>
      </c>
      <c r="R107" s="13">
        <f>'BY_Demands_Drivers (2)'!$F$34*$V27</f>
        <v>0.59024603793106634</v>
      </c>
      <c r="S107" s="13">
        <f>'BY_Demands_Drivers (2)'!$G$34*$V27</f>
        <v>0.1782080078851514</v>
      </c>
      <c r="Z107" s="18" t="str">
        <f t="shared" si="22"/>
        <v>Demand</v>
      </c>
      <c r="AA107">
        <f>$AG$27</f>
        <v>2033</v>
      </c>
      <c r="AB107" t="s">
        <v>27</v>
      </c>
      <c r="AC107" t="str">
        <f t="shared" si="27"/>
        <v>IRDRH</v>
      </c>
      <c r="AD107" s="13">
        <f>'BY_Demands_Drivers (2)'!$F$48*$AH27</f>
        <v>2.0417057033518142E-2</v>
      </c>
      <c r="AE107" s="13">
        <f>'BY_Demands_Drivers (2)'!$G$48*$AH27</f>
        <v>6.1643498253277813E-3</v>
      </c>
      <c r="AL107" s="18" t="str">
        <f t="shared" si="23"/>
        <v>Demand</v>
      </c>
      <c r="AM107">
        <f>$AS$27</f>
        <v>2033</v>
      </c>
      <c r="AN107" t="s">
        <v>27</v>
      </c>
      <c r="AO107" t="str">
        <f t="shared" si="28"/>
        <v>ISDRH</v>
      </c>
      <c r="AP107" s="13">
        <f>'BY_Demands_Drivers (2)'!$F$55*$AT27</f>
        <v>0.30567313307717836</v>
      </c>
      <c r="AQ107" s="13">
        <f>'BY_Demands_Drivers (2)'!$G$55*$AT27</f>
        <v>9.2289310912847519E-2</v>
      </c>
      <c r="AX107" s="18" t="str">
        <f t="shared" si="24"/>
        <v>Demand</v>
      </c>
      <c r="AY107">
        <f>$BE$27</f>
        <v>2033</v>
      </c>
      <c r="AZ107" t="s">
        <v>27</v>
      </c>
      <c r="BA107" t="str">
        <f t="shared" si="29"/>
        <v>IIDRH</v>
      </c>
      <c r="BB107" s="13">
        <f>'BY_Demands_Drivers (2)'!$F$90*$BF27</f>
        <v>0.24946895493509097</v>
      </c>
      <c r="BC107" s="13">
        <f>'BY_Demands_Drivers (2)'!$F$90*$BF27</f>
        <v>0.24946895493509097</v>
      </c>
    </row>
    <row r="108" spans="2:55" x14ac:dyDescent="0.3">
      <c r="B108" s="18" t="str">
        <f t="shared" si="20"/>
        <v>Demand</v>
      </c>
      <c r="C108">
        <f>$I$28</f>
        <v>2034</v>
      </c>
      <c r="D108" t="s">
        <v>27</v>
      </c>
      <c r="E108" t="str">
        <f t="shared" si="25"/>
        <v>IGDRH</v>
      </c>
      <c r="F108" s="13">
        <f>'BY_Demands_Drivers (2)'!$F$27*$J28</f>
        <v>5.1854301476829331E-2</v>
      </c>
      <c r="G108" s="13">
        <f>'BY_Demands_Drivers (2)'!$G$27*$J28</f>
        <v>1.5655931887070127E-2</v>
      </c>
      <c r="N108" s="18" t="str">
        <f t="shared" si="21"/>
        <v>Demand</v>
      </c>
      <c r="O108">
        <f>$U$28</f>
        <v>2034</v>
      </c>
      <c r="P108" t="s">
        <v>27</v>
      </c>
      <c r="Q108" t="str">
        <f t="shared" si="26"/>
        <v>IXDRH</v>
      </c>
      <c r="R108" s="13">
        <f>'BY_Demands_Drivers (2)'!$F$34*$V28</f>
        <v>0.58567681676962102</v>
      </c>
      <c r="S108" s="13">
        <f>'BY_Demands_Drivers (2)'!$G$34*$V28</f>
        <v>0.1768284614783309</v>
      </c>
      <c r="Z108" s="18" t="str">
        <f t="shared" si="22"/>
        <v>Demand</v>
      </c>
      <c r="AA108">
        <f>$AG$28</f>
        <v>2034</v>
      </c>
      <c r="AB108" t="s">
        <v>27</v>
      </c>
      <c r="AC108" t="str">
        <f t="shared" si="27"/>
        <v>IRDRH</v>
      </c>
      <c r="AD108" s="13">
        <f>'BY_Demands_Drivers (2)'!$F$48*$AH28</f>
        <v>2.0337450054899314E-2</v>
      </c>
      <c r="AE108" s="13">
        <f>'BY_Demands_Drivers (2)'!$G$48*$AH28</f>
        <v>6.1403147617072875E-3</v>
      </c>
      <c r="AL108" s="18" t="str">
        <f t="shared" si="23"/>
        <v>Demand</v>
      </c>
      <c r="AM108">
        <f>$AS$28</f>
        <v>2034</v>
      </c>
      <c r="AN108" t="s">
        <v>27</v>
      </c>
      <c r="AO108" t="str">
        <f t="shared" si="28"/>
        <v>ISDRH</v>
      </c>
      <c r="AP108" s="13">
        <f>'BY_Demands_Drivers (2)'!$F$55*$AT28</f>
        <v>0.30681257719401123</v>
      </c>
      <c r="AQ108" s="13">
        <f>'BY_Demands_Drivers (2)'!$G$55*$AT28</f>
        <v>9.2633333664561363E-2</v>
      </c>
      <c r="AX108" s="18" t="str">
        <f t="shared" si="24"/>
        <v>Demand</v>
      </c>
      <c r="AY108">
        <f>$BE$28</f>
        <v>2034</v>
      </c>
      <c r="AZ108" t="s">
        <v>27</v>
      </c>
      <c r="BA108" t="str">
        <f t="shared" si="29"/>
        <v>IIDRH</v>
      </c>
      <c r="BB108" s="13">
        <f>'BY_Demands_Drivers (2)'!$F$90*$BF28</f>
        <v>0.25235263092178217</v>
      </c>
      <c r="BC108" s="13">
        <f>'BY_Demands_Drivers (2)'!$F$90*$BF28</f>
        <v>0.25235263092178217</v>
      </c>
    </row>
    <row r="109" spans="2:55" x14ac:dyDescent="0.3">
      <c r="B109" s="18" t="str">
        <f t="shared" si="20"/>
        <v>Demand</v>
      </c>
      <c r="C109">
        <f>$I$29</f>
        <v>2035</v>
      </c>
      <c r="D109" t="s">
        <v>27</v>
      </c>
      <c r="E109" t="str">
        <f t="shared" si="25"/>
        <v>IGDRH</v>
      </c>
      <c r="F109" s="13">
        <f>'BY_Demands_Drivers (2)'!$F$27*$J29</f>
        <v>5.1225972273473627E-2</v>
      </c>
      <c r="G109" s="13">
        <f>'BY_Demands_Drivers (2)'!$G$27*$J29</f>
        <v>1.5466225750255431E-2</v>
      </c>
      <c r="N109" s="18" t="str">
        <f t="shared" si="21"/>
        <v>Demand</v>
      </c>
      <c r="O109">
        <f>$U$29</f>
        <v>2035</v>
      </c>
      <c r="P109" t="s">
        <v>27</v>
      </c>
      <c r="Q109" t="str">
        <f t="shared" si="26"/>
        <v>IXDRH</v>
      </c>
      <c r="R109" s="13">
        <f>'BY_Demands_Drivers (2)'!$F$34*$V29</f>
        <v>0.58112364712225828</v>
      </c>
      <c r="S109" s="13">
        <f>'BY_Demands_Drivers (2)'!$G$34*$V29</f>
        <v>0.17545376136977309</v>
      </c>
      <c r="Z109" s="18" t="str">
        <f t="shared" si="22"/>
        <v>Demand</v>
      </c>
      <c r="AA109">
        <f>$AG$29</f>
        <v>2035</v>
      </c>
      <c r="AB109" t="s">
        <v>27</v>
      </c>
      <c r="AC109" t="str">
        <f t="shared" si="27"/>
        <v>IRDRH</v>
      </c>
      <c r="AD109" s="13">
        <f>'BY_Demands_Drivers (2)'!$F$48*$AH29</f>
        <v>2.0257597842558039E-2</v>
      </c>
      <c r="AE109" s="13">
        <f>'BY_Demands_Drivers (2)'!$G$48*$AH29</f>
        <v>6.1162056567373654E-3</v>
      </c>
      <c r="AL109" s="18" t="str">
        <f t="shared" si="23"/>
        <v>Demand</v>
      </c>
      <c r="AM109">
        <f>$AS$29</f>
        <v>2035</v>
      </c>
      <c r="AN109" t="s">
        <v>27</v>
      </c>
      <c r="AO109" t="str">
        <f t="shared" si="28"/>
        <v>ISDRH</v>
      </c>
      <c r="AP109" s="13">
        <f>'BY_Demands_Drivers (2)'!$F$55*$AT29</f>
        <v>0.30792456126608631</v>
      </c>
      <c r="AQ109" s="13">
        <f>'BY_Demands_Drivers (2)'!$G$55*$AT29</f>
        <v>9.296906563656937E-2</v>
      </c>
      <c r="AX109" s="18" t="str">
        <f t="shared" si="24"/>
        <v>Demand</v>
      </c>
      <c r="AY109">
        <f>$BE$29</f>
        <v>2035</v>
      </c>
      <c r="AZ109" t="s">
        <v>27</v>
      </c>
      <c r="BA109" t="str">
        <f t="shared" si="29"/>
        <v>IIDRH</v>
      </c>
      <c r="BB109" s="13">
        <f>'BY_Demands_Drivers (2)'!$F$90*$BF29</f>
        <v>0.25519395980786669</v>
      </c>
      <c r="BC109" s="13">
        <f>'BY_Demands_Drivers (2)'!$F$90*$BF29</f>
        <v>0.25519395980786669</v>
      </c>
    </row>
    <row r="110" spans="2:55" x14ac:dyDescent="0.3">
      <c r="B110" s="18" t="str">
        <f t="shared" si="20"/>
        <v>Demand</v>
      </c>
      <c r="C110">
        <f>$I$30</f>
        <v>2036</v>
      </c>
      <c r="D110" t="s">
        <v>27</v>
      </c>
      <c r="E110" t="str">
        <f t="shared" si="25"/>
        <v>IGDRH</v>
      </c>
      <c r="F110" s="13">
        <f>'BY_Demands_Drivers (2)'!$F$27*$J30</f>
        <v>5.0706162856105734E-2</v>
      </c>
      <c r="G110" s="13">
        <f>'BY_Demands_Drivers (2)'!$G$27*$J30</f>
        <v>1.5309284077129127E-2</v>
      </c>
      <c r="N110" s="18" t="str">
        <f t="shared" si="21"/>
        <v>Demand</v>
      </c>
      <c r="O110">
        <f>$U$30</f>
        <v>2036</v>
      </c>
      <c r="P110" t="s">
        <v>27</v>
      </c>
      <c r="Q110" t="str">
        <f t="shared" si="26"/>
        <v>IXDRH</v>
      </c>
      <c r="R110" s="13">
        <f>'BY_Demands_Drivers (2)'!$F$34*$V30</f>
        <v>0.57951762108737725</v>
      </c>
      <c r="S110" s="13">
        <f>'BY_Demands_Drivers (2)'!$G$34*$V30</f>
        <v>0.17496886747486268</v>
      </c>
      <c r="Z110" s="18" t="str">
        <f t="shared" si="22"/>
        <v>Demand</v>
      </c>
      <c r="AA110">
        <f>$AG$30</f>
        <v>2036</v>
      </c>
      <c r="AB110" t="s">
        <v>27</v>
      </c>
      <c r="AC110" t="str">
        <f t="shared" si="27"/>
        <v>IRDRH</v>
      </c>
      <c r="AD110" s="13">
        <f>'BY_Demands_Drivers (2)'!$F$48*$AH30</f>
        <v>2.017416319324962E-2</v>
      </c>
      <c r="AE110" s="13">
        <f>'BY_Demands_Drivers (2)'!$G$48*$AH30</f>
        <v>6.0910149367895154E-3</v>
      </c>
      <c r="AL110" s="18" t="str">
        <f t="shared" si="23"/>
        <v>Demand</v>
      </c>
      <c r="AM110">
        <f>$AS$30</f>
        <v>2036</v>
      </c>
      <c r="AN110" t="s">
        <v>27</v>
      </c>
      <c r="AO110" t="str">
        <f t="shared" si="28"/>
        <v>ISDRH</v>
      </c>
      <c r="AP110" s="13">
        <f>'BY_Demands_Drivers (2)'!$F$55*$AT30</f>
        <v>0.30821077070626057</v>
      </c>
      <c r="AQ110" s="13">
        <f>'BY_Demands_Drivers (2)'!$G$55*$AT30</f>
        <v>9.305547843884783E-2</v>
      </c>
      <c r="AX110" s="18" t="str">
        <f t="shared" si="24"/>
        <v>Demand</v>
      </c>
      <c r="AY110">
        <f>$BE$30</f>
        <v>2036</v>
      </c>
      <c r="AZ110" t="s">
        <v>27</v>
      </c>
      <c r="BA110" t="str">
        <f t="shared" si="29"/>
        <v>IIDRH</v>
      </c>
      <c r="BB110" s="13">
        <f>'BY_Demands_Drivers (2)'!$F$90*$BF30</f>
        <v>0.25728673724373913</v>
      </c>
      <c r="BC110" s="13">
        <f>'BY_Demands_Drivers (2)'!$F$90*$BF30</f>
        <v>0.25728673724373913</v>
      </c>
    </row>
    <row r="111" spans="2:55" x14ac:dyDescent="0.3">
      <c r="B111" s="18" t="str">
        <f t="shared" si="20"/>
        <v>Demand</v>
      </c>
      <c r="C111">
        <f>$I$31</f>
        <v>2037</v>
      </c>
      <c r="D111" t="s">
        <v>27</v>
      </c>
      <c r="E111" t="str">
        <f t="shared" si="25"/>
        <v>IGDRH</v>
      </c>
      <c r="F111" s="13">
        <f>'BY_Demands_Drivers (2)'!$F$27*$J31</f>
        <v>5.0189004079187916E-2</v>
      </c>
      <c r="G111" s="13">
        <f>'BY_Demands_Drivers (2)'!$G$27*$J31</f>
        <v>1.515314268951746E-2</v>
      </c>
      <c r="N111" s="18" t="str">
        <f t="shared" si="21"/>
        <v>Demand</v>
      </c>
      <c r="O111">
        <f>$U$31</f>
        <v>2037</v>
      </c>
      <c r="P111" t="s">
        <v>27</v>
      </c>
      <c r="Q111" t="str">
        <f t="shared" si="26"/>
        <v>IXDRH</v>
      </c>
      <c r="R111" s="13">
        <f>'BY_Demands_Drivers (2)'!$F$34*$V31</f>
        <v>0.57789742912226527</v>
      </c>
      <c r="S111" s="13">
        <f>'BY_Demands_Drivers (2)'!$G$34*$V31</f>
        <v>0.17447969658011814</v>
      </c>
      <c r="Z111" s="18" t="str">
        <f t="shared" si="22"/>
        <v>Demand</v>
      </c>
      <c r="AA111">
        <f>$AG$31</f>
        <v>2037</v>
      </c>
      <c r="AB111" t="s">
        <v>27</v>
      </c>
      <c r="AC111" t="str">
        <f t="shared" si="27"/>
        <v>IRDRH</v>
      </c>
      <c r="AD111" s="13">
        <f>'BY_Demands_Drivers (2)'!$F$48*$AH31</f>
        <v>2.0090517714375908E-2</v>
      </c>
      <c r="AE111" s="13">
        <f>'BY_Demands_Drivers (2)'!$G$48*$AH31</f>
        <v>6.0657605628492289E-3</v>
      </c>
      <c r="AL111" s="18" t="str">
        <f t="shared" si="23"/>
        <v>Demand</v>
      </c>
      <c r="AM111">
        <f>$AS$31</f>
        <v>2037</v>
      </c>
      <c r="AN111" t="s">
        <v>27</v>
      </c>
      <c r="AO111" t="str">
        <f t="shared" si="28"/>
        <v>ISDRH</v>
      </c>
      <c r="AP111" s="13">
        <f>'BY_Demands_Drivers (2)'!$F$55*$AT31</f>
        <v>0.30847775014896728</v>
      </c>
      <c r="AQ111" s="13">
        <f>'BY_Demands_Drivers (2)'!$G$55*$AT31</f>
        <v>9.3136085290183621E-2</v>
      </c>
      <c r="AX111" s="18" t="str">
        <f t="shared" si="24"/>
        <v>Demand</v>
      </c>
      <c r="AY111">
        <f>$BE$31</f>
        <v>2037</v>
      </c>
      <c r="AZ111" t="s">
        <v>27</v>
      </c>
      <c r="BA111" t="str">
        <f t="shared" si="29"/>
        <v>IIDRH</v>
      </c>
      <c r="BB111" s="13">
        <f>'BY_Demands_Drivers (2)'!$F$90*$BF31</f>
        <v>0.25934444803621726</v>
      </c>
      <c r="BC111" s="13">
        <f>'BY_Demands_Drivers (2)'!$F$90*$BF31</f>
        <v>0.25934444803621726</v>
      </c>
    </row>
    <row r="112" spans="2:55" x14ac:dyDescent="0.3">
      <c r="B112" s="18" t="str">
        <f t="shared" si="20"/>
        <v>Demand</v>
      </c>
      <c r="C112">
        <f>$I$32</f>
        <v>2038</v>
      </c>
      <c r="D112" t="s">
        <v>27</v>
      </c>
      <c r="E112" t="str">
        <f t="shared" si="25"/>
        <v>IGDRH</v>
      </c>
      <c r="F112" s="13">
        <f>'BY_Demands_Drivers (2)'!$F$27*$J32</f>
        <v>4.9674495942720179E-2</v>
      </c>
      <c r="G112" s="13">
        <f>'BY_Demands_Drivers (2)'!$G$27*$J32</f>
        <v>1.499780158742043E-2</v>
      </c>
      <c r="N112" s="18" t="str">
        <f t="shared" si="21"/>
        <v>Demand</v>
      </c>
      <c r="O112">
        <f>$U$32</f>
        <v>2038</v>
      </c>
      <c r="P112" t="s">
        <v>27</v>
      </c>
      <c r="Q112" t="str">
        <f t="shared" si="26"/>
        <v>IXDRH</v>
      </c>
      <c r="R112" s="13">
        <f>'BY_Demands_Drivers (2)'!$F$34*$V32</f>
        <v>0.576263071226922</v>
      </c>
      <c r="S112" s="13">
        <f>'BY_Demands_Drivers (2)'!$G$34*$V32</f>
        <v>0.1739862486855395</v>
      </c>
      <c r="Z112" s="18" t="str">
        <f t="shared" si="22"/>
        <v>Demand</v>
      </c>
      <c r="AA112">
        <f>$AG$32</f>
        <v>2038</v>
      </c>
      <c r="AB112" t="s">
        <v>27</v>
      </c>
      <c r="AC112" t="str">
        <f t="shared" si="27"/>
        <v>IRDRH</v>
      </c>
      <c r="AD112" s="13">
        <f>'BY_Demands_Drivers (2)'!$F$48*$AH32</f>
        <v>2.0006661405936911E-2</v>
      </c>
      <c r="AE112" s="13">
        <f>'BY_Demands_Drivers (2)'!$G$48*$AH32</f>
        <v>6.0404425349165078E-3</v>
      </c>
      <c r="AL112" s="18" t="str">
        <f t="shared" si="23"/>
        <v>Demand</v>
      </c>
      <c r="AM112">
        <f>$AS$32</f>
        <v>2038</v>
      </c>
      <c r="AN112" t="s">
        <v>27</v>
      </c>
      <c r="AO112" t="str">
        <f t="shared" si="28"/>
        <v>ISDRH</v>
      </c>
      <c r="AP112" s="13">
        <f>'BY_Demands_Drivers (2)'!$F$55*$AT32</f>
        <v>0.30872549959420631</v>
      </c>
      <c r="AQ112" s="13">
        <f>'BY_Demands_Drivers (2)'!$G$55*$AT32</f>
        <v>9.3210886190576714E-2</v>
      </c>
      <c r="AX112" s="18" t="str">
        <f t="shared" si="24"/>
        <v>Demand</v>
      </c>
      <c r="AY112">
        <f>$BE$32</f>
        <v>2038</v>
      </c>
      <c r="AZ112" t="s">
        <v>27</v>
      </c>
      <c r="BA112" t="str">
        <f t="shared" si="29"/>
        <v>IIDRH</v>
      </c>
      <c r="BB112" s="13">
        <f>'BY_Demands_Drivers (2)'!$F$90*$BF32</f>
        <v>0.26136709218530119</v>
      </c>
      <c r="BC112" s="13">
        <f>'BY_Demands_Drivers (2)'!$F$90*$BF32</f>
        <v>0.26136709218530119</v>
      </c>
    </row>
    <row r="113" spans="2:55" x14ac:dyDescent="0.3">
      <c r="B113" s="18" t="str">
        <f t="shared" si="20"/>
        <v>Demand</v>
      </c>
      <c r="C113">
        <f>$I$33</f>
        <v>2039</v>
      </c>
      <c r="D113" t="s">
        <v>27</v>
      </c>
      <c r="E113" t="str">
        <f t="shared" si="25"/>
        <v>IGDRH</v>
      </c>
      <c r="F113" s="13">
        <f>'BY_Demands_Drivers (2)'!$F$27*$J33</f>
        <v>4.916263844670251E-2</v>
      </c>
      <c r="G113" s="13">
        <f>'BY_Demands_Drivers (2)'!$G$27*$J33</f>
        <v>1.4843260770838036E-2</v>
      </c>
      <c r="N113" s="18" t="str">
        <f t="shared" si="21"/>
        <v>Demand</v>
      </c>
      <c r="O113">
        <f>$U$33</f>
        <v>2039</v>
      </c>
      <c r="P113" t="s">
        <v>27</v>
      </c>
      <c r="Q113" t="str">
        <f t="shared" si="26"/>
        <v>IXDRH</v>
      </c>
      <c r="R113" s="13">
        <f>'BY_Demands_Drivers (2)'!$F$34*$V33</f>
        <v>0.57461454740134776</v>
      </c>
      <c r="S113" s="13">
        <f>'BY_Demands_Drivers (2)'!$G$34*$V33</f>
        <v>0.17348852379112673</v>
      </c>
      <c r="Z113" s="18" t="str">
        <f t="shared" si="22"/>
        <v>Demand</v>
      </c>
      <c r="AA113">
        <f>$AG$33</f>
        <v>2039</v>
      </c>
      <c r="AB113" t="s">
        <v>27</v>
      </c>
      <c r="AC113" t="str">
        <f t="shared" si="27"/>
        <v>IRDRH</v>
      </c>
      <c r="AD113" s="13">
        <f>'BY_Demands_Drivers (2)'!$F$48*$AH33</f>
        <v>1.9922594267932629E-2</v>
      </c>
      <c r="AE113" s="13">
        <f>'BY_Demands_Drivers (2)'!$G$48*$AH33</f>
        <v>6.0150608529913529E-3</v>
      </c>
      <c r="AL113" s="18" t="str">
        <f t="shared" si="23"/>
        <v>Demand</v>
      </c>
      <c r="AM113">
        <f>$AS$33</f>
        <v>2039</v>
      </c>
      <c r="AN113" t="s">
        <v>27</v>
      </c>
      <c r="AO113" t="str">
        <f t="shared" si="28"/>
        <v>ISDRH</v>
      </c>
      <c r="AP113" s="13">
        <f>'BY_Demands_Drivers (2)'!$F$55*$AT33</f>
        <v>0.30895401904197761</v>
      </c>
      <c r="AQ113" s="13">
        <f>'BY_Demands_Drivers (2)'!$G$55*$AT33</f>
        <v>9.3279881140027096E-2</v>
      </c>
      <c r="AX113" s="18" t="str">
        <f t="shared" si="24"/>
        <v>Demand</v>
      </c>
      <c r="AY113">
        <f>$BE$33</f>
        <v>2039</v>
      </c>
      <c r="AZ113" t="s">
        <v>27</v>
      </c>
      <c r="BA113" t="str">
        <f t="shared" si="29"/>
        <v>IIDRH</v>
      </c>
      <c r="BB113" s="13">
        <f>'BY_Demands_Drivers (2)'!$F$90*$BF33</f>
        <v>0.26335466969099075</v>
      </c>
      <c r="BC113" s="13">
        <f>'BY_Demands_Drivers (2)'!$F$90*$BF33</f>
        <v>0.26335466969099075</v>
      </c>
    </row>
    <row r="114" spans="2:55" x14ac:dyDescent="0.3">
      <c r="B114" s="18" t="str">
        <f t="shared" si="20"/>
        <v>Demand</v>
      </c>
      <c r="C114">
        <f>$I$34</f>
        <v>2040</v>
      </c>
      <c r="D114" t="s">
        <v>27</v>
      </c>
      <c r="E114" t="str">
        <f t="shared" si="25"/>
        <v>IGDRH</v>
      </c>
      <c r="F114" s="13">
        <f>'BY_Demands_Drivers (2)'!$F$27*$J34</f>
        <v>4.865343159113495E-2</v>
      </c>
      <c r="G114" s="13">
        <f>'BY_Demands_Drivers (2)'!$G$27*$J34</f>
        <v>1.4689520239770288E-2</v>
      </c>
      <c r="N114" s="18" t="str">
        <f t="shared" si="21"/>
        <v>Demand</v>
      </c>
      <c r="O114">
        <f>$U$34</f>
        <v>2040</v>
      </c>
      <c r="P114" t="s">
        <v>27</v>
      </c>
      <c r="Q114" t="str">
        <f t="shared" si="26"/>
        <v>IXDRH</v>
      </c>
      <c r="R114" s="13">
        <f>'BY_Demands_Drivers (2)'!$F$34*$V34</f>
        <v>0.57295185764554246</v>
      </c>
      <c r="S114" s="13">
        <f>'BY_Demands_Drivers (2)'!$G$34*$V34</f>
        <v>0.17298652189687985</v>
      </c>
      <c r="Z114" s="18" t="str">
        <f t="shared" si="22"/>
        <v>Demand</v>
      </c>
      <c r="AA114">
        <f>$AG$34</f>
        <v>2040</v>
      </c>
      <c r="AB114" t="s">
        <v>27</v>
      </c>
      <c r="AC114" t="str">
        <f t="shared" si="27"/>
        <v>IRDRH</v>
      </c>
      <c r="AD114" s="13">
        <f>'BY_Demands_Drivers (2)'!$F$48*$AH34</f>
        <v>1.9838316300363062E-2</v>
      </c>
      <c r="AE114" s="13">
        <f>'BY_Demands_Drivers (2)'!$G$48*$AH34</f>
        <v>5.9896155170737642E-3</v>
      </c>
      <c r="AL114" s="18" t="str">
        <f t="shared" si="23"/>
        <v>Demand</v>
      </c>
      <c r="AM114">
        <f>$AS$34</f>
        <v>2040</v>
      </c>
      <c r="AN114" t="s">
        <v>27</v>
      </c>
      <c r="AO114" t="str">
        <f t="shared" si="28"/>
        <v>ISDRH</v>
      </c>
      <c r="AP114" s="13">
        <f>'BY_Demands_Drivers (2)'!$F$55*$AT34</f>
        <v>0.30916330849228152</v>
      </c>
      <c r="AQ114" s="13">
        <f>'BY_Demands_Drivers (2)'!$G$55*$AT34</f>
        <v>9.334307013853485E-2</v>
      </c>
      <c r="AX114" s="18" t="str">
        <f t="shared" si="24"/>
        <v>Demand</v>
      </c>
      <c r="AY114">
        <f>$BE$34</f>
        <v>2040</v>
      </c>
      <c r="AZ114" t="s">
        <v>27</v>
      </c>
      <c r="BA114" t="str">
        <f t="shared" si="29"/>
        <v>IIDRH</v>
      </c>
      <c r="BB114" s="13">
        <f>'BY_Demands_Drivers (2)'!$F$90*$BF34</f>
        <v>0.26530718055328606</v>
      </c>
      <c r="BC114" s="13">
        <f>'BY_Demands_Drivers (2)'!$F$90*$BF34</f>
        <v>0.26530718055328606</v>
      </c>
    </row>
    <row r="115" spans="2:55" x14ac:dyDescent="0.3">
      <c r="B115" s="18" t="str">
        <f t="shared" si="20"/>
        <v>Demand</v>
      </c>
      <c r="C115">
        <f>$I$35</f>
        <v>2041</v>
      </c>
      <c r="D115" t="s">
        <v>27</v>
      </c>
      <c r="E115" t="str">
        <f t="shared" si="25"/>
        <v>IGDRH</v>
      </c>
      <c r="F115" s="13">
        <f>'BY_Demands_Drivers (2)'!$F$27*$J35</f>
        <v>4.8471544161772517E-2</v>
      </c>
      <c r="G115" s="13">
        <f>'BY_Demands_Drivers (2)'!$G$27*$J35</f>
        <v>1.4634604502326886E-2</v>
      </c>
      <c r="N115" s="18" t="str">
        <f t="shared" si="21"/>
        <v>Demand</v>
      </c>
      <c r="O115">
        <f>$U$35</f>
        <v>2041</v>
      </c>
      <c r="P115" t="s">
        <v>27</v>
      </c>
      <c r="Q115" t="str">
        <f t="shared" si="26"/>
        <v>IXDRH</v>
      </c>
      <c r="R115" s="13">
        <f>'BY_Demands_Drivers (2)'!$F$34*$V35</f>
        <v>0.56525119376794597</v>
      </c>
      <c r="S115" s="13">
        <f>'BY_Demands_Drivers (2)'!$G$34*$V35</f>
        <v>0.17066152540248594</v>
      </c>
      <c r="Z115" s="18" t="str">
        <f t="shared" si="22"/>
        <v>Demand</v>
      </c>
      <c r="AA115">
        <f>$AG$35</f>
        <v>2041</v>
      </c>
      <c r="AB115" t="s">
        <v>27</v>
      </c>
      <c r="AC115" t="str">
        <f t="shared" si="27"/>
        <v>IRDRH</v>
      </c>
      <c r="AD115" s="13">
        <f>'BY_Demands_Drivers (2)'!$F$48*$AH35</f>
        <v>1.9726518923891916E-2</v>
      </c>
      <c r="AE115" s="13">
        <f>'BY_Demands_Drivers (2)'!$G$48*$AH35</f>
        <v>5.9558614781351146E-3</v>
      </c>
      <c r="AL115" s="18" t="str">
        <f t="shared" si="23"/>
        <v>Demand</v>
      </c>
      <c r="AM115">
        <f>$AS$35</f>
        <v>2041</v>
      </c>
      <c r="AN115" t="s">
        <v>27</v>
      </c>
      <c r="AO115" t="str">
        <f t="shared" si="28"/>
        <v>ISDRH</v>
      </c>
      <c r="AP115" s="13">
        <f>'BY_Demands_Drivers (2)'!$F$55*$AT35</f>
        <v>0.31274746428610206</v>
      </c>
      <c r="AQ115" s="13">
        <f>'BY_Demands_Drivers (2)'!$G$55*$AT35</f>
        <v>9.4425204067304008E-2</v>
      </c>
      <c r="AX115" s="18" t="str">
        <f t="shared" si="24"/>
        <v>Demand</v>
      </c>
      <c r="AY115">
        <f>$BE$35</f>
        <v>2041</v>
      </c>
      <c r="AZ115" t="s">
        <v>27</v>
      </c>
      <c r="BA115" t="str">
        <f t="shared" si="29"/>
        <v>IIDRH</v>
      </c>
      <c r="BB115" s="13">
        <f>'BY_Demands_Drivers (2)'!$F$90*$BF35</f>
        <v>0.26711462306836964</v>
      </c>
      <c r="BC115" s="13">
        <f>'BY_Demands_Drivers (2)'!$F$90*$BF35</f>
        <v>0.26711462306836964</v>
      </c>
    </row>
    <row r="116" spans="2:55" x14ac:dyDescent="0.3">
      <c r="B116" s="18" t="str">
        <f t="shared" si="20"/>
        <v>Demand</v>
      </c>
      <c r="C116">
        <f>$I$36</f>
        <v>2042</v>
      </c>
      <c r="D116" t="s">
        <v>27</v>
      </c>
      <c r="E116" t="str">
        <f t="shared" si="25"/>
        <v>IGDRH</v>
      </c>
      <c r="F116" s="13">
        <f>'BY_Demands_Drivers (2)'!$F$27*$J36</f>
        <v>4.8288871724333646E-2</v>
      </c>
      <c r="G116" s="13">
        <f>'BY_Demands_Drivers (2)'!$G$27*$J36</f>
        <v>1.4579451754016008E-2</v>
      </c>
      <c r="N116" s="18" t="str">
        <f t="shared" si="21"/>
        <v>Demand</v>
      </c>
      <c r="O116">
        <f>$U$36</f>
        <v>2042</v>
      </c>
      <c r="P116" t="s">
        <v>27</v>
      </c>
      <c r="Q116" t="str">
        <f t="shared" si="26"/>
        <v>IXDRH</v>
      </c>
      <c r="R116" s="13">
        <f>'BY_Demands_Drivers (2)'!$F$34*$V36</f>
        <v>0.55760010796214554</v>
      </c>
      <c r="S116" s="13">
        <f>'BY_Demands_Drivers (2)'!$G$34*$V36</f>
        <v>0.16835149759715012</v>
      </c>
      <c r="Z116" s="18" t="str">
        <f t="shared" si="22"/>
        <v>Demand</v>
      </c>
      <c r="AA116">
        <f>$AG$36</f>
        <v>2042</v>
      </c>
      <c r="AB116" t="s">
        <v>27</v>
      </c>
      <c r="AC116" t="str">
        <f t="shared" si="27"/>
        <v>IRDRH</v>
      </c>
      <c r="AD116" s="13">
        <f>'BY_Demands_Drivers (2)'!$F$48*$AH36</f>
        <v>1.9614799697530997E-2</v>
      </c>
      <c r="AE116" s="13">
        <f>'BY_Demands_Drivers (2)'!$G$48*$AH36</f>
        <v>5.9221310344000988E-3</v>
      </c>
      <c r="AL116" s="18" t="str">
        <f t="shared" si="23"/>
        <v>Demand</v>
      </c>
      <c r="AM116">
        <f>$AS$36</f>
        <v>2042</v>
      </c>
      <c r="AN116" t="s">
        <v>27</v>
      </c>
      <c r="AO116" t="str">
        <f t="shared" si="28"/>
        <v>ISDRH</v>
      </c>
      <c r="AP116" s="13">
        <f>'BY_Demands_Drivers (2)'!$F$55*$AT36</f>
        <v>0.31627647371905837</v>
      </c>
      <c r="AQ116" s="13">
        <f>'BY_Demands_Drivers (2)'!$G$55*$AT36</f>
        <v>9.5490688120461686E-2</v>
      </c>
      <c r="AX116" s="18" t="str">
        <f t="shared" si="24"/>
        <v>Demand</v>
      </c>
      <c r="AY116">
        <f>$BE$36</f>
        <v>2042</v>
      </c>
      <c r="AZ116" t="s">
        <v>27</v>
      </c>
      <c r="BA116" t="str">
        <f t="shared" si="29"/>
        <v>IIDRH</v>
      </c>
      <c r="BB116" s="13">
        <f>'BY_Demands_Drivers (2)'!$F$90*$BF36</f>
        <v>0.26888816297925278</v>
      </c>
      <c r="BC116" s="13">
        <f>'BY_Demands_Drivers (2)'!$F$90*$BF36</f>
        <v>0.26888816297925278</v>
      </c>
    </row>
    <row r="117" spans="2:55" x14ac:dyDescent="0.3">
      <c r="B117" s="18" t="str">
        <f t="shared" si="20"/>
        <v>Demand</v>
      </c>
      <c r="C117">
        <f>$I$37</f>
        <v>2043</v>
      </c>
      <c r="D117" t="s">
        <v>27</v>
      </c>
      <c r="E117" t="str">
        <f t="shared" si="25"/>
        <v>IGDRH</v>
      </c>
      <c r="F117" s="13">
        <f>'BY_Demands_Drivers (2)'!$F$27*$J37</f>
        <v>4.8105414278818356E-2</v>
      </c>
      <c r="G117" s="13">
        <f>'BY_Demands_Drivers (2)'!$G$27*$J37</f>
        <v>1.4524061994837655E-2</v>
      </c>
      <c r="N117" s="18" t="str">
        <f t="shared" si="21"/>
        <v>Demand</v>
      </c>
      <c r="O117">
        <f>$U$37</f>
        <v>2043</v>
      </c>
      <c r="P117" t="s">
        <v>27</v>
      </c>
      <c r="Q117" t="str">
        <f t="shared" si="26"/>
        <v>IXDRH</v>
      </c>
      <c r="R117" s="13">
        <f>'BY_Demands_Drivers (2)'!$F$34*$V37</f>
        <v>0.54999860022814118</v>
      </c>
      <c r="S117" s="13">
        <f>'BY_Demands_Drivers (2)'!$G$34*$V37</f>
        <v>0.16605643848087243</v>
      </c>
      <c r="Z117" s="18" t="str">
        <f t="shared" si="22"/>
        <v>Demand</v>
      </c>
      <c r="AA117">
        <f>$AG$37</f>
        <v>2043</v>
      </c>
      <c r="AB117" t="s">
        <v>27</v>
      </c>
      <c r="AC117" t="str">
        <f t="shared" si="27"/>
        <v>IRDRH</v>
      </c>
      <c r="AD117" s="13">
        <f>'BY_Demands_Drivers (2)'!$F$48*$AH37</f>
        <v>1.9503158621280308E-2</v>
      </c>
      <c r="AE117" s="13">
        <f>'BY_Demands_Drivers (2)'!$G$48*$AH37</f>
        <v>5.8884241858687195E-3</v>
      </c>
      <c r="AL117" s="18" t="str">
        <f t="shared" si="23"/>
        <v>Demand</v>
      </c>
      <c r="AM117">
        <f>$AS$37</f>
        <v>2043</v>
      </c>
      <c r="AN117" t="s">
        <v>27</v>
      </c>
      <c r="AO117" t="str">
        <f t="shared" si="28"/>
        <v>ISDRH</v>
      </c>
      <c r="AP117" s="13">
        <f>'BY_Demands_Drivers (2)'!$F$55*$AT37</f>
        <v>0.3197503367911505</v>
      </c>
      <c r="AQ117" s="13">
        <f>'BY_Demands_Drivers (2)'!$G$55*$AT37</f>
        <v>9.6539522298007885E-2</v>
      </c>
      <c r="AX117" s="18" t="str">
        <f t="shared" si="24"/>
        <v>Demand</v>
      </c>
      <c r="AY117">
        <f>$BE$37</f>
        <v>2043</v>
      </c>
      <c r="AZ117" t="s">
        <v>27</v>
      </c>
      <c r="BA117" t="str">
        <f t="shared" si="29"/>
        <v>IIDRH</v>
      </c>
      <c r="BB117" s="13">
        <f>'BY_Demands_Drivers (2)'!$F$90*$BF37</f>
        <v>0.27062780028593542</v>
      </c>
      <c r="BC117" s="13">
        <f>'BY_Demands_Drivers (2)'!$F$90*$BF37</f>
        <v>0.27062780028593542</v>
      </c>
    </row>
    <row r="118" spans="2:55" x14ac:dyDescent="0.3">
      <c r="B118" s="18" t="str">
        <f t="shared" si="20"/>
        <v>Demand</v>
      </c>
      <c r="C118">
        <f>$I$38</f>
        <v>2044</v>
      </c>
      <c r="D118" t="s">
        <v>27</v>
      </c>
      <c r="E118" t="str">
        <f t="shared" si="25"/>
        <v>IGDRH</v>
      </c>
      <c r="F118" s="13">
        <f>'BY_Demands_Drivers (2)'!$F$27*$J38</f>
        <v>4.7921171825226642E-2</v>
      </c>
      <c r="G118" s="13">
        <f>'BY_Demands_Drivers (2)'!$G$27*$J38</f>
        <v>1.4468435224791829E-2</v>
      </c>
      <c r="N118" s="18" t="str">
        <f t="shared" si="21"/>
        <v>Demand</v>
      </c>
      <c r="O118">
        <f>$U$38</f>
        <v>2044</v>
      </c>
      <c r="P118" t="s">
        <v>27</v>
      </c>
      <c r="Q118" t="str">
        <f t="shared" si="26"/>
        <v>IXDRH</v>
      </c>
      <c r="R118" s="13">
        <f>'BY_Demands_Drivers (2)'!$F$34*$V38</f>
        <v>0.54244667056593265</v>
      </c>
      <c r="S118" s="13">
        <f>'BY_Demands_Drivers (2)'!$G$34*$V38</f>
        <v>0.16377634805365276</v>
      </c>
      <c r="Z118" s="18" t="str">
        <f t="shared" si="22"/>
        <v>Demand</v>
      </c>
      <c r="AA118">
        <f>$AG$38</f>
        <v>2044</v>
      </c>
      <c r="AB118" t="s">
        <v>27</v>
      </c>
      <c r="AC118" t="str">
        <f t="shared" si="27"/>
        <v>IRDRH</v>
      </c>
      <c r="AD118" s="13">
        <f>'BY_Demands_Drivers (2)'!$F$48*$AH38</f>
        <v>1.939159569513985E-2</v>
      </c>
      <c r="AE118" s="13">
        <f>'BY_Demands_Drivers (2)'!$G$48*$AH38</f>
        <v>5.8547409325409739E-3</v>
      </c>
      <c r="AL118" s="18" t="str">
        <f t="shared" si="23"/>
        <v>Demand</v>
      </c>
      <c r="AM118">
        <f>$AS$38</f>
        <v>2044</v>
      </c>
      <c r="AN118" t="s">
        <v>27</v>
      </c>
      <c r="AO118" t="str">
        <f t="shared" si="28"/>
        <v>ISDRH</v>
      </c>
      <c r="AP118" s="13">
        <f>'BY_Demands_Drivers (2)'!$F$55*$AT38</f>
        <v>0.32316905350237823</v>
      </c>
      <c r="AQ118" s="13">
        <f>'BY_Demands_Drivers (2)'!$G$55*$AT38</f>
        <v>9.7571706599942534E-2</v>
      </c>
      <c r="AX118" s="18" t="str">
        <f t="shared" si="24"/>
        <v>Demand</v>
      </c>
      <c r="AY118">
        <f>$BE$38</f>
        <v>2044</v>
      </c>
      <c r="AZ118" t="s">
        <v>27</v>
      </c>
      <c r="BA118" t="str">
        <f t="shared" si="29"/>
        <v>IIDRH</v>
      </c>
      <c r="BB118" s="13">
        <f>'BY_Demands_Drivers (2)'!$F$90*$BF38</f>
        <v>0.27233353498841761</v>
      </c>
      <c r="BC118" s="13">
        <f>'BY_Demands_Drivers (2)'!$F$90*$BF38</f>
        <v>0.27233353498841761</v>
      </c>
    </row>
    <row r="119" spans="2:55" x14ac:dyDescent="0.3">
      <c r="B119" s="18" t="str">
        <f t="shared" si="20"/>
        <v>Demand</v>
      </c>
      <c r="C119">
        <f>$I$39</f>
        <v>2045</v>
      </c>
      <c r="D119" t="s">
        <v>27</v>
      </c>
      <c r="E119" t="str">
        <f t="shared" si="25"/>
        <v>IGDRH</v>
      </c>
      <c r="F119" s="13">
        <f>'BY_Demands_Drivers (2)'!$F$27*$J39</f>
        <v>4.773614436355849E-2</v>
      </c>
      <c r="G119" s="13">
        <f>'BY_Demands_Drivers (2)'!$G$27*$J39</f>
        <v>1.4412571443878523E-2</v>
      </c>
      <c r="N119" s="18" t="str">
        <f t="shared" si="21"/>
        <v>Demand</v>
      </c>
      <c r="O119">
        <f>$U$39</f>
        <v>2045</v>
      </c>
      <c r="P119" t="s">
        <v>27</v>
      </c>
      <c r="Q119" t="str">
        <f t="shared" si="26"/>
        <v>IXDRH</v>
      </c>
      <c r="R119" s="13">
        <f>'BY_Demands_Drivers (2)'!$F$34*$V39</f>
        <v>0.53494431897552019</v>
      </c>
      <c r="S119" s="13">
        <f>'BY_Demands_Drivers (2)'!$G$34*$V39</f>
        <v>0.16151122631549117</v>
      </c>
      <c r="Z119" s="18" t="str">
        <f t="shared" si="22"/>
        <v>Demand</v>
      </c>
      <c r="AA119">
        <f>$AG$39</f>
        <v>2045</v>
      </c>
      <c r="AB119" t="s">
        <v>27</v>
      </c>
      <c r="AC119" t="str">
        <f t="shared" si="27"/>
        <v>IRDRH</v>
      </c>
      <c r="AD119" s="13">
        <f>'BY_Demands_Drivers (2)'!$F$48*$AH39</f>
        <v>1.9280110919109625E-2</v>
      </c>
      <c r="AE119" s="13">
        <f>'BY_Demands_Drivers (2)'!$G$48*$AH39</f>
        <v>5.8210812744168674E-3</v>
      </c>
      <c r="AL119" s="18" t="str">
        <f t="shared" si="23"/>
        <v>Demand</v>
      </c>
      <c r="AM119">
        <f>$AS$39</f>
        <v>2045</v>
      </c>
      <c r="AN119" t="s">
        <v>27</v>
      </c>
      <c r="AO119" t="str">
        <f t="shared" si="28"/>
        <v>ISDRH</v>
      </c>
      <c r="AP119" s="13">
        <f>'BY_Demands_Drivers (2)'!$F$55*$AT39</f>
        <v>0.32653262385274168</v>
      </c>
      <c r="AQ119" s="13">
        <f>'BY_Demands_Drivers (2)'!$G$55*$AT39</f>
        <v>9.8587241026265662E-2</v>
      </c>
      <c r="AX119" s="18" t="str">
        <f t="shared" si="24"/>
        <v>Demand</v>
      </c>
      <c r="AY119">
        <f>$BE$39</f>
        <v>2045</v>
      </c>
      <c r="AZ119" t="s">
        <v>27</v>
      </c>
      <c r="BA119" t="str">
        <f t="shared" si="29"/>
        <v>IIDRH</v>
      </c>
      <c r="BB119" s="13">
        <f>'BY_Demands_Drivers (2)'!$F$90*$BF39</f>
        <v>0.27400536708669931</v>
      </c>
      <c r="BC119" s="13">
        <f>'BY_Demands_Drivers (2)'!$F$90*$BF39</f>
        <v>0.27400536708669931</v>
      </c>
    </row>
    <row r="120" spans="2:55" x14ac:dyDescent="0.3">
      <c r="B120" s="18" t="str">
        <f t="shared" si="20"/>
        <v>Demand</v>
      </c>
      <c r="C120">
        <f>$I$40</f>
        <v>2046</v>
      </c>
      <c r="D120" t="s">
        <v>27</v>
      </c>
      <c r="E120" t="str">
        <f t="shared" si="25"/>
        <v>IGDRH</v>
      </c>
      <c r="F120" s="13">
        <f>'BY_Demands_Drivers (2)'!$F$27*$J40</f>
        <v>4.7556041332063037E-2</v>
      </c>
      <c r="G120" s="13">
        <f>'BY_Demands_Drivers (2)'!$G$27*$J40</f>
        <v>1.4358194454632845E-2</v>
      </c>
      <c r="N120" s="18" t="str">
        <f t="shared" si="21"/>
        <v>Demand</v>
      </c>
      <c r="O120">
        <f>$U$40</f>
        <v>2046</v>
      </c>
      <c r="P120" t="s">
        <v>27</v>
      </c>
      <c r="Q120" t="str">
        <f t="shared" si="26"/>
        <v>IXDRH</v>
      </c>
      <c r="R120" s="13">
        <f>'BY_Demands_Drivers (2)'!$F$34*$V40</f>
        <v>0.53128308774786825</v>
      </c>
      <c r="S120" s="13">
        <f>'BY_Demands_Drivers (2)'!$G$34*$V40</f>
        <v>0.16040582165106723</v>
      </c>
      <c r="Z120" s="18" t="str">
        <f t="shared" si="22"/>
        <v>Demand</v>
      </c>
      <c r="AA120">
        <f>$AG$40</f>
        <v>2046</v>
      </c>
      <c r="AB120" t="s">
        <v>27</v>
      </c>
      <c r="AC120" t="str">
        <f t="shared" si="27"/>
        <v>IRDRH</v>
      </c>
      <c r="AD120" s="13">
        <f>'BY_Demands_Drivers (2)'!$F$48*$AH40</f>
        <v>1.9202252474444001E-2</v>
      </c>
      <c r="AE120" s="13">
        <f>'BY_Demands_Drivers (2)'!$G$48*$AH40</f>
        <v>5.7975741309051008E-3</v>
      </c>
      <c r="AL120" s="18" t="str">
        <f t="shared" si="23"/>
        <v>Demand</v>
      </c>
      <c r="AM120">
        <f>$AS$40</f>
        <v>2046</v>
      </c>
      <c r="AN120" t="s">
        <v>27</v>
      </c>
      <c r="AO120" t="str">
        <f t="shared" si="28"/>
        <v>ISDRH</v>
      </c>
      <c r="AP120" s="13">
        <f>'BY_Demands_Drivers (2)'!$F$55*$AT40</f>
        <v>0.33046064100144035</v>
      </c>
      <c r="AQ120" s="13">
        <f>'BY_Demands_Drivers (2)'!$G$55*$AT40</f>
        <v>9.9773194113662839E-2</v>
      </c>
      <c r="AX120" s="18" t="str">
        <f t="shared" si="24"/>
        <v>Demand</v>
      </c>
      <c r="AY120">
        <f>$BE$40</f>
        <v>2046</v>
      </c>
      <c r="AZ120" t="s">
        <v>27</v>
      </c>
      <c r="BA120" t="str">
        <f t="shared" si="29"/>
        <v>IIDRH</v>
      </c>
      <c r="BB120" s="13">
        <f>'BY_Demands_Drivers (2)'!$F$90*$BF40</f>
        <v>0.27553868397275294</v>
      </c>
      <c r="BC120" s="13">
        <f>'BY_Demands_Drivers (2)'!$F$90*$BF40</f>
        <v>0.27553868397275294</v>
      </c>
    </row>
    <row r="121" spans="2:55" x14ac:dyDescent="0.3">
      <c r="B121" s="18" t="str">
        <f t="shared" si="20"/>
        <v>Demand</v>
      </c>
      <c r="C121">
        <f>$I$41</f>
        <v>2047</v>
      </c>
      <c r="D121" t="s">
        <v>27</v>
      </c>
      <c r="E121" t="str">
        <f t="shared" si="25"/>
        <v>IGDRH</v>
      </c>
      <c r="F121" s="13">
        <f>'BY_Demands_Drivers (2)'!$F$27*$J41</f>
        <v>4.7375091233379747E-2</v>
      </c>
      <c r="G121" s="13">
        <f>'BY_Demands_Drivers (2)'!$G$27*$J41</f>
        <v>1.4303561717535615E-2</v>
      </c>
      <c r="N121" s="18" t="str">
        <f t="shared" si="21"/>
        <v>Demand</v>
      </c>
      <c r="O121">
        <f>$U$41</f>
        <v>2047</v>
      </c>
      <c r="P121" t="s">
        <v>27</v>
      </c>
      <c r="Q121" t="str">
        <f t="shared" si="26"/>
        <v>IXDRH</v>
      </c>
      <c r="R121" s="13">
        <f>'BY_Demands_Drivers (2)'!$F$34*$V41</f>
        <v>0.52763022217580613</v>
      </c>
      <c r="S121" s="13">
        <f>'BY_Demands_Drivers (2)'!$G$34*$V41</f>
        <v>0.15930294275847656</v>
      </c>
      <c r="Z121" s="18" t="str">
        <f t="shared" si="22"/>
        <v>Demand</v>
      </c>
      <c r="AA121">
        <f>$AG$41</f>
        <v>2047</v>
      </c>
      <c r="AB121" t="s">
        <v>27</v>
      </c>
      <c r="AC121" t="str">
        <f t="shared" si="27"/>
        <v>IRDRH</v>
      </c>
      <c r="AD121" s="13">
        <f>'BY_Demands_Drivers (2)'!$F$48*$AH41</f>
        <v>1.9124107525744536E-2</v>
      </c>
      <c r="AE121" s="13">
        <f>'BY_Demands_Drivers (2)'!$G$48*$AH41</f>
        <v>5.7739804856468749E-3</v>
      </c>
      <c r="AL121" s="18" t="str">
        <f t="shared" si="23"/>
        <v>Demand</v>
      </c>
      <c r="AM121">
        <f>$AS$41</f>
        <v>2047</v>
      </c>
      <c r="AN121" t="s">
        <v>27</v>
      </c>
      <c r="AO121" t="str">
        <f t="shared" si="28"/>
        <v>ISDRH</v>
      </c>
      <c r="AP121" s="13">
        <f>'BY_Demands_Drivers (2)'!$F$55*$AT41</f>
        <v>0.33432677708102265</v>
      </c>
      <c r="AQ121" s="13">
        <f>'BY_Demands_Drivers (2)'!$G$55*$AT41</f>
        <v>0.10094046397178891</v>
      </c>
      <c r="AX121" s="18" t="str">
        <f t="shared" si="24"/>
        <v>Demand</v>
      </c>
      <c r="AY121">
        <f>$BE$41</f>
        <v>2047</v>
      </c>
      <c r="AZ121" t="s">
        <v>27</v>
      </c>
      <c r="BA121" t="str">
        <f t="shared" si="29"/>
        <v>IIDRH</v>
      </c>
      <c r="BB121" s="13">
        <f>'BY_Demands_Drivers (2)'!$F$90*$BF41</f>
        <v>0.27703923534817165</v>
      </c>
      <c r="BC121" s="13">
        <f>'BY_Demands_Drivers (2)'!$F$90*$BF41</f>
        <v>0.27703923534817165</v>
      </c>
    </row>
    <row r="122" spans="2:55" x14ac:dyDescent="0.3">
      <c r="B122" s="18" t="str">
        <f t="shared" si="20"/>
        <v>Demand</v>
      </c>
      <c r="C122">
        <f>$I$42</f>
        <v>2048</v>
      </c>
      <c r="D122" t="s">
        <v>27</v>
      </c>
      <c r="E122" t="str">
        <f t="shared" si="25"/>
        <v>IGDRH</v>
      </c>
      <c r="F122" s="13">
        <f>'BY_Demands_Drivers (2)'!$F$27*$J42</f>
        <v>4.719329406750862E-2</v>
      </c>
      <c r="G122" s="13">
        <f>'BY_Demands_Drivers (2)'!$G$27*$J42</f>
        <v>1.4248673232586828E-2</v>
      </c>
      <c r="N122" s="18" t="str">
        <f t="shared" si="21"/>
        <v>Demand</v>
      </c>
      <c r="O122">
        <f>$U$42</f>
        <v>2048</v>
      </c>
      <c r="P122" t="s">
        <v>27</v>
      </c>
      <c r="Q122" t="str">
        <f t="shared" si="26"/>
        <v>IXDRH</v>
      </c>
      <c r="R122" s="13">
        <f>'BY_Demands_Drivers (2)'!$F$34*$V42</f>
        <v>0.52398572225933393</v>
      </c>
      <c r="S122" s="13">
        <f>'BY_Demands_Drivers (2)'!$G$34*$V42</f>
        <v>0.15820258963771919</v>
      </c>
      <c r="Z122" s="18" t="str">
        <f t="shared" si="22"/>
        <v>Demand</v>
      </c>
      <c r="AA122">
        <f>$AG$42</f>
        <v>2048</v>
      </c>
      <c r="AB122" t="s">
        <v>27</v>
      </c>
      <c r="AC122" t="str">
        <f t="shared" si="27"/>
        <v>IRDRH</v>
      </c>
      <c r="AD122" s="13">
        <f>'BY_Demands_Drivers (2)'!$F$48*$AH42</f>
        <v>1.9045676073011233E-2</v>
      </c>
      <c r="AE122" s="13">
        <f>'BY_Demands_Drivers (2)'!$G$48*$AH42</f>
        <v>5.7503003386421897E-3</v>
      </c>
      <c r="AL122" s="18" t="str">
        <f t="shared" si="23"/>
        <v>Demand</v>
      </c>
      <c r="AM122">
        <f>$AS$42</f>
        <v>2048</v>
      </c>
      <c r="AN122" t="s">
        <v>27</v>
      </c>
      <c r="AO122" t="str">
        <f t="shared" si="28"/>
        <v>ISDRH</v>
      </c>
      <c r="AP122" s="13">
        <f>'BY_Demands_Drivers (2)'!$F$55*$AT42</f>
        <v>0.33813103209148837</v>
      </c>
      <c r="AQ122" s="13">
        <f>'BY_Demands_Drivers (2)'!$G$55*$AT42</f>
        <v>0.10208905060064381</v>
      </c>
      <c r="AX122" s="18" t="str">
        <f t="shared" si="24"/>
        <v>Demand</v>
      </c>
      <c r="AY122">
        <f>$BE$42</f>
        <v>2048</v>
      </c>
      <c r="AZ122" t="s">
        <v>27</v>
      </c>
      <c r="BA122" t="str">
        <f t="shared" si="29"/>
        <v>IIDRH</v>
      </c>
      <c r="BB122" s="13">
        <f>'BY_Demands_Drivers (2)'!$F$90*$BF42</f>
        <v>0.27850702121295534</v>
      </c>
      <c r="BC122" s="13">
        <f>'BY_Demands_Drivers (2)'!$F$90*$BF42</f>
        <v>0.27850702121295534</v>
      </c>
    </row>
    <row r="123" spans="2:55" x14ac:dyDescent="0.3">
      <c r="B123" s="18" t="str">
        <f t="shared" si="20"/>
        <v>Demand</v>
      </c>
      <c r="C123">
        <f>$I$43</f>
        <v>2049</v>
      </c>
      <c r="D123" t="s">
        <v>27</v>
      </c>
      <c r="E123" t="str">
        <f t="shared" si="25"/>
        <v>IGDRH</v>
      </c>
      <c r="F123" s="13">
        <f>'BY_Demands_Drivers (2)'!$F$27*$J43</f>
        <v>4.7010649834449678E-2</v>
      </c>
      <c r="G123" s="13">
        <f>'BY_Demands_Drivers (2)'!$G$27*$J43</f>
        <v>1.4193528999786494E-2</v>
      </c>
      <c r="N123" s="18" t="str">
        <f t="shared" si="21"/>
        <v>Demand</v>
      </c>
      <c r="O123">
        <f>$U$43</f>
        <v>2049</v>
      </c>
      <c r="P123" t="s">
        <v>27</v>
      </c>
      <c r="Q123" t="str">
        <f t="shared" si="26"/>
        <v>IXDRH</v>
      </c>
      <c r="R123" s="13">
        <f>'BY_Demands_Drivers (2)'!$F$34*$V43</f>
        <v>0.52034958799845166</v>
      </c>
      <c r="S123" s="13">
        <f>'BY_Demands_Drivers (2)'!$G$34*$V43</f>
        <v>0.15710476228879519</v>
      </c>
      <c r="Z123" s="18" t="str">
        <f t="shared" si="22"/>
        <v>Demand</v>
      </c>
      <c r="AA123">
        <f>$AG$43</f>
        <v>2049</v>
      </c>
      <c r="AB123" t="s">
        <v>27</v>
      </c>
      <c r="AC123" t="str">
        <f t="shared" si="27"/>
        <v>IRDRH</v>
      </c>
      <c r="AD123" s="13">
        <f>'BY_Demands_Drivers (2)'!$F$48*$AH43</f>
        <v>1.8966958116244086E-2</v>
      </c>
      <c r="AE123" s="13">
        <f>'BY_Demands_Drivers (2)'!$G$48*$AH43</f>
        <v>5.7265336898910451E-3</v>
      </c>
      <c r="AL123" s="18" t="str">
        <f t="shared" si="23"/>
        <v>Demand</v>
      </c>
      <c r="AM123">
        <f>$AS$43</f>
        <v>2049</v>
      </c>
      <c r="AN123" t="s">
        <v>27</v>
      </c>
      <c r="AO123" t="str">
        <f t="shared" si="28"/>
        <v>ISDRH</v>
      </c>
      <c r="AP123" s="13">
        <f>'BY_Demands_Drivers (2)'!$F$55*$AT43</f>
        <v>0.34187340603283778</v>
      </c>
      <c r="AQ123" s="13">
        <f>'BY_Demands_Drivers (2)'!$G$55*$AT43</f>
        <v>0.10321895400022761</v>
      </c>
      <c r="AX123" s="18" t="str">
        <f t="shared" si="24"/>
        <v>Demand</v>
      </c>
      <c r="AY123">
        <f>$BE$43</f>
        <v>2049</v>
      </c>
      <c r="AZ123" t="s">
        <v>27</v>
      </c>
      <c r="BA123" t="str">
        <f t="shared" si="29"/>
        <v>IIDRH</v>
      </c>
      <c r="BB123" s="13">
        <f>'BY_Demands_Drivers (2)'!$F$90*$BF43</f>
        <v>0.27994204156710417</v>
      </c>
      <c r="BC123" s="13">
        <f>'BY_Demands_Drivers (2)'!$F$90*$BF43</f>
        <v>0.27994204156710417</v>
      </c>
    </row>
    <row r="124" spans="2:55" x14ac:dyDescent="0.3">
      <c r="B124" s="18" t="str">
        <f t="shared" si="20"/>
        <v>Demand</v>
      </c>
      <c r="C124" s="2">
        <f>$I$44</f>
        <v>2050</v>
      </c>
      <c r="D124" s="2" t="s">
        <v>27</v>
      </c>
      <c r="E124" t="str">
        <f t="shared" si="25"/>
        <v>IGDRH</v>
      </c>
      <c r="F124" s="13">
        <f>'BY_Demands_Drivers (2)'!$F$27*$J44</f>
        <v>4.6827158534202877E-2</v>
      </c>
      <c r="G124" s="13">
        <f>'BY_Demands_Drivers (2)'!$G$27*$J44</f>
        <v>1.4138129019134599E-2</v>
      </c>
      <c r="N124" s="18" t="str">
        <f t="shared" si="21"/>
        <v>Demand</v>
      </c>
      <c r="O124" s="2">
        <f>$U$44</f>
        <v>2050</v>
      </c>
      <c r="P124" s="2" t="s">
        <v>27</v>
      </c>
      <c r="Q124" s="2" t="str">
        <f t="shared" si="26"/>
        <v>IXDRH</v>
      </c>
      <c r="R124" s="13">
        <f>'BY_Demands_Drivers (2)'!$F$34*$V44</f>
        <v>0.51672181939315942</v>
      </c>
      <c r="S124" s="13">
        <f>'BY_Demands_Drivers (2)'!$G$34*$V44</f>
        <v>0.15600946071170449</v>
      </c>
      <c r="Z124" s="18" t="str">
        <f t="shared" si="22"/>
        <v>Demand</v>
      </c>
      <c r="AA124" s="2">
        <f>$AG$44</f>
        <v>2050</v>
      </c>
      <c r="AB124" s="2" t="s">
        <v>27</v>
      </c>
      <c r="AC124" s="2" t="str">
        <f t="shared" si="27"/>
        <v>IRDRH</v>
      </c>
      <c r="AD124" s="13">
        <f>'BY_Demands_Drivers (2)'!$F$48*$AH44</f>
        <v>1.8887953655443102E-2</v>
      </c>
      <c r="AE124" s="13">
        <f>'BY_Demands_Drivers (2)'!$G$48*$AH44</f>
        <v>5.7026805393934421E-3</v>
      </c>
      <c r="AL124" s="18" t="str">
        <f t="shared" si="23"/>
        <v>Demand</v>
      </c>
      <c r="AM124" s="2">
        <f>$AS$44</f>
        <v>2050</v>
      </c>
      <c r="AN124" s="2" t="s">
        <v>27</v>
      </c>
      <c r="AO124" s="2" t="str">
        <f t="shared" si="28"/>
        <v>ISDRH</v>
      </c>
      <c r="AP124" s="13">
        <f>'BY_Demands_Drivers (2)'!$F$55*$AT44</f>
        <v>0.34555389890507077</v>
      </c>
      <c r="AQ124" s="13">
        <f>'BY_Demands_Drivers (2)'!$G$55*$AT44</f>
        <v>0.10433017417054027</v>
      </c>
      <c r="AX124" s="18" t="str">
        <f t="shared" si="24"/>
        <v>Demand</v>
      </c>
      <c r="AY124" s="2">
        <f>$BE$44</f>
        <v>2050</v>
      </c>
      <c r="AZ124" s="2" t="s">
        <v>27</v>
      </c>
      <c r="BA124" s="2" t="str">
        <f t="shared" si="29"/>
        <v>IIDRH</v>
      </c>
      <c r="BB124" s="13">
        <f>'BY_Demands_Drivers (2)'!$F$90*$BF44</f>
        <v>0.28134429641061809</v>
      </c>
      <c r="BC124" s="13">
        <f>'BY_Demands_Drivers (2)'!$F$90*$BF44</f>
        <v>0.28134429641061809</v>
      </c>
    </row>
    <row r="125" spans="2:55" x14ac:dyDescent="0.3">
      <c r="B125" s="18" t="str">
        <f t="shared" si="20"/>
        <v>\I:</v>
      </c>
      <c r="C125">
        <f>$I$5</f>
        <v>2011</v>
      </c>
      <c r="D125" t="s">
        <v>27</v>
      </c>
      <c r="E125" t="str">
        <f>'BY_Demands_Drivers (2)'!$H$28</f>
        <v>IGDLA</v>
      </c>
      <c r="F125" s="13">
        <f>'BY_Demands_Drivers (2)'!$F$28*$J5</f>
        <v>0</v>
      </c>
      <c r="G125" s="13">
        <f>'BY_Demands_Drivers (2)'!$G$28*$J5</f>
        <v>0</v>
      </c>
      <c r="N125" s="18" t="str">
        <f t="shared" si="21"/>
        <v>\I:</v>
      </c>
      <c r="O125">
        <f>$U$5</f>
        <v>2011</v>
      </c>
      <c r="P125" t="s">
        <v>27</v>
      </c>
      <c r="Q125" t="str">
        <f>'BY_Demands_Drivers (2)'!$H$35</f>
        <v>IXDLA</v>
      </c>
      <c r="R125" s="13">
        <f>'BY_Demands_Drivers (2)'!$F$35*$V5</f>
        <v>0</v>
      </c>
      <c r="S125" s="13">
        <f>'BY_Demands_Drivers (2)'!$G$35*$V5</f>
        <v>0</v>
      </c>
      <c r="Z125" s="18" t="str">
        <f t="shared" si="22"/>
        <v>\I:</v>
      </c>
      <c r="AA125">
        <f>$AG$5</f>
        <v>2011</v>
      </c>
      <c r="AB125" t="s">
        <v>27</v>
      </c>
      <c r="AC125" t="str">
        <f>'BY_Demands_Drivers (2)'!$H$49</f>
        <v>IRDLA</v>
      </c>
      <c r="AD125" s="13">
        <f>'BY_Demands_Drivers (2)'!$F$49*$AH5</f>
        <v>0</v>
      </c>
      <c r="AE125" s="13">
        <f>'BY_Demands_Drivers (2)'!$G$49*$AH5</f>
        <v>0</v>
      </c>
      <c r="AL125" s="18" t="str">
        <f t="shared" si="23"/>
        <v>Demand</v>
      </c>
      <c r="AM125">
        <f>$AS$5</f>
        <v>2011</v>
      </c>
      <c r="AN125" t="s">
        <v>27</v>
      </c>
      <c r="AO125" t="str">
        <f>'BY_Demands_Drivers (2)'!$H$56</f>
        <v>ISDLA</v>
      </c>
      <c r="AP125" s="13">
        <f>'BY_Demands_Drivers (2)'!$F$56*$AT5</f>
        <v>1.3095020106451352</v>
      </c>
      <c r="AQ125" s="13">
        <f>'BY_Demands_Drivers (2)'!$G$56*$AT5</f>
        <v>0.39536689726314217</v>
      </c>
      <c r="AX125" s="18" t="str">
        <f t="shared" si="24"/>
        <v>\I:</v>
      </c>
      <c r="AY125">
        <f>$BE$5</f>
        <v>2011</v>
      </c>
      <c r="AZ125" t="s">
        <v>27</v>
      </c>
      <c r="BA125" t="str">
        <f>'BY_Demands_Drivers (2)'!$H$91</f>
        <v>IIDLA</v>
      </c>
      <c r="BB125" s="13">
        <f>'BY_Demands_Drivers (2)'!$F$91*$BF5</f>
        <v>0</v>
      </c>
      <c r="BC125" s="13">
        <f>'BY_Demands_Drivers (2)'!$F$91*$BF5</f>
        <v>0</v>
      </c>
    </row>
    <row r="126" spans="2:55" x14ac:dyDescent="0.3">
      <c r="B126" s="18" t="str">
        <f t="shared" si="20"/>
        <v>\I:</v>
      </c>
      <c r="C126">
        <f>$I$6</f>
        <v>2012</v>
      </c>
      <c r="D126" t="s">
        <v>27</v>
      </c>
      <c r="E126" t="str">
        <f t="shared" ref="E126:E164" si="30">$E$125</f>
        <v>IGDLA</v>
      </c>
      <c r="F126" s="13">
        <f>'BY_Demands_Drivers (2)'!$F$28*$J6</f>
        <v>0</v>
      </c>
      <c r="G126" s="13">
        <f>'BY_Demands_Drivers (2)'!$G$28*$J6</f>
        <v>0</v>
      </c>
      <c r="N126" s="18" t="str">
        <f t="shared" si="21"/>
        <v>\I:</v>
      </c>
      <c r="O126">
        <f>$U$6</f>
        <v>2012</v>
      </c>
      <c r="P126" t="s">
        <v>27</v>
      </c>
      <c r="Q126" t="str">
        <f t="shared" ref="Q126:Q164" si="31">$Q$125</f>
        <v>IXDLA</v>
      </c>
      <c r="R126" s="13">
        <f>'BY_Demands_Drivers (2)'!$F$35*$V6</f>
        <v>0</v>
      </c>
      <c r="S126" s="13">
        <f>'BY_Demands_Drivers (2)'!$G$35*$V6</f>
        <v>0</v>
      </c>
      <c r="Z126" s="18" t="str">
        <f t="shared" si="22"/>
        <v>\I:</v>
      </c>
      <c r="AA126">
        <f>$AG$6</f>
        <v>2012</v>
      </c>
      <c r="AB126" t="s">
        <v>27</v>
      </c>
      <c r="AC126" t="str">
        <f t="shared" ref="AC126:AC164" si="32">$AC$125</f>
        <v>IRDLA</v>
      </c>
      <c r="AD126" s="13">
        <f>'BY_Demands_Drivers (2)'!$F$49*$AH6</f>
        <v>0</v>
      </c>
      <c r="AE126" s="13">
        <f>'BY_Demands_Drivers (2)'!$G$49*$AH6</f>
        <v>0</v>
      </c>
      <c r="AL126" s="18" t="str">
        <f t="shared" si="23"/>
        <v>Demand</v>
      </c>
      <c r="AM126">
        <f>$AS$6</f>
        <v>2012</v>
      </c>
      <c r="AN126" t="s">
        <v>27</v>
      </c>
      <c r="AO126" t="str">
        <f t="shared" ref="AO126:AO164" si="33">$AO$125</f>
        <v>ISDLA</v>
      </c>
      <c r="AP126" s="13">
        <f>'BY_Demands_Drivers (2)'!$F$56*$AT6</f>
        <v>1.32545451381921</v>
      </c>
      <c r="AQ126" s="13">
        <f>'BY_Demands_Drivers (2)'!$G$56*$AT6</f>
        <v>0.40018330199734126</v>
      </c>
      <c r="AX126" s="18" t="str">
        <f t="shared" si="24"/>
        <v>\I:</v>
      </c>
      <c r="AY126">
        <f>$BE$6</f>
        <v>2012</v>
      </c>
      <c r="AZ126" t="s">
        <v>27</v>
      </c>
      <c r="BA126" t="str">
        <f t="shared" ref="BA126:BA164" si="34">$BA$125</f>
        <v>IIDLA</v>
      </c>
      <c r="BB126" s="13">
        <f>'BY_Demands_Drivers (2)'!$F$91*$BF6</f>
        <v>0</v>
      </c>
      <c r="BC126" s="13">
        <f>'BY_Demands_Drivers (2)'!$F$91*$BF6</f>
        <v>0</v>
      </c>
    </row>
    <row r="127" spans="2:55" x14ac:dyDescent="0.3">
      <c r="B127" s="18" t="str">
        <f t="shared" si="20"/>
        <v>\I:</v>
      </c>
      <c r="C127">
        <f>$I$7</f>
        <v>2013</v>
      </c>
      <c r="D127" t="s">
        <v>27</v>
      </c>
      <c r="E127" t="str">
        <f t="shared" si="30"/>
        <v>IGDLA</v>
      </c>
      <c r="F127" s="13">
        <f>'BY_Demands_Drivers (2)'!$F$28*$J7</f>
        <v>0</v>
      </c>
      <c r="G127" s="13">
        <f>'BY_Demands_Drivers (2)'!$G$28*$J7</f>
        <v>0</v>
      </c>
      <c r="N127" s="18" t="str">
        <f t="shared" si="21"/>
        <v>\I:</v>
      </c>
      <c r="O127">
        <f>$U$7</f>
        <v>2013</v>
      </c>
      <c r="P127" t="s">
        <v>27</v>
      </c>
      <c r="Q127" t="str">
        <f t="shared" si="31"/>
        <v>IXDLA</v>
      </c>
      <c r="R127" s="13">
        <f>'BY_Demands_Drivers (2)'!$F$35*$V7</f>
        <v>0</v>
      </c>
      <c r="S127" s="13">
        <f>'BY_Demands_Drivers (2)'!$G$35*$V7</f>
        <v>0</v>
      </c>
      <c r="Z127" s="18" t="str">
        <f t="shared" si="22"/>
        <v>\I:</v>
      </c>
      <c r="AA127">
        <f>$AG$7</f>
        <v>2013</v>
      </c>
      <c r="AB127" t="s">
        <v>27</v>
      </c>
      <c r="AC127" t="str">
        <f t="shared" si="32"/>
        <v>IRDLA</v>
      </c>
      <c r="AD127" s="13">
        <f>'BY_Demands_Drivers (2)'!$F$49*$AH7</f>
        <v>0</v>
      </c>
      <c r="AE127" s="13">
        <f>'BY_Demands_Drivers (2)'!$G$49*$AH7</f>
        <v>0</v>
      </c>
      <c r="AL127" s="18" t="str">
        <f t="shared" si="23"/>
        <v>Demand</v>
      </c>
      <c r="AM127">
        <f>$AS$7</f>
        <v>2013</v>
      </c>
      <c r="AN127" t="s">
        <v>27</v>
      </c>
      <c r="AO127" t="str">
        <f t="shared" si="33"/>
        <v>ISDLA</v>
      </c>
      <c r="AP127" s="13">
        <f>'BY_Demands_Drivers (2)'!$F$56*$AT7</f>
        <v>1.32545451381921</v>
      </c>
      <c r="AQ127" s="13">
        <f>'BY_Demands_Drivers (2)'!$G$56*$AT7</f>
        <v>0.40018330199734126</v>
      </c>
      <c r="AX127" s="18" t="str">
        <f t="shared" si="24"/>
        <v>\I:</v>
      </c>
      <c r="AY127">
        <f>$BE$7</f>
        <v>2013</v>
      </c>
      <c r="AZ127" t="s">
        <v>27</v>
      </c>
      <c r="BA127" t="str">
        <f t="shared" si="34"/>
        <v>IIDLA</v>
      </c>
      <c r="BB127" s="13">
        <f>'BY_Demands_Drivers (2)'!$F$91*$BF7</f>
        <v>0</v>
      </c>
      <c r="BC127" s="13">
        <f>'BY_Demands_Drivers (2)'!$F$91*$BF7</f>
        <v>0</v>
      </c>
    </row>
    <row r="128" spans="2:55" x14ac:dyDescent="0.3">
      <c r="B128" s="18" t="str">
        <f t="shared" si="20"/>
        <v>\I:</v>
      </c>
      <c r="C128">
        <f>$I$8</f>
        <v>2014</v>
      </c>
      <c r="D128" t="s">
        <v>27</v>
      </c>
      <c r="E128" t="str">
        <f t="shared" si="30"/>
        <v>IGDLA</v>
      </c>
      <c r="F128" s="13">
        <f>'BY_Demands_Drivers (2)'!$F$28*$J8</f>
        <v>0</v>
      </c>
      <c r="G128" s="13">
        <f>'BY_Demands_Drivers (2)'!$G$28*$J8</f>
        <v>0</v>
      </c>
      <c r="N128" s="18" t="str">
        <f t="shared" si="21"/>
        <v>\I:</v>
      </c>
      <c r="O128">
        <f>$U$8</f>
        <v>2014</v>
      </c>
      <c r="P128" t="s">
        <v>27</v>
      </c>
      <c r="Q128" t="str">
        <f t="shared" si="31"/>
        <v>IXDLA</v>
      </c>
      <c r="R128" s="13">
        <f>'BY_Demands_Drivers (2)'!$F$35*$V8</f>
        <v>0</v>
      </c>
      <c r="S128" s="13">
        <f>'BY_Demands_Drivers (2)'!$G$35*$V8</f>
        <v>0</v>
      </c>
      <c r="Z128" s="18" t="str">
        <f t="shared" si="22"/>
        <v>\I:</v>
      </c>
      <c r="AA128">
        <f>$AG$8</f>
        <v>2014</v>
      </c>
      <c r="AB128" t="s">
        <v>27</v>
      </c>
      <c r="AC128" t="str">
        <f t="shared" si="32"/>
        <v>IRDLA</v>
      </c>
      <c r="AD128" s="13">
        <f>'BY_Demands_Drivers (2)'!$F$49*$AH8</f>
        <v>0</v>
      </c>
      <c r="AE128" s="13">
        <f>'BY_Demands_Drivers (2)'!$G$49*$AH8</f>
        <v>0</v>
      </c>
      <c r="AL128" s="18" t="str">
        <f t="shared" si="23"/>
        <v>Demand</v>
      </c>
      <c r="AM128">
        <f>$AS$8</f>
        <v>2014</v>
      </c>
      <c r="AN128" t="s">
        <v>27</v>
      </c>
      <c r="AO128" t="str">
        <f t="shared" si="33"/>
        <v>ISDLA</v>
      </c>
      <c r="AP128" s="13">
        <f>'BY_Demands_Drivers (2)'!$F$56*$AT8</f>
        <v>1.3256558489318311</v>
      </c>
      <c r="AQ128" s="13">
        <f>'BY_Demands_Drivers (2)'!$G$56*$AT8</f>
        <v>0.40024408940976219</v>
      </c>
      <c r="AX128" s="18" t="str">
        <f t="shared" si="24"/>
        <v>\I:</v>
      </c>
      <c r="AY128">
        <f>$BE$8</f>
        <v>2014</v>
      </c>
      <c r="AZ128" t="s">
        <v>27</v>
      </c>
      <c r="BA128" t="str">
        <f t="shared" si="34"/>
        <v>IIDLA</v>
      </c>
      <c r="BB128" s="13">
        <f>'BY_Demands_Drivers (2)'!$F$91*$BF8</f>
        <v>0</v>
      </c>
      <c r="BC128" s="13">
        <f>'BY_Demands_Drivers (2)'!$F$91*$BF8</f>
        <v>0</v>
      </c>
    </row>
    <row r="129" spans="2:55" x14ac:dyDescent="0.3">
      <c r="B129" s="18" t="str">
        <f t="shared" si="20"/>
        <v>Demand</v>
      </c>
      <c r="C129">
        <f>$I$9</f>
        <v>2015</v>
      </c>
      <c r="D129" t="s">
        <v>27</v>
      </c>
      <c r="E129" t="str">
        <f t="shared" si="30"/>
        <v>IGDLA</v>
      </c>
      <c r="F129" s="13">
        <f>'BY_Demands_Drivers (2)'!$F$28*$J9</f>
        <v>0.19758013229737556</v>
      </c>
      <c r="G129" s="13">
        <f>'BY_Demands_Drivers (2)'!$G$28*$J9</f>
        <v>5.9653702882647583E-2</v>
      </c>
      <c r="N129" s="18" t="str">
        <f t="shared" si="21"/>
        <v>Demand</v>
      </c>
      <c r="O129">
        <f>$U$9</f>
        <v>2015</v>
      </c>
      <c r="P129" t="s">
        <v>27</v>
      </c>
      <c r="Q129" t="str">
        <f t="shared" si="31"/>
        <v>IXDLA</v>
      </c>
      <c r="R129" s="13">
        <f>'BY_Demands_Drivers (2)'!$F$35*$V9</f>
        <v>5.3909950664927502</v>
      </c>
      <c r="S129" s="13">
        <f>'BY_Demands_Drivers (2)'!$G$35*$V9</f>
        <v>1.6276576708347958</v>
      </c>
      <c r="Z129" s="18" t="str">
        <f t="shared" si="22"/>
        <v>Demand</v>
      </c>
      <c r="AA129">
        <f>$AG$9</f>
        <v>2015</v>
      </c>
      <c r="AB129" t="s">
        <v>27</v>
      </c>
      <c r="AC129" t="str">
        <f t="shared" si="32"/>
        <v>IRDLA</v>
      </c>
      <c r="AD129" s="13">
        <f>'BY_Demands_Drivers (2)'!$F$49*$AH9</f>
        <v>7.6773980565302422E-2</v>
      </c>
      <c r="AE129" s="13">
        <f>'BY_Demands_Drivers (2)'!$G$49*$AH9</f>
        <v>2.3179720412716556E-2</v>
      </c>
      <c r="AL129" s="18" t="str">
        <f t="shared" si="23"/>
        <v>Demand</v>
      </c>
      <c r="AM129">
        <f>$AS$9</f>
        <v>2015</v>
      </c>
      <c r="AN129" t="s">
        <v>27</v>
      </c>
      <c r="AO129" t="str">
        <f t="shared" si="33"/>
        <v>ISDLA</v>
      </c>
      <c r="AP129" s="13">
        <f>'BY_Demands_Drivers (2)'!$F$56*$AT9</f>
        <v>1.3256558489318311</v>
      </c>
      <c r="AQ129" s="13">
        <f>'BY_Demands_Drivers (2)'!$G$56*$AT9</f>
        <v>0.40024408940976219</v>
      </c>
      <c r="AX129" s="18" t="str">
        <f t="shared" si="24"/>
        <v>Demand</v>
      </c>
      <c r="AY129">
        <f>$BE$9</f>
        <v>2015</v>
      </c>
      <c r="AZ129" t="s">
        <v>27</v>
      </c>
      <c r="BA129" t="str">
        <f t="shared" si="34"/>
        <v>IIDLA</v>
      </c>
      <c r="BB129" s="13">
        <f>'BY_Demands_Drivers (2)'!$F$91*$BF9</f>
        <v>0.24878116810814402</v>
      </c>
      <c r="BC129" s="13">
        <f>'BY_Demands_Drivers (2)'!$F$91*$BF9</f>
        <v>0.24878116810814402</v>
      </c>
    </row>
    <row r="130" spans="2:55" x14ac:dyDescent="0.3">
      <c r="B130" s="18" t="str">
        <f t="shared" si="20"/>
        <v>Demand</v>
      </c>
      <c r="C130">
        <f>$I$10</f>
        <v>2016</v>
      </c>
      <c r="D130" t="s">
        <v>27</v>
      </c>
      <c r="E130" t="str">
        <f t="shared" si="30"/>
        <v>IGDLA</v>
      </c>
      <c r="F130" s="13">
        <f>'BY_Demands_Drivers (2)'!$F$28*$J10</f>
        <v>0.20257859985155854</v>
      </c>
      <c r="G130" s="13">
        <f>'BY_Demands_Drivers (2)'!$G$28*$J10</f>
        <v>6.1162848032408908E-2</v>
      </c>
      <c r="N130" s="18" t="str">
        <f t="shared" si="21"/>
        <v>Demand</v>
      </c>
      <c r="O130">
        <f>$U$10</f>
        <v>2016</v>
      </c>
      <c r="P130" t="s">
        <v>27</v>
      </c>
      <c r="Q130" t="str">
        <f t="shared" si="31"/>
        <v>IXDLA</v>
      </c>
      <c r="R130" s="13">
        <f>'BY_Demands_Drivers (2)'!$F$35*$V10</f>
        <v>5.5096192036256841</v>
      </c>
      <c r="S130" s="13">
        <f>'BY_Demands_Drivers (2)'!$G$35*$V10</f>
        <v>1.6634728560407046</v>
      </c>
      <c r="Z130" s="18" t="str">
        <f t="shared" si="22"/>
        <v>Demand</v>
      </c>
      <c r="AA130">
        <f>$AG$10</f>
        <v>2016</v>
      </c>
      <c r="AB130" t="s">
        <v>27</v>
      </c>
      <c r="AC130" t="str">
        <f t="shared" si="32"/>
        <v>IRDLA</v>
      </c>
      <c r="AD130" s="13">
        <f>'BY_Demands_Drivers (2)'!$F$49*$AH10</f>
        <v>7.7557679482071332E-2</v>
      </c>
      <c r="AE130" s="13">
        <f>'BY_Demands_Drivers (2)'!$G$49*$AH10</f>
        <v>2.341633601665806E-2</v>
      </c>
      <c r="AL130" s="18" t="str">
        <f t="shared" si="23"/>
        <v>Demand</v>
      </c>
      <c r="AM130">
        <f>$AS$10</f>
        <v>2016</v>
      </c>
      <c r="AN130" t="s">
        <v>27</v>
      </c>
      <c r="AO130" t="str">
        <f t="shared" si="33"/>
        <v>ISDLA</v>
      </c>
      <c r="AP130" s="13">
        <f>'BY_Demands_Drivers (2)'!$F$56*$AT10</f>
        <v>1.364462334155963</v>
      </c>
      <c r="AQ130" s="13">
        <f>'BY_Demands_Drivers (2)'!$G$56*$AT10</f>
        <v>0.41196060418563046</v>
      </c>
      <c r="AX130" s="18" t="str">
        <f t="shared" si="24"/>
        <v>Demand</v>
      </c>
      <c r="AY130">
        <f>$BE$10</f>
        <v>2016</v>
      </c>
      <c r="AZ130" t="s">
        <v>27</v>
      </c>
      <c r="BA130" t="str">
        <f t="shared" si="34"/>
        <v>IIDLA</v>
      </c>
      <c r="BB130" s="13">
        <f>'BY_Demands_Drivers (2)'!$F$91*$BF10</f>
        <v>0.25732873524059058</v>
      </c>
      <c r="BC130" s="13">
        <f>'BY_Demands_Drivers (2)'!$F$91*$BF10</f>
        <v>0.25732873524059058</v>
      </c>
    </row>
    <row r="131" spans="2:55" x14ac:dyDescent="0.3">
      <c r="B131" s="18" t="str">
        <f t="shared" si="20"/>
        <v>Demand</v>
      </c>
      <c r="C131">
        <f>$I$11</f>
        <v>2017</v>
      </c>
      <c r="D131" t="s">
        <v>27</v>
      </c>
      <c r="E131" t="str">
        <f t="shared" si="30"/>
        <v>IGDLA</v>
      </c>
      <c r="F131" s="13">
        <f>'BY_Demands_Drivers (2)'!$F$28*$J11</f>
        <v>0.20757706740574147</v>
      </c>
      <c r="G131" s="13">
        <f>'BY_Demands_Drivers (2)'!$G$28*$J11</f>
        <v>6.2671993182170219E-2</v>
      </c>
      <c r="N131" s="18" t="str">
        <f t="shared" si="21"/>
        <v>Demand</v>
      </c>
      <c r="O131">
        <f>$U$11</f>
        <v>2017</v>
      </c>
      <c r="P131" t="s">
        <v>27</v>
      </c>
      <c r="Q131" t="str">
        <f t="shared" si="31"/>
        <v>IXDLA</v>
      </c>
      <c r="R131" s="13">
        <f>'BY_Demands_Drivers (2)'!$F$35*$V11</f>
        <v>5.628243340758619</v>
      </c>
      <c r="S131" s="13">
        <f>'BY_Demands_Drivers (2)'!$G$35*$V11</f>
        <v>1.6992880412466136</v>
      </c>
      <c r="Z131" s="18" t="str">
        <f t="shared" si="22"/>
        <v>Demand</v>
      </c>
      <c r="AA131">
        <f>$AG$11</f>
        <v>2017</v>
      </c>
      <c r="AB131" t="s">
        <v>27</v>
      </c>
      <c r="AC131" t="str">
        <f t="shared" si="32"/>
        <v>IRDLA</v>
      </c>
      <c r="AD131" s="13">
        <f>'BY_Demands_Drivers (2)'!$F$49*$AH11</f>
        <v>7.8341378398840242E-2</v>
      </c>
      <c r="AE131" s="13">
        <f>'BY_Demands_Drivers (2)'!$G$49*$AH11</f>
        <v>2.365295162059956E-2</v>
      </c>
      <c r="AL131" s="18" t="str">
        <f t="shared" si="23"/>
        <v>Demand</v>
      </c>
      <c r="AM131">
        <f>$AS$11</f>
        <v>2017</v>
      </c>
      <c r="AN131" t="s">
        <v>27</v>
      </c>
      <c r="AO131" t="str">
        <f t="shared" si="33"/>
        <v>ISDLA</v>
      </c>
      <c r="AP131" s="13">
        <f>'BY_Demands_Drivers (2)'!$F$56*$AT11</f>
        <v>1.4032688193800946</v>
      </c>
      <c r="AQ131" s="13">
        <f>'BY_Demands_Drivers (2)'!$G$56*$AT11</f>
        <v>0.42367711896149879</v>
      </c>
      <c r="AX131" s="18" t="str">
        <f t="shared" si="24"/>
        <v>Demand</v>
      </c>
      <c r="AY131">
        <f>$BE$11</f>
        <v>2017</v>
      </c>
      <c r="AZ131" t="s">
        <v>27</v>
      </c>
      <c r="BA131" t="str">
        <f t="shared" si="34"/>
        <v>IIDLA</v>
      </c>
      <c r="BB131" s="13">
        <f>'BY_Demands_Drivers (2)'!$F$91*$BF11</f>
        <v>0.26587630237303722</v>
      </c>
      <c r="BC131" s="13">
        <f>'BY_Demands_Drivers (2)'!$F$91*$BF11</f>
        <v>0.26587630237303722</v>
      </c>
    </row>
    <row r="132" spans="2:55" x14ac:dyDescent="0.3">
      <c r="B132" s="18" t="str">
        <f t="shared" si="20"/>
        <v>Demand</v>
      </c>
      <c r="C132">
        <f>$I$12</f>
        <v>2018</v>
      </c>
      <c r="D132" t="s">
        <v>27</v>
      </c>
      <c r="E132" t="str">
        <f t="shared" si="30"/>
        <v>IGDLA</v>
      </c>
      <c r="F132" s="13">
        <f>'BY_Demands_Drivers (2)'!$F$28*$J12</f>
        <v>0.21257553495992446</v>
      </c>
      <c r="G132" s="13">
        <f>'BY_Demands_Drivers (2)'!$G$28*$J12</f>
        <v>6.418113833193155E-2</v>
      </c>
      <c r="N132" s="18" t="str">
        <f t="shared" si="21"/>
        <v>Demand</v>
      </c>
      <c r="O132">
        <f>$U$12</f>
        <v>2018</v>
      </c>
      <c r="P132" t="s">
        <v>27</v>
      </c>
      <c r="Q132" t="str">
        <f t="shared" si="31"/>
        <v>IXDLA</v>
      </c>
      <c r="R132" s="13">
        <f>'BY_Demands_Drivers (2)'!$F$35*$V12</f>
        <v>5.7468674778915521</v>
      </c>
      <c r="S132" s="13">
        <f>'BY_Demands_Drivers (2)'!$G$35*$V12</f>
        <v>1.7351032264525224</v>
      </c>
      <c r="Z132" s="18" t="str">
        <f t="shared" si="22"/>
        <v>Demand</v>
      </c>
      <c r="AA132">
        <f>$AG$12</f>
        <v>2018</v>
      </c>
      <c r="AB132" t="s">
        <v>27</v>
      </c>
      <c r="AC132" t="str">
        <f t="shared" si="32"/>
        <v>IRDLA</v>
      </c>
      <c r="AD132" s="13">
        <f>'BY_Demands_Drivers (2)'!$F$49*$AH12</f>
        <v>7.9125077315609152E-2</v>
      </c>
      <c r="AE132" s="13">
        <f>'BY_Demands_Drivers (2)'!$G$49*$AH12</f>
        <v>2.3889567224541063E-2</v>
      </c>
      <c r="AL132" s="18" t="str">
        <f t="shared" si="23"/>
        <v>Demand</v>
      </c>
      <c r="AM132">
        <f>$AS$12</f>
        <v>2018</v>
      </c>
      <c r="AN132" t="s">
        <v>27</v>
      </c>
      <c r="AO132" t="str">
        <f t="shared" si="33"/>
        <v>ISDLA</v>
      </c>
      <c r="AP132" s="13">
        <f>'BY_Demands_Drivers (2)'!$F$56*$AT12</f>
        <v>1.4182041022800524</v>
      </c>
      <c r="AQ132" s="13">
        <f>'BY_Demands_Drivers (2)'!$G$56*$AT12</f>
        <v>0.42818640295793525</v>
      </c>
      <c r="AX132" s="18" t="str">
        <f t="shared" si="24"/>
        <v>Demand</v>
      </c>
      <c r="AY132">
        <f>$BE$12</f>
        <v>2018</v>
      </c>
      <c r="AZ132" t="s">
        <v>27</v>
      </c>
      <c r="BA132" t="str">
        <f t="shared" si="34"/>
        <v>IIDLA</v>
      </c>
      <c r="BB132" s="13">
        <f>'BY_Demands_Drivers (2)'!$F$91*$BF12</f>
        <v>0.27442386950548386</v>
      </c>
      <c r="BC132" s="13">
        <f>'BY_Demands_Drivers (2)'!$F$91*$BF12</f>
        <v>0.27442386950548386</v>
      </c>
    </row>
    <row r="133" spans="2:55" x14ac:dyDescent="0.3">
      <c r="B133" s="18" t="str">
        <f t="shared" ref="B133:B196" si="35">IF(SUM(F133:G133)&gt;0,"Demand","\I:")</f>
        <v>Demand</v>
      </c>
      <c r="C133">
        <f>$I$13</f>
        <v>2019</v>
      </c>
      <c r="D133" t="s">
        <v>27</v>
      </c>
      <c r="E133" t="str">
        <f t="shared" si="30"/>
        <v>IGDLA</v>
      </c>
      <c r="F133" s="13">
        <f>'BY_Demands_Drivers (2)'!$F$28*$J13</f>
        <v>0.21882268423297283</v>
      </c>
      <c r="G133" s="13">
        <f>'BY_Demands_Drivers (2)'!$G$28*$J13</f>
        <v>6.6067287421239171E-2</v>
      </c>
      <c r="N133" s="18" t="str">
        <f t="shared" ref="N133:N196" si="36">IF(SUM(R133:S133)&gt;0,"Demand","\I:")</f>
        <v>Demand</v>
      </c>
      <c r="O133">
        <f>$U$13</f>
        <v>2019</v>
      </c>
      <c r="P133" t="s">
        <v>27</v>
      </c>
      <c r="Q133" t="str">
        <f t="shared" si="31"/>
        <v>IXDLA</v>
      </c>
      <c r="R133" s="13">
        <f>'BY_Demands_Drivers (2)'!$F$35*$V13</f>
        <v>5.7825300281247314</v>
      </c>
      <c r="S133" s="13">
        <f>'BY_Demands_Drivers (2)'!$G$35*$V13</f>
        <v>1.7458705194536508</v>
      </c>
      <c r="Z133" s="18" t="str">
        <f t="shared" ref="Z133:Z196" si="37">IF(SUM(AD133:AE133)&gt;0,"Demand","\I:")</f>
        <v>Demand</v>
      </c>
      <c r="AA133">
        <f>$AG$13</f>
        <v>2019</v>
      </c>
      <c r="AB133" t="s">
        <v>27</v>
      </c>
      <c r="AC133" t="str">
        <f t="shared" si="32"/>
        <v>IRDLA</v>
      </c>
      <c r="AD133" s="13">
        <f>'BY_Demands_Drivers (2)'!$F$49*$AH13</f>
        <v>7.9908776232378062E-2</v>
      </c>
      <c r="AE133" s="13">
        <f>'BY_Demands_Drivers (2)'!$G$49*$AH13</f>
        <v>2.4126182828482563E-2</v>
      </c>
      <c r="AL133" s="18" t="str">
        <f t="shared" ref="AL133:AL196" si="38">IF(SUM(AP133:AQ133)&gt;0,"Demand","\I:")</f>
        <v>Demand</v>
      </c>
      <c r="AM133">
        <f>$AS$13</f>
        <v>2019</v>
      </c>
      <c r="AN133" t="s">
        <v>27</v>
      </c>
      <c r="AO133" t="str">
        <f t="shared" si="33"/>
        <v>ISDLA</v>
      </c>
      <c r="AP133" s="13">
        <f>'BY_Demands_Drivers (2)'!$F$56*$AT13</f>
        <v>1.4251751629349299</v>
      </c>
      <c r="AQ133" s="13">
        <f>'BY_Demands_Drivers (2)'!$G$56*$AT13</f>
        <v>0.4302911165050296</v>
      </c>
      <c r="AX133" s="18" t="str">
        <f t="shared" ref="AX133:AX196" si="39">IF(SUM(BB133:BC133)&gt;0,"Demand","\I:")</f>
        <v>Demand</v>
      </c>
      <c r="AY133">
        <f>$BE$13</f>
        <v>2019</v>
      </c>
      <c r="AZ133" t="s">
        <v>27</v>
      </c>
      <c r="BA133" t="str">
        <f t="shared" si="34"/>
        <v>IIDLA</v>
      </c>
      <c r="BB133" s="13">
        <f>'BY_Demands_Drivers (2)'!$F$91*$BF13</f>
        <v>0.2829714366379304</v>
      </c>
      <c r="BC133" s="13">
        <f>'BY_Demands_Drivers (2)'!$F$91*$BF13</f>
        <v>0.2829714366379304</v>
      </c>
    </row>
    <row r="134" spans="2:55" x14ac:dyDescent="0.3">
      <c r="B134" s="18" t="str">
        <f t="shared" si="35"/>
        <v>Demand</v>
      </c>
      <c r="C134">
        <f>$I$14</f>
        <v>2020</v>
      </c>
      <c r="D134" t="s">
        <v>27</v>
      </c>
      <c r="E134" t="str">
        <f t="shared" si="30"/>
        <v>IGDLA</v>
      </c>
      <c r="F134" s="13">
        <f>'BY_Demands_Drivers (2)'!$F$28*$J14</f>
        <v>0.21641329092398162</v>
      </c>
      <c r="G134" s="13">
        <f>'BY_Demands_Drivers (2)'!$G$28*$J14</f>
        <v>6.5339839621145215E-2</v>
      </c>
      <c r="N134" s="18" t="str">
        <f t="shared" si="36"/>
        <v>Demand</v>
      </c>
      <c r="O134">
        <f>$U$14</f>
        <v>2020</v>
      </c>
      <c r="P134" t="s">
        <v>27</v>
      </c>
      <c r="Q134" t="str">
        <f t="shared" si="31"/>
        <v>IXDLA</v>
      </c>
      <c r="R134" s="13">
        <f>'BY_Demands_Drivers (2)'!$F$35*$V14</f>
        <v>5.7826334405015647</v>
      </c>
      <c r="S134" s="13">
        <f>'BY_Demands_Drivers (2)'!$G$35*$V14</f>
        <v>1.7459017418803711</v>
      </c>
      <c r="Z134" s="18" t="str">
        <f t="shared" si="37"/>
        <v>Demand</v>
      </c>
      <c r="AA134">
        <f>$AG$14</f>
        <v>2020</v>
      </c>
      <c r="AB134" t="s">
        <v>27</v>
      </c>
      <c r="AC134" t="str">
        <f t="shared" si="32"/>
        <v>IRDLA</v>
      </c>
      <c r="AD134" s="13">
        <f>'BY_Demands_Drivers (2)'!$F$49*$AH14</f>
        <v>8.0692475149146944E-2</v>
      </c>
      <c r="AE134" s="13">
        <f>'BY_Demands_Drivers (2)'!$G$49*$AH14</f>
        <v>2.4362798432424056E-2</v>
      </c>
      <c r="AL134" s="18" t="str">
        <f t="shared" si="38"/>
        <v>Demand</v>
      </c>
      <c r="AM134">
        <f>$AS$14</f>
        <v>2020</v>
      </c>
      <c r="AN134" t="s">
        <v>27</v>
      </c>
      <c r="AO134" t="str">
        <f t="shared" si="33"/>
        <v>ISDLA</v>
      </c>
      <c r="AP134" s="13">
        <f>'BY_Demands_Drivers (2)'!$F$56*$AT14</f>
        <v>1.4860452150665573</v>
      </c>
      <c r="AQ134" s="13">
        <f>'BY_Demands_Drivers (2)'!$G$56*$AT14</f>
        <v>0.4486690979452192</v>
      </c>
      <c r="AX134" s="18" t="str">
        <f t="shared" si="39"/>
        <v>Demand</v>
      </c>
      <c r="AY134">
        <f>$BE$14</f>
        <v>2020</v>
      </c>
      <c r="AZ134" t="s">
        <v>27</v>
      </c>
      <c r="BA134" t="str">
        <f t="shared" si="34"/>
        <v>IIDLA</v>
      </c>
      <c r="BB134" s="13">
        <f>'BY_Demands_Drivers (2)'!$F$91*$BF14</f>
        <v>0.29151900377037704</v>
      </c>
      <c r="BC134" s="13">
        <f>'BY_Demands_Drivers (2)'!$F$91*$BF14</f>
        <v>0.29151900377037704</v>
      </c>
    </row>
    <row r="135" spans="2:55" x14ac:dyDescent="0.3">
      <c r="B135" s="18" t="str">
        <f t="shared" si="35"/>
        <v>Demand</v>
      </c>
      <c r="C135">
        <f>$I$15</f>
        <v>2021</v>
      </c>
      <c r="D135" t="s">
        <v>27</v>
      </c>
      <c r="E135" t="str">
        <f t="shared" si="30"/>
        <v>IGDLA</v>
      </c>
      <c r="F135" s="13">
        <f>'BY_Demands_Drivers (2)'!$F$28*$J15</f>
        <v>0.21400389761499039</v>
      </c>
      <c r="G135" s="13">
        <f>'BY_Demands_Drivers (2)'!$G$28*$J15</f>
        <v>6.4612391821051246E-2</v>
      </c>
      <c r="N135" s="18" t="str">
        <f t="shared" si="36"/>
        <v>Demand</v>
      </c>
      <c r="O135">
        <f>$U$15</f>
        <v>2021</v>
      </c>
      <c r="P135" t="s">
        <v>27</v>
      </c>
      <c r="Q135" t="str">
        <f t="shared" si="31"/>
        <v>IXDLA</v>
      </c>
      <c r="R135" s="13">
        <f>'BY_Demands_Drivers (2)'!$F$35*$V15</f>
        <v>5.8315181846162298</v>
      </c>
      <c r="S135" s="13">
        <f>'BY_Demands_Drivers (2)'!$G$35*$V15</f>
        <v>1.7606611003593977</v>
      </c>
      <c r="Z135" s="18" t="str">
        <f t="shared" si="37"/>
        <v>Demand</v>
      </c>
      <c r="AA135">
        <f>$AG$15</f>
        <v>2021</v>
      </c>
      <c r="AB135" t="s">
        <v>27</v>
      </c>
      <c r="AC135" t="str">
        <f t="shared" si="32"/>
        <v>IRDLA</v>
      </c>
      <c r="AD135" s="13">
        <f>'BY_Demands_Drivers (2)'!$F$49*$AH15</f>
        <v>8.02412051264874E-2</v>
      </c>
      <c r="AE135" s="13">
        <f>'BY_Demands_Drivers (2)'!$G$49*$AH15</f>
        <v>2.4226550280656137E-2</v>
      </c>
      <c r="AL135" s="18" t="str">
        <f t="shared" si="38"/>
        <v>Demand</v>
      </c>
      <c r="AM135">
        <f>$AS$15</f>
        <v>2021</v>
      </c>
      <c r="AN135" t="s">
        <v>27</v>
      </c>
      <c r="AO135" t="str">
        <f t="shared" si="33"/>
        <v>ISDLA</v>
      </c>
      <c r="AP135" s="13">
        <f>'BY_Demands_Drivers (2)'!$F$56*$AT15</f>
        <v>1.5145064855253105</v>
      </c>
      <c r="AQ135" s="13">
        <f>'BY_Demands_Drivers (2)'!$G$56*$AT15</f>
        <v>0.4572621692822389</v>
      </c>
      <c r="AX135" s="18" t="str">
        <f t="shared" si="39"/>
        <v>Demand</v>
      </c>
      <c r="AY135">
        <f>$BE$15</f>
        <v>2021</v>
      </c>
      <c r="AZ135" t="s">
        <v>27</v>
      </c>
      <c r="BA135" t="str">
        <f t="shared" si="34"/>
        <v>IIDLA</v>
      </c>
      <c r="BB135" s="13">
        <f>'BY_Demands_Drivers (2)'!$F$91*$BF15</f>
        <v>0.2972118153485252</v>
      </c>
      <c r="BC135" s="13">
        <f>'BY_Demands_Drivers (2)'!$F$91*$BF15</f>
        <v>0.2972118153485252</v>
      </c>
    </row>
    <row r="136" spans="2:55" x14ac:dyDescent="0.3">
      <c r="B136" s="18" t="str">
        <f t="shared" si="35"/>
        <v>Demand</v>
      </c>
      <c r="C136">
        <f>$I$16</f>
        <v>2022</v>
      </c>
      <c r="D136" t="s">
        <v>27</v>
      </c>
      <c r="E136" t="str">
        <f t="shared" si="30"/>
        <v>IGDLA</v>
      </c>
      <c r="F136" s="13">
        <f>'BY_Demands_Drivers (2)'!$F$28*$J16</f>
        <v>0.21159450430599919</v>
      </c>
      <c r="G136" s="13">
        <f>'BY_Demands_Drivers (2)'!$G$28*$J16</f>
        <v>6.3884944020957277E-2</v>
      </c>
      <c r="N136" s="18" t="str">
        <f t="shared" si="36"/>
        <v>Demand</v>
      </c>
      <c r="O136">
        <f>$U$16</f>
        <v>2022</v>
      </c>
      <c r="P136" t="s">
        <v>27</v>
      </c>
      <c r="Q136" t="str">
        <f t="shared" si="31"/>
        <v>IXDLA</v>
      </c>
      <c r="R136" s="13">
        <f>'BY_Demands_Drivers (2)'!$F$35*$V16</f>
        <v>5.8804029287308968</v>
      </c>
      <c r="S136" s="13">
        <f>'BY_Demands_Drivers (2)'!$G$35*$V16</f>
        <v>1.7754204588384248</v>
      </c>
      <c r="Z136" s="18" t="str">
        <f t="shared" si="37"/>
        <v>Demand</v>
      </c>
      <c r="AA136">
        <f>$AG$16</f>
        <v>2022</v>
      </c>
      <c r="AB136" t="s">
        <v>27</v>
      </c>
      <c r="AC136" t="str">
        <f t="shared" si="32"/>
        <v>IRDLA</v>
      </c>
      <c r="AD136" s="13">
        <f>'BY_Demands_Drivers (2)'!$F$49*$AH16</f>
        <v>7.9789935103827869E-2</v>
      </c>
      <c r="AE136" s="13">
        <f>'BY_Demands_Drivers (2)'!$G$49*$AH16</f>
        <v>2.4090302128888224E-2</v>
      </c>
      <c r="AL136" s="18" t="str">
        <f t="shared" si="38"/>
        <v>Demand</v>
      </c>
      <c r="AM136">
        <f>$AS$16</f>
        <v>2022</v>
      </c>
      <c r="AN136" t="s">
        <v>27</v>
      </c>
      <c r="AO136" t="str">
        <f t="shared" si="33"/>
        <v>ISDLA</v>
      </c>
      <c r="AP136" s="13">
        <f>'BY_Demands_Drivers (2)'!$F$56*$AT16</f>
        <v>1.5429677559840633</v>
      </c>
      <c r="AQ136" s="13">
        <f>'BY_Demands_Drivers (2)'!$G$56*$AT16</f>
        <v>0.46585524061925854</v>
      </c>
      <c r="AX136" s="18" t="str">
        <f t="shared" si="39"/>
        <v>Demand</v>
      </c>
      <c r="AY136">
        <f>$BE$16</f>
        <v>2022</v>
      </c>
      <c r="AZ136" t="s">
        <v>27</v>
      </c>
      <c r="BA136" t="str">
        <f t="shared" si="34"/>
        <v>IIDLA</v>
      </c>
      <c r="BB136" s="13">
        <f>'BY_Demands_Drivers (2)'!$F$91*$BF16</f>
        <v>0.30290462692667336</v>
      </c>
      <c r="BC136" s="13">
        <f>'BY_Demands_Drivers (2)'!$F$91*$BF16</f>
        <v>0.30290462692667336</v>
      </c>
    </row>
    <row r="137" spans="2:55" x14ac:dyDescent="0.3">
      <c r="B137" s="18" t="str">
        <f t="shared" si="35"/>
        <v>Demand</v>
      </c>
      <c r="C137">
        <f>$I$17</f>
        <v>2023</v>
      </c>
      <c r="D137" t="s">
        <v>27</v>
      </c>
      <c r="E137" t="str">
        <f t="shared" si="30"/>
        <v>IGDLA</v>
      </c>
      <c r="F137" s="13">
        <f>'BY_Demands_Drivers (2)'!$F$28*$J17</f>
        <v>0.20918511099700798</v>
      </c>
      <c r="G137" s="13">
        <f>'BY_Demands_Drivers (2)'!$G$28*$J17</f>
        <v>6.3157496220863307E-2</v>
      </c>
      <c r="N137" s="18" t="str">
        <f t="shared" si="36"/>
        <v>Demand</v>
      </c>
      <c r="O137">
        <f>$U$17</f>
        <v>2023</v>
      </c>
      <c r="P137" t="s">
        <v>27</v>
      </c>
      <c r="Q137" t="str">
        <f t="shared" si="31"/>
        <v>IXDLA</v>
      </c>
      <c r="R137" s="13">
        <f>'BY_Demands_Drivers (2)'!$F$35*$V17</f>
        <v>5.9292876728455619</v>
      </c>
      <c r="S137" s="13">
        <f>'BY_Demands_Drivers (2)'!$G$35*$V17</f>
        <v>1.7901798173174517</v>
      </c>
      <c r="Z137" s="18" t="str">
        <f t="shared" si="37"/>
        <v>Demand</v>
      </c>
      <c r="AA137">
        <f>$AG$17</f>
        <v>2023</v>
      </c>
      <c r="AB137" t="s">
        <v>27</v>
      </c>
      <c r="AC137" t="str">
        <f t="shared" si="32"/>
        <v>IRDLA</v>
      </c>
      <c r="AD137" s="13">
        <f>'BY_Demands_Drivers (2)'!$F$49*$AH17</f>
        <v>7.9338665081168325E-2</v>
      </c>
      <c r="AE137" s="13">
        <f>'BY_Demands_Drivers (2)'!$G$49*$AH17</f>
        <v>2.3954053977120304E-2</v>
      </c>
      <c r="AL137" s="18" t="str">
        <f t="shared" si="38"/>
        <v>Demand</v>
      </c>
      <c r="AM137">
        <f>$AS$17</f>
        <v>2023</v>
      </c>
      <c r="AN137" t="s">
        <v>27</v>
      </c>
      <c r="AO137" t="str">
        <f t="shared" si="33"/>
        <v>ISDLA</v>
      </c>
      <c r="AP137" s="13">
        <f>'BY_Demands_Drivers (2)'!$F$56*$AT17</f>
        <v>1.5714290264428166</v>
      </c>
      <c r="AQ137" s="13">
        <f>'BY_Demands_Drivers (2)'!$G$56*$AT17</f>
        <v>0.47444831195627823</v>
      </c>
      <c r="AX137" s="18" t="str">
        <f t="shared" si="39"/>
        <v>Demand</v>
      </c>
      <c r="AY137">
        <f>$BE$17</f>
        <v>2023</v>
      </c>
      <c r="AZ137" t="s">
        <v>27</v>
      </c>
      <c r="BA137" t="str">
        <f t="shared" si="34"/>
        <v>IIDLA</v>
      </c>
      <c r="BB137" s="13">
        <f>'BY_Demands_Drivers (2)'!$F$91*$BF17</f>
        <v>0.30859743850482152</v>
      </c>
      <c r="BC137" s="13">
        <f>'BY_Demands_Drivers (2)'!$F$91*$BF17</f>
        <v>0.30859743850482152</v>
      </c>
    </row>
    <row r="138" spans="2:55" x14ac:dyDescent="0.3">
      <c r="B138" s="18" t="str">
        <f t="shared" si="35"/>
        <v>Demand</v>
      </c>
      <c r="C138">
        <f>$I$18</f>
        <v>2024</v>
      </c>
      <c r="D138" t="s">
        <v>27</v>
      </c>
      <c r="E138" t="str">
        <f t="shared" si="30"/>
        <v>IGDLA</v>
      </c>
      <c r="F138" s="13">
        <f>'BY_Demands_Drivers (2)'!$F$28*$J18</f>
        <v>0.20677571768801681</v>
      </c>
      <c r="G138" s="13">
        <f>'BY_Demands_Drivers (2)'!$G$28*$J18</f>
        <v>6.2430048420769359E-2</v>
      </c>
      <c r="N138" s="18" t="str">
        <f t="shared" si="36"/>
        <v>Demand</v>
      </c>
      <c r="O138">
        <f>$U$18</f>
        <v>2024</v>
      </c>
      <c r="P138" t="s">
        <v>27</v>
      </c>
      <c r="Q138" t="str">
        <f t="shared" si="31"/>
        <v>IXDLA</v>
      </c>
      <c r="R138" s="13">
        <f>'BY_Demands_Drivers (2)'!$F$35*$V18</f>
        <v>5.9781724169602262</v>
      </c>
      <c r="S138" s="13">
        <f>'BY_Demands_Drivers (2)'!$G$35*$V18</f>
        <v>1.8049391757964781</v>
      </c>
      <c r="Z138" s="18" t="str">
        <f t="shared" si="37"/>
        <v>Demand</v>
      </c>
      <c r="AA138">
        <f>$AG$18</f>
        <v>2024</v>
      </c>
      <c r="AB138" t="s">
        <v>27</v>
      </c>
      <c r="AC138" t="str">
        <f t="shared" si="32"/>
        <v>IRDLA</v>
      </c>
      <c r="AD138" s="13">
        <f>'BY_Demands_Drivers (2)'!$F$49*$AH18</f>
        <v>7.888739505850878E-2</v>
      </c>
      <c r="AE138" s="13">
        <f>'BY_Demands_Drivers (2)'!$G$49*$AH18</f>
        <v>2.3817805825352388E-2</v>
      </c>
      <c r="AL138" s="18" t="str">
        <f t="shared" si="38"/>
        <v>Demand</v>
      </c>
      <c r="AM138">
        <f>$AS$18</f>
        <v>2024</v>
      </c>
      <c r="AN138" t="s">
        <v>27</v>
      </c>
      <c r="AO138" t="str">
        <f t="shared" si="33"/>
        <v>ISDLA</v>
      </c>
      <c r="AP138" s="13">
        <f>'BY_Demands_Drivers (2)'!$F$56*$AT18</f>
        <v>1.5998902969015698</v>
      </c>
      <c r="AQ138" s="13">
        <f>'BY_Demands_Drivers (2)'!$G$56*$AT18</f>
        <v>0.48304138329329788</v>
      </c>
      <c r="AX138" s="18" t="str">
        <f t="shared" si="39"/>
        <v>Demand</v>
      </c>
      <c r="AY138">
        <f>$BE$18</f>
        <v>2024</v>
      </c>
      <c r="AZ138" t="s">
        <v>27</v>
      </c>
      <c r="BA138" t="str">
        <f t="shared" si="34"/>
        <v>IIDLA</v>
      </c>
      <c r="BB138" s="13">
        <f>'BY_Demands_Drivers (2)'!$F$91*$BF18</f>
        <v>0.31429025008296968</v>
      </c>
      <c r="BC138" s="13">
        <f>'BY_Demands_Drivers (2)'!$F$91*$BF18</f>
        <v>0.31429025008296968</v>
      </c>
    </row>
    <row r="139" spans="2:55" x14ac:dyDescent="0.3">
      <c r="B139" s="18" t="str">
        <f t="shared" si="35"/>
        <v>Demand</v>
      </c>
      <c r="C139">
        <f>$I$19</f>
        <v>2025</v>
      </c>
      <c r="D139" t="s">
        <v>27</v>
      </c>
      <c r="E139" t="str">
        <f t="shared" si="30"/>
        <v>IGDLA</v>
      </c>
      <c r="F139" s="13">
        <f>'BY_Demands_Drivers (2)'!$F$28*$J19</f>
        <v>0.20436632437902563</v>
      </c>
      <c r="G139" s="13">
        <f>'BY_Demands_Drivers (2)'!$G$28*$J19</f>
        <v>6.1702600620675403E-2</v>
      </c>
      <c r="N139" s="18" t="str">
        <f t="shared" si="36"/>
        <v>Demand</v>
      </c>
      <c r="O139">
        <f>$U$19</f>
        <v>2025</v>
      </c>
      <c r="P139" t="s">
        <v>27</v>
      </c>
      <c r="Q139" t="str">
        <f t="shared" si="31"/>
        <v>IXDLA</v>
      </c>
      <c r="R139" s="13">
        <f>'BY_Demands_Drivers (2)'!$F$35*$V19</f>
        <v>6.0270571610748913</v>
      </c>
      <c r="S139" s="13">
        <f>'BY_Demands_Drivers (2)'!$G$35*$V19</f>
        <v>1.8196985342755048</v>
      </c>
      <c r="Z139" s="18" t="str">
        <f t="shared" si="37"/>
        <v>Demand</v>
      </c>
      <c r="AA139">
        <f>$AG$19</f>
        <v>2025</v>
      </c>
      <c r="AB139" t="s">
        <v>27</v>
      </c>
      <c r="AC139" t="str">
        <f t="shared" si="32"/>
        <v>IRDLA</v>
      </c>
      <c r="AD139" s="13">
        <f>'BY_Demands_Drivers (2)'!$F$49*$AH19</f>
        <v>7.8436125035849208E-2</v>
      </c>
      <c r="AE139" s="13">
        <f>'BY_Demands_Drivers (2)'!$G$49*$AH19</f>
        <v>2.3681557673584465E-2</v>
      </c>
      <c r="AL139" s="18" t="str">
        <f t="shared" si="38"/>
        <v>Demand</v>
      </c>
      <c r="AM139">
        <f>$AS$19</f>
        <v>2025</v>
      </c>
      <c r="AN139" t="s">
        <v>27</v>
      </c>
      <c r="AO139" t="str">
        <f t="shared" si="33"/>
        <v>ISDLA</v>
      </c>
      <c r="AP139" s="13">
        <f>'BY_Demands_Drivers (2)'!$F$56*$AT19</f>
        <v>1.6283515673603228</v>
      </c>
      <c r="AQ139" s="13">
        <f>'BY_Demands_Drivers (2)'!$G$56*$AT19</f>
        <v>0.49163445463031757</v>
      </c>
      <c r="AX139" s="18" t="str">
        <f t="shared" si="39"/>
        <v>Demand</v>
      </c>
      <c r="AY139">
        <f>$BE$19</f>
        <v>2025</v>
      </c>
      <c r="AZ139" t="s">
        <v>27</v>
      </c>
      <c r="BA139" t="str">
        <f t="shared" si="34"/>
        <v>IIDLA</v>
      </c>
      <c r="BB139" s="13">
        <f>'BY_Demands_Drivers (2)'!$F$91*$BF19</f>
        <v>0.31998306166111778</v>
      </c>
      <c r="BC139" s="13">
        <f>'BY_Demands_Drivers (2)'!$F$91*$BF19</f>
        <v>0.31998306166111778</v>
      </c>
    </row>
    <row r="140" spans="2:55" x14ac:dyDescent="0.3">
      <c r="B140" s="18" t="str">
        <f t="shared" si="35"/>
        <v>Demand</v>
      </c>
      <c r="C140">
        <f>$I$20</f>
        <v>2026</v>
      </c>
      <c r="D140" t="s">
        <v>27</v>
      </c>
      <c r="E140" t="str">
        <f t="shared" si="30"/>
        <v>IGDLA</v>
      </c>
      <c r="F140" s="13">
        <f>'BY_Demands_Drivers (2)'!$F$28*$J20</f>
        <v>0.20298524937597467</v>
      </c>
      <c r="G140" s="13">
        <f>'BY_Demands_Drivers (2)'!$G$28*$J20</f>
        <v>6.128562429348753E-2</v>
      </c>
      <c r="N140" s="18" t="str">
        <f t="shared" si="36"/>
        <v>Demand</v>
      </c>
      <c r="O140">
        <f>$U$20</f>
        <v>2026</v>
      </c>
      <c r="P140" t="s">
        <v>27</v>
      </c>
      <c r="Q140" t="str">
        <f t="shared" si="31"/>
        <v>IXDLA</v>
      </c>
      <c r="R140" s="13">
        <f>'BY_Demands_Drivers (2)'!$F$35*$V20</f>
        <v>6.0042918558709761</v>
      </c>
      <c r="S140" s="13">
        <f>'BY_Demands_Drivers (2)'!$G$35*$V20</f>
        <v>1.8128251976860585</v>
      </c>
      <c r="Z140" s="18" t="str">
        <f t="shared" si="37"/>
        <v>Demand</v>
      </c>
      <c r="AA140">
        <f>$AG$20</f>
        <v>2026</v>
      </c>
      <c r="AB140" t="s">
        <v>27</v>
      </c>
      <c r="AC140" t="str">
        <f t="shared" si="32"/>
        <v>IRDLA</v>
      </c>
      <c r="AD140" s="13">
        <f>'BY_Demands_Drivers (2)'!$F$49*$AH20</f>
        <v>7.8470804675939629E-2</v>
      </c>
      <c r="AE140" s="13">
        <f>'BY_Demands_Drivers (2)'!$G$49*$AH20</f>
        <v>2.3692028204816407E-2</v>
      </c>
      <c r="AL140" s="18" t="str">
        <f t="shared" si="38"/>
        <v>Demand</v>
      </c>
      <c r="AM140">
        <f>$AS$20</f>
        <v>2026</v>
      </c>
      <c r="AN140" t="s">
        <v>27</v>
      </c>
      <c r="AO140" t="str">
        <f t="shared" si="33"/>
        <v>ISDLA</v>
      </c>
      <c r="AP140" s="13">
        <f>'BY_Demands_Drivers (2)'!$F$56*$AT20</f>
        <v>1.6517149958642825</v>
      </c>
      <c r="AQ140" s="13">
        <f>'BY_Demands_Drivers (2)'!$G$56*$AT20</f>
        <v>0.49868837754295903</v>
      </c>
      <c r="AX140" s="18" t="str">
        <f t="shared" si="39"/>
        <v>Demand</v>
      </c>
      <c r="AY140">
        <f>$BE$20</f>
        <v>2026</v>
      </c>
      <c r="AZ140" t="s">
        <v>27</v>
      </c>
      <c r="BA140" t="str">
        <f t="shared" si="34"/>
        <v>IIDLA</v>
      </c>
      <c r="BB140" s="13">
        <f>'BY_Demands_Drivers (2)'!$F$91*$BF20</f>
        <v>0.32552282958103684</v>
      </c>
      <c r="BC140" s="13">
        <f>'BY_Demands_Drivers (2)'!$F$91*$BF20</f>
        <v>0.32552282958103684</v>
      </c>
    </row>
    <row r="141" spans="2:55" x14ac:dyDescent="0.3">
      <c r="B141" s="18" t="str">
        <f t="shared" si="35"/>
        <v>Demand</v>
      </c>
      <c r="C141">
        <f>$I$21</f>
        <v>2027</v>
      </c>
      <c r="D141" t="s">
        <v>27</v>
      </c>
      <c r="E141" t="str">
        <f t="shared" si="30"/>
        <v>IGDLA</v>
      </c>
      <c r="F141" s="13">
        <f>'BY_Demands_Drivers (2)'!$F$28*$J21</f>
        <v>0.20160417437292374</v>
      </c>
      <c r="G141" s="13">
        <f>'BY_Demands_Drivers (2)'!$G$28*$J21</f>
        <v>6.0868647966299663E-2</v>
      </c>
      <c r="N141" s="18" t="str">
        <f t="shared" si="36"/>
        <v>Demand</v>
      </c>
      <c r="O141">
        <f>$U$21</f>
        <v>2027</v>
      </c>
      <c r="P141" t="s">
        <v>27</v>
      </c>
      <c r="Q141" t="str">
        <f t="shared" si="31"/>
        <v>IXDLA</v>
      </c>
      <c r="R141" s="13">
        <f>'BY_Demands_Drivers (2)'!$F$35*$V21</f>
        <v>5.9815265506670592</v>
      </c>
      <c r="S141" s="13">
        <f>'BY_Demands_Drivers (2)'!$G$35*$V21</f>
        <v>1.8059518610966119</v>
      </c>
      <c r="Z141" s="18" t="str">
        <f t="shared" si="37"/>
        <v>Demand</v>
      </c>
      <c r="AA141">
        <f>$AG$21</f>
        <v>2027</v>
      </c>
      <c r="AB141" t="s">
        <v>27</v>
      </c>
      <c r="AC141" t="str">
        <f t="shared" si="32"/>
        <v>IRDLA</v>
      </c>
      <c r="AD141" s="13">
        <f>'BY_Demands_Drivers (2)'!$F$49*$AH21</f>
        <v>7.850548431603005E-2</v>
      </c>
      <c r="AE141" s="13">
        <f>'BY_Demands_Drivers (2)'!$G$49*$AH21</f>
        <v>2.370249873604835E-2</v>
      </c>
      <c r="AL141" s="18" t="str">
        <f t="shared" si="38"/>
        <v>Demand</v>
      </c>
      <c r="AM141">
        <f>$AS$21</f>
        <v>2027</v>
      </c>
      <c r="AN141" t="s">
        <v>27</v>
      </c>
      <c r="AO141" t="str">
        <f t="shared" si="33"/>
        <v>ISDLA</v>
      </c>
      <c r="AP141" s="13">
        <f>'BY_Demands_Drivers (2)'!$F$56*$AT21</f>
        <v>1.6750784243682422</v>
      </c>
      <c r="AQ141" s="13">
        <f>'BY_Demands_Drivers (2)'!$G$56*$AT21</f>
        <v>0.50574230045560042</v>
      </c>
      <c r="AX141" s="18" t="str">
        <f t="shared" si="39"/>
        <v>Demand</v>
      </c>
      <c r="AY141">
        <f>$BE$21</f>
        <v>2027</v>
      </c>
      <c r="AZ141" t="s">
        <v>27</v>
      </c>
      <c r="BA141" t="str">
        <f t="shared" si="34"/>
        <v>IIDLA</v>
      </c>
      <c r="BB141" s="13">
        <f>'BY_Demands_Drivers (2)'!$F$91*$BF21</f>
        <v>0.3310625975009559</v>
      </c>
      <c r="BC141" s="13">
        <f>'BY_Demands_Drivers (2)'!$F$91*$BF21</f>
        <v>0.3310625975009559</v>
      </c>
    </row>
    <row r="142" spans="2:55" x14ac:dyDescent="0.3">
      <c r="B142" s="18" t="str">
        <f t="shared" si="35"/>
        <v>Demand</v>
      </c>
      <c r="C142">
        <f>$I$22</f>
        <v>2028</v>
      </c>
      <c r="D142" t="s">
        <v>27</v>
      </c>
      <c r="E142" t="str">
        <f t="shared" si="30"/>
        <v>IGDLA</v>
      </c>
      <c r="F142" s="13">
        <f>'BY_Demands_Drivers (2)'!$F$28*$J22</f>
        <v>0.20022309936987279</v>
      </c>
      <c r="G142" s="13">
        <f>'BY_Demands_Drivers (2)'!$G$28*$J22</f>
        <v>6.045167163911179E-2</v>
      </c>
      <c r="N142" s="18" t="str">
        <f t="shared" si="36"/>
        <v>Demand</v>
      </c>
      <c r="O142">
        <f>$U$22</f>
        <v>2028</v>
      </c>
      <c r="P142" t="s">
        <v>27</v>
      </c>
      <c r="Q142" t="str">
        <f t="shared" si="31"/>
        <v>IXDLA</v>
      </c>
      <c r="R142" s="13">
        <f>'BY_Demands_Drivers (2)'!$F$35*$V22</f>
        <v>5.9587612454631422</v>
      </c>
      <c r="S142" s="13">
        <f>'BY_Demands_Drivers (2)'!$G$35*$V22</f>
        <v>1.7990785245071654</v>
      </c>
      <c r="Z142" s="18" t="str">
        <f t="shared" si="37"/>
        <v>Demand</v>
      </c>
      <c r="AA142">
        <f>$AG$22</f>
        <v>2028</v>
      </c>
      <c r="AB142" t="s">
        <v>27</v>
      </c>
      <c r="AC142" t="str">
        <f t="shared" si="32"/>
        <v>IRDLA</v>
      </c>
      <c r="AD142" s="13">
        <f>'BY_Demands_Drivers (2)'!$F$49*$AH22</f>
        <v>7.8540163956120471E-2</v>
      </c>
      <c r="AE142" s="13">
        <f>'BY_Demands_Drivers (2)'!$G$49*$AH22</f>
        <v>2.3712969267280292E-2</v>
      </c>
      <c r="AL142" s="18" t="str">
        <f t="shared" si="38"/>
        <v>Demand</v>
      </c>
      <c r="AM142">
        <f>$AS$22</f>
        <v>2028</v>
      </c>
      <c r="AN142" t="s">
        <v>27</v>
      </c>
      <c r="AO142" t="str">
        <f t="shared" si="33"/>
        <v>ISDLA</v>
      </c>
      <c r="AP142" s="13">
        <f>'BY_Demands_Drivers (2)'!$F$56*$AT22</f>
        <v>1.6984418528722016</v>
      </c>
      <c r="AQ142" s="13">
        <f>'BY_Demands_Drivers (2)'!$G$56*$AT22</f>
        <v>0.51279622336824193</v>
      </c>
      <c r="AX142" s="18" t="str">
        <f t="shared" si="39"/>
        <v>Demand</v>
      </c>
      <c r="AY142">
        <f>$BE$22</f>
        <v>2028</v>
      </c>
      <c r="AZ142" t="s">
        <v>27</v>
      </c>
      <c r="BA142" t="str">
        <f t="shared" si="34"/>
        <v>IIDLA</v>
      </c>
      <c r="BB142" s="13">
        <f>'BY_Demands_Drivers (2)'!$F$91*$BF22</f>
        <v>0.33660236542087502</v>
      </c>
      <c r="BC142" s="13">
        <f>'BY_Demands_Drivers (2)'!$F$91*$BF22</f>
        <v>0.33660236542087502</v>
      </c>
    </row>
    <row r="143" spans="2:55" x14ac:dyDescent="0.3">
      <c r="B143" s="18" t="str">
        <f t="shared" si="35"/>
        <v>Demand</v>
      </c>
      <c r="C143">
        <f>$I$23</f>
        <v>2029</v>
      </c>
      <c r="D143" t="s">
        <v>27</v>
      </c>
      <c r="E143" t="str">
        <f t="shared" si="30"/>
        <v>IGDLA</v>
      </c>
      <c r="F143" s="13">
        <f>'BY_Demands_Drivers (2)'!$F$28*$J23</f>
        <v>0.19884202436682183</v>
      </c>
      <c r="G143" s="13">
        <f>'BY_Demands_Drivers (2)'!$G$28*$J23</f>
        <v>6.0034695311923916E-2</v>
      </c>
      <c r="N143" s="18" t="str">
        <f t="shared" si="36"/>
        <v>Demand</v>
      </c>
      <c r="O143">
        <f>$U$23</f>
        <v>2029</v>
      </c>
      <c r="P143" t="s">
        <v>27</v>
      </c>
      <c r="Q143" t="str">
        <f t="shared" si="31"/>
        <v>IXDLA</v>
      </c>
      <c r="R143" s="13">
        <f>'BY_Demands_Drivers (2)'!$F$35*$V23</f>
        <v>5.9359959402592235</v>
      </c>
      <c r="S143" s="13">
        <f>'BY_Demands_Drivers (2)'!$G$35*$V23</f>
        <v>1.7922051879177183</v>
      </c>
      <c r="Z143" s="18" t="str">
        <f t="shared" si="37"/>
        <v>Demand</v>
      </c>
      <c r="AA143">
        <f>$AG$23</f>
        <v>2029</v>
      </c>
      <c r="AB143" t="s">
        <v>27</v>
      </c>
      <c r="AC143" t="str">
        <f t="shared" si="32"/>
        <v>IRDLA</v>
      </c>
      <c r="AD143" s="13">
        <f>'BY_Demands_Drivers (2)'!$F$49*$AH23</f>
        <v>7.8574843596210892E-2</v>
      </c>
      <c r="AE143" s="13">
        <f>'BY_Demands_Drivers (2)'!$G$49*$AH23</f>
        <v>2.3723439798512238E-2</v>
      </c>
      <c r="AL143" s="18" t="str">
        <f t="shared" si="38"/>
        <v>Demand</v>
      </c>
      <c r="AM143">
        <f>$AS$23</f>
        <v>2029</v>
      </c>
      <c r="AN143" t="s">
        <v>27</v>
      </c>
      <c r="AO143" t="str">
        <f t="shared" si="33"/>
        <v>ISDLA</v>
      </c>
      <c r="AP143" s="13">
        <f>'BY_Demands_Drivers (2)'!$F$56*$AT23</f>
        <v>1.7218052813761608</v>
      </c>
      <c r="AQ143" s="13">
        <f>'BY_Demands_Drivers (2)'!$G$56*$AT23</f>
        <v>0.51985014628088322</v>
      </c>
      <c r="AX143" s="18" t="str">
        <f t="shared" si="39"/>
        <v>Demand</v>
      </c>
      <c r="AY143">
        <f>$BE$23</f>
        <v>2029</v>
      </c>
      <c r="AZ143" t="s">
        <v>27</v>
      </c>
      <c r="BA143" t="str">
        <f t="shared" si="34"/>
        <v>IIDLA</v>
      </c>
      <c r="BB143" s="13">
        <f>'BY_Demands_Drivers (2)'!$F$91*$BF23</f>
        <v>0.34214213334079407</v>
      </c>
      <c r="BC143" s="13">
        <f>'BY_Demands_Drivers (2)'!$F$91*$BF23</f>
        <v>0.34214213334079407</v>
      </c>
    </row>
    <row r="144" spans="2:55" x14ac:dyDescent="0.3">
      <c r="B144" s="18" t="str">
        <f t="shared" si="35"/>
        <v>Demand</v>
      </c>
      <c r="C144">
        <f>$I$24</f>
        <v>2030</v>
      </c>
      <c r="D144" t="s">
        <v>27</v>
      </c>
      <c r="E144" t="str">
        <f t="shared" si="30"/>
        <v>IGDLA</v>
      </c>
      <c r="F144" s="13">
        <f>'BY_Demands_Drivers (2)'!$F$28*$J24</f>
        <v>0.19746094936377079</v>
      </c>
      <c r="G144" s="13">
        <f>'BY_Demands_Drivers (2)'!$G$28*$J24</f>
        <v>5.9617718984736022E-2</v>
      </c>
      <c r="N144" s="18" t="str">
        <f t="shared" si="36"/>
        <v>Demand</v>
      </c>
      <c r="O144">
        <f>$U$24</f>
        <v>2030</v>
      </c>
      <c r="P144" t="s">
        <v>27</v>
      </c>
      <c r="Q144" t="str">
        <f t="shared" si="31"/>
        <v>IXDLA</v>
      </c>
      <c r="R144" s="13">
        <f>'BY_Demands_Drivers (2)'!$F$35*$V24</f>
        <v>5.9132306350553057</v>
      </c>
      <c r="S144" s="13">
        <f>'BY_Demands_Drivers (2)'!$G$35*$V24</f>
        <v>1.7853318513282714</v>
      </c>
      <c r="Z144" s="18" t="str">
        <f t="shared" si="37"/>
        <v>Demand</v>
      </c>
      <c r="AA144">
        <f>$AG$24</f>
        <v>2030</v>
      </c>
      <c r="AB144" t="s">
        <v>27</v>
      </c>
      <c r="AC144" t="str">
        <f t="shared" si="32"/>
        <v>IRDLA</v>
      </c>
      <c r="AD144" s="13">
        <f>'BY_Demands_Drivers (2)'!$F$49*$AH24</f>
        <v>7.8609523236301312E-2</v>
      </c>
      <c r="AE144" s="13">
        <f>'BY_Demands_Drivers (2)'!$G$49*$AH24</f>
        <v>2.373391032974418E-2</v>
      </c>
      <c r="AL144" s="18" t="str">
        <f t="shared" si="38"/>
        <v>Demand</v>
      </c>
      <c r="AM144">
        <f>$AS$24</f>
        <v>2030</v>
      </c>
      <c r="AN144" t="s">
        <v>27</v>
      </c>
      <c r="AO144" t="str">
        <f t="shared" si="33"/>
        <v>ISDLA</v>
      </c>
      <c r="AP144" s="13">
        <f>'BY_Demands_Drivers (2)'!$F$56*$AT24</f>
        <v>1.745168709880121</v>
      </c>
      <c r="AQ144" s="13">
        <f>'BY_Demands_Drivers (2)'!$G$56*$AT24</f>
        <v>0.52690406919352484</v>
      </c>
      <c r="AX144" s="18" t="str">
        <f t="shared" si="39"/>
        <v>Demand</v>
      </c>
      <c r="AY144">
        <f>$BE$24</f>
        <v>2030</v>
      </c>
      <c r="AZ144" t="s">
        <v>27</v>
      </c>
      <c r="BA144" t="str">
        <f t="shared" si="34"/>
        <v>IIDLA</v>
      </c>
      <c r="BB144" s="13">
        <f>'BY_Demands_Drivers (2)'!$F$91*$BF24</f>
        <v>0.34768190126071297</v>
      </c>
      <c r="BC144" s="13">
        <f>'BY_Demands_Drivers (2)'!$F$91*$BF24</f>
        <v>0.34768190126071297</v>
      </c>
    </row>
    <row r="145" spans="2:55" x14ac:dyDescent="0.3">
      <c r="B145" s="18" t="str">
        <f t="shared" si="35"/>
        <v>Demand</v>
      </c>
      <c r="C145">
        <f>$I$25</f>
        <v>2031</v>
      </c>
      <c r="D145" t="s">
        <v>27</v>
      </c>
      <c r="E145" t="str">
        <f t="shared" si="30"/>
        <v>IGDLA</v>
      </c>
      <c r="F145" s="13">
        <f>'BY_Demands_Drivers (2)'!$F$28*$J25</f>
        <v>0.19512628328530135</v>
      </c>
      <c r="G145" s="13">
        <f>'BY_Demands_Drivers (2)'!$G$28*$J25</f>
        <v>5.8912832947077158E-2</v>
      </c>
      <c r="N145" s="18" t="str">
        <f t="shared" si="36"/>
        <v>Demand</v>
      </c>
      <c r="O145">
        <f>$U$25</f>
        <v>2031</v>
      </c>
      <c r="P145" t="s">
        <v>27</v>
      </c>
      <c r="Q145" t="str">
        <f t="shared" si="31"/>
        <v>IXDLA</v>
      </c>
      <c r="R145" s="13">
        <f>'BY_Demands_Drivers (2)'!$F$35*$V25</f>
        <v>5.8680297295176382</v>
      </c>
      <c r="S145" s="13">
        <f>'BY_Demands_Drivers (2)'!$G$35*$V25</f>
        <v>1.7716847231599782</v>
      </c>
      <c r="Z145" s="18" t="str">
        <f t="shared" si="37"/>
        <v>Demand</v>
      </c>
      <c r="AA145">
        <f>$AG$25</f>
        <v>2031</v>
      </c>
      <c r="AB145" t="s">
        <v>27</v>
      </c>
      <c r="AC145" t="str">
        <f t="shared" si="32"/>
        <v>IRDLA</v>
      </c>
      <c r="AD145" s="13">
        <f>'BY_Demands_Drivers (2)'!$F$49*$AH25</f>
        <v>7.8309343538696605E-2</v>
      </c>
      <c r="AE145" s="13">
        <f>'BY_Demands_Drivers (2)'!$G$49*$AH25</f>
        <v>2.364327960546992E-2</v>
      </c>
      <c r="AL145" s="18" t="str">
        <f t="shared" si="38"/>
        <v>Demand</v>
      </c>
      <c r="AM145">
        <f>$AS$25</f>
        <v>2031</v>
      </c>
      <c r="AN145" t="s">
        <v>27</v>
      </c>
      <c r="AO145" t="str">
        <f t="shared" si="33"/>
        <v>ISDLA</v>
      </c>
      <c r="AP145" s="13">
        <f>'BY_Demands_Drivers (2)'!$F$56*$AT25</f>
        <v>1.7522271665202984</v>
      </c>
      <c r="AQ145" s="13">
        <f>'BY_Demands_Drivers (2)'!$G$56*$AT25</f>
        <v>0.52903516947333162</v>
      </c>
      <c r="AX145" s="18" t="str">
        <f t="shared" si="39"/>
        <v>Demand</v>
      </c>
      <c r="AY145">
        <f>$BE$25</f>
        <v>2031</v>
      </c>
      <c r="AZ145" t="s">
        <v>27</v>
      </c>
      <c r="BA145" t="str">
        <f t="shared" si="34"/>
        <v>IIDLA</v>
      </c>
      <c r="BB145" s="13">
        <f>'BY_Demands_Drivers (2)'!$F$91*$BF25</f>
        <v>0.35203322809356874</v>
      </c>
      <c r="BC145" s="13">
        <f>'BY_Demands_Drivers (2)'!$F$91*$BF25</f>
        <v>0.35203322809356874</v>
      </c>
    </row>
    <row r="146" spans="2:55" x14ac:dyDescent="0.3">
      <c r="B146" s="18" t="str">
        <f t="shared" si="35"/>
        <v>Demand</v>
      </c>
      <c r="C146">
        <f>$I$26</f>
        <v>2032</v>
      </c>
      <c r="D146" t="s">
        <v>27</v>
      </c>
      <c r="E146" t="str">
        <f t="shared" si="30"/>
        <v>IGDLA</v>
      </c>
      <c r="F146" s="13">
        <f>'BY_Demands_Drivers (2)'!$F$28*$J26</f>
        <v>0.19280515852674809</v>
      </c>
      <c r="G146" s="13">
        <f>'BY_Demands_Drivers (2)'!$G$28*$J26</f>
        <v>5.8212035325928224E-2</v>
      </c>
      <c r="N146" s="18" t="str">
        <f t="shared" si="36"/>
        <v>Demand</v>
      </c>
      <c r="O146">
        <f>$U$26</f>
        <v>2032</v>
      </c>
      <c r="P146" t="s">
        <v>27</v>
      </c>
      <c r="Q146" t="str">
        <f t="shared" si="31"/>
        <v>IXDLA</v>
      </c>
      <c r="R146" s="13">
        <f>'BY_Demands_Drivers (2)'!$F$35*$V26</f>
        <v>5.8229859571695437</v>
      </c>
      <c r="S146" s="13">
        <f>'BY_Demands_Drivers (2)'!$G$35*$V26</f>
        <v>1.7580850368902947</v>
      </c>
      <c r="Z146" s="18" t="str">
        <f t="shared" si="37"/>
        <v>Demand</v>
      </c>
      <c r="AA146">
        <f>$AG$26</f>
        <v>2032</v>
      </c>
      <c r="AB146" t="s">
        <v>27</v>
      </c>
      <c r="AC146" t="str">
        <f t="shared" si="32"/>
        <v>IRDLA</v>
      </c>
      <c r="AD146" s="13">
        <f>'BY_Demands_Drivers (2)'!$F$49*$AH26</f>
        <v>7.8008230495176537E-2</v>
      </c>
      <c r="AE146" s="13">
        <f>'BY_Demands_Drivers (2)'!$G$49*$AH26</f>
        <v>2.3552367083935617E-2</v>
      </c>
      <c r="AL146" s="18" t="str">
        <f t="shared" si="38"/>
        <v>Demand</v>
      </c>
      <c r="AM146">
        <f>$AS$26</f>
        <v>2032</v>
      </c>
      <c r="AN146" t="s">
        <v>27</v>
      </c>
      <c r="AO146" t="str">
        <f t="shared" si="33"/>
        <v>ISDLA</v>
      </c>
      <c r="AP146" s="13">
        <f>'BY_Demands_Drivers (2)'!$F$56*$AT26</f>
        <v>1.7591269869776658</v>
      </c>
      <c r="AQ146" s="13">
        <f>'BY_Demands_Drivers (2)'!$G$56*$AT26</f>
        <v>0.53111837406845719</v>
      </c>
      <c r="AX146" s="18" t="str">
        <f t="shared" si="39"/>
        <v>Demand</v>
      </c>
      <c r="AY146">
        <f>$BE$26</f>
        <v>2032</v>
      </c>
      <c r="AZ146" t="s">
        <v>27</v>
      </c>
      <c r="BA146" t="str">
        <f t="shared" si="34"/>
        <v>IIDLA</v>
      </c>
      <c r="BB146" s="13">
        <f>'BY_Demands_Drivers (2)'!$F$91*$BF26</f>
        <v>0.35632335154613148</v>
      </c>
      <c r="BC146" s="13">
        <f>'BY_Demands_Drivers (2)'!$F$91*$BF26</f>
        <v>0.35632335154613148</v>
      </c>
    </row>
    <row r="147" spans="2:55" x14ac:dyDescent="0.3">
      <c r="B147" s="18" t="str">
        <f t="shared" si="35"/>
        <v>Demand</v>
      </c>
      <c r="C147">
        <f>$I$27</f>
        <v>2033</v>
      </c>
      <c r="D147" t="s">
        <v>27</v>
      </c>
      <c r="E147" t="str">
        <f t="shared" si="30"/>
        <v>IGDLA</v>
      </c>
      <c r="F147" s="13">
        <f>'BY_Demands_Drivers (2)'!$F$28*$J27</f>
        <v>0.19049757508811088</v>
      </c>
      <c r="G147" s="13">
        <f>'BY_Demands_Drivers (2)'!$G$28*$J27</f>
        <v>5.7515326121289172E-2</v>
      </c>
      <c r="N147" s="18" t="str">
        <f t="shared" si="36"/>
        <v>Demand</v>
      </c>
      <c r="O147">
        <f>$U$27</f>
        <v>2033</v>
      </c>
      <c r="P147" t="s">
        <v>27</v>
      </c>
      <c r="Q147" t="str">
        <f t="shared" si="31"/>
        <v>IXDLA</v>
      </c>
      <c r="R147" s="13">
        <f>'BY_Demands_Drivers (2)'!$F$35*$V27</f>
        <v>5.7780993180110203</v>
      </c>
      <c r="S147" s="13">
        <f>'BY_Demands_Drivers (2)'!$G$35*$V27</f>
        <v>1.7445327925192209</v>
      </c>
      <c r="Z147" s="18" t="str">
        <f t="shared" si="37"/>
        <v>Demand</v>
      </c>
      <c r="AA147">
        <f>$AG$27</f>
        <v>2033</v>
      </c>
      <c r="AB147" t="s">
        <v>27</v>
      </c>
      <c r="AC147" t="str">
        <f t="shared" si="32"/>
        <v>IRDLA</v>
      </c>
      <c r="AD147" s="13">
        <f>'BY_Demands_Drivers (2)'!$F$49*$AH27</f>
        <v>7.7706184105741136E-2</v>
      </c>
      <c r="AE147" s="13">
        <f>'BY_Demands_Drivers (2)'!$G$49*$AH27</f>
        <v>2.3461172765141272E-2</v>
      </c>
      <c r="AL147" s="18" t="str">
        <f t="shared" si="38"/>
        <v>Demand</v>
      </c>
      <c r="AM147">
        <f>$AS$27</f>
        <v>2033</v>
      </c>
      <c r="AN147" t="s">
        <v>27</v>
      </c>
      <c r="AO147" t="str">
        <f t="shared" si="33"/>
        <v>ISDLA</v>
      </c>
      <c r="AP147" s="13">
        <f>'BY_Demands_Drivers (2)'!$F$56*$AT27</f>
        <v>1.765868171252224</v>
      </c>
      <c r="AQ147" s="13">
        <f>'BY_Demands_Drivers (2)'!$G$56*$AT27</f>
        <v>0.53315368297890176</v>
      </c>
      <c r="AX147" s="18" t="str">
        <f t="shared" si="39"/>
        <v>Demand</v>
      </c>
      <c r="AY147">
        <f>$BE$27</f>
        <v>2033</v>
      </c>
      <c r="AZ147" t="s">
        <v>27</v>
      </c>
      <c r="BA147" t="str">
        <f t="shared" si="34"/>
        <v>IIDLA</v>
      </c>
      <c r="BB147" s="13">
        <f>'BY_Demands_Drivers (2)'!$F$91*$BF27</f>
        <v>0.3605522716184012</v>
      </c>
      <c r="BC147" s="13">
        <f>'BY_Demands_Drivers (2)'!$F$91*$BF27</f>
        <v>0.3605522716184012</v>
      </c>
    </row>
    <row r="148" spans="2:55" x14ac:dyDescent="0.3">
      <c r="B148" s="18" t="str">
        <f t="shared" si="35"/>
        <v>Demand</v>
      </c>
      <c r="C148">
        <f>$I$28</f>
        <v>2034</v>
      </c>
      <c r="D148" t="s">
        <v>27</v>
      </c>
      <c r="E148" t="str">
        <f t="shared" si="30"/>
        <v>IGDLA</v>
      </c>
      <c r="F148" s="13">
        <f>'BY_Demands_Drivers (2)'!$F$28*$J28</f>
        <v>0.18820353296938971</v>
      </c>
      <c r="G148" s="13">
        <f>'BY_Demands_Drivers (2)'!$G$28*$J28</f>
        <v>5.6822705333160015E-2</v>
      </c>
      <c r="N148" s="18" t="str">
        <f t="shared" si="36"/>
        <v>Demand</v>
      </c>
      <c r="O148">
        <f>$U$28</f>
        <v>2034</v>
      </c>
      <c r="P148" t="s">
        <v>27</v>
      </c>
      <c r="Q148" t="str">
        <f t="shared" si="31"/>
        <v>IXDLA</v>
      </c>
      <c r="R148" s="13">
        <f>'BY_Demands_Drivers (2)'!$F$35*$V28</f>
        <v>5.7333698120420671</v>
      </c>
      <c r="S148" s="13">
        <f>'BY_Demands_Drivers (2)'!$G$35*$V28</f>
        <v>1.731027990046756</v>
      </c>
      <c r="Z148" s="18" t="str">
        <f t="shared" si="37"/>
        <v>Demand</v>
      </c>
      <c r="AA148">
        <f>$AG$28</f>
        <v>2034</v>
      </c>
      <c r="AB148" t="s">
        <v>27</v>
      </c>
      <c r="AC148" t="str">
        <f t="shared" si="32"/>
        <v>IRDLA</v>
      </c>
      <c r="AD148" s="13">
        <f>'BY_Demands_Drivers (2)'!$F$49*$AH28</f>
        <v>7.7403204370390374E-2</v>
      </c>
      <c r="AE148" s="13">
        <f>'BY_Demands_Drivers (2)'!$G$49*$AH28</f>
        <v>2.336969664908688E-2</v>
      </c>
      <c r="AL148" s="18" t="str">
        <f t="shared" si="38"/>
        <v>Demand</v>
      </c>
      <c r="AM148">
        <f>$AS$28</f>
        <v>2034</v>
      </c>
      <c r="AN148" t="s">
        <v>27</v>
      </c>
      <c r="AO148" t="str">
        <f t="shared" si="33"/>
        <v>ISDLA</v>
      </c>
      <c r="AP148" s="13">
        <f>'BY_Demands_Drivers (2)'!$F$56*$AT28</f>
        <v>1.7724507193439718</v>
      </c>
      <c r="AQ148" s="13">
        <f>'BY_Demands_Drivers (2)'!$G$56*$AT28</f>
        <v>0.53514109620466499</v>
      </c>
      <c r="AX148" s="18" t="str">
        <f t="shared" si="39"/>
        <v>Demand</v>
      </c>
      <c r="AY148">
        <f>$BE$28</f>
        <v>2034</v>
      </c>
      <c r="AZ148" t="s">
        <v>27</v>
      </c>
      <c r="BA148" t="str">
        <f t="shared" si="34"/>
        <v>IIDLA</v>
      </c>
      <c r="BB148" s="13">
        <f>'BY_Demands_Drivers (2)'!$F$91*$BF28</f>
        <v>0.36471998831037783</v>
      </c>
      <c r="BC148" s="13">
        <f>'BY_Demands_Drivers (2)'!$F$91*$BF28</f>
        <v>0.36471998831037783</v>
      </c>
    </row>
    <row r="149" spans="2:55" x14ac:dyDescent="0.3">
      <c r="B149" s="18" t="str">
        <f t="shared" si="35"/>
        <v>Demand</v>
      </c>
      <c r="C149">
        <f>$I$29</f>
        <v>2035</v>
      </c>
      <c r="D149" t="s">
        <v>27</v>
      </c>
      <c r="E149" t="str">
        <f t="shared" si="30"/>
        <v>IGDLA</v>
      </c>
      <c r="F149" s="13">
        <f>'BY_Demands_Drivers (2)'!$F$28*$J29</f>
        <v>0.1859230321705847</v>
      </c>
      <c r="G149" s="13">
        <f>'BY_Demands_Drivers (2)'!$G$28*$J29</f>
        <v>5.6134172961540774E-2</v>
      </c>
      <c r="N149" s="18" t="str">
        <f t="shared" si="36"/>
        <v>Demand</v>
      </c>
      <c r="O149">
        <f>$U$29</f>
        <v>2035</v>
      </c>
      <c r="P149" t="s">
        <v>27</v>
      </c>
      <c r="Q149" t="str">
        <f t="shared" si="31"/>
        <v>IXDLA</v>
      </c>
      <c r="R149" s="13">
        <f>'BY_Demands_Drivers (2)'!$F$35*$V29</f>
        <v>5.6887974392626885</v>
      </c>
      <c r="S149" s="13">
        <f>'BY_Demands_Drivers (2)'!$G$35*$V29</f>
        <v>1.7175706294729014</v>
      </c>
      <c r="Z149" s="18" t="str">
        <f t="shared" si="37"/>
        <v>Demand</v>
      </c>
      <c r="AA149">
        <f>$AG$29</f>
        <v>2035</v>
      </c>
      <c r="AB149" t="s">
        <v>27</v>
      </c>
      <c r="AC149" t="str">
        <f t="shared" si="32"/>
        <v>IRDLA</v>
      </c>
      <c r="AD149" s="13">
        <f>'BY_Demands_Drivers (2)'!$F$49*$AH29</f>
        <v>7.7099291289124294E-2</v>
      </c>
      <c r="AE149" s="13">
        <f>'BY_Demands_Drivers (2)'!$G$49*$AH29</f>
        <v>2.3277938735772444E-2</v>
      </c>
      <c r="AL149" s="18" t="str">
        <f t="shared" si="38"/>
        <v>Demand</v>
      </c>
      <c r="AM149">
        <f>$AS$29</f>
        <v>2035</v>
      </c>
      <c r="AN149" t="s">
        <v>27</v>
      </c>
      <c r="AO149" t="str">
        <f t="shared" si="33"/>
        <v>ISDLA</v>
      </c>
      <c r="AP149" s="13">
        <f>'BY_Demands_Drivers (2)'!$F$56*$AT29</f>
        <v>1.7788746312529093</v>
      </c>
      <c r="AQ149" s="13">
        <f>'BY_Demands_Drivers (2)'!$G$56*$AT29</f>
        <v>0.537080613745747</v>
      </c>
      <c r="AX149" s="18" t="str">
        <f t="shared" si="39"/>
        <v>Demand</v>
      </c>
      <c r="AY149">
        <f>$BE$29</f>
        <v>2035</v>
      </c>
      <c r="AZ149" t="s">
        <v>27</v>
      </c>
      <c r="BA149" t="str">
        <f t="shared" si="34"/>
        <v>IIDLA</v>
      </c>
      <c r="BB149" s="13">
        <f>'BY_Demands_Drivers (2)'!$F$91*$BF29</f>
        <v>0.36882650162206143</v>
      </c>
      <c r="BC149" s="13">
        <f>'BY_Demands_Drivers (2)'!$F$91*$BF29</f>
        <v>0.36882650162206143</v>
      </c>
    </row>
    <row r="150" spans="2:55" x14ac:dyDescent="0.3">
      <c r="B150" s="18" t="str">
        <f t="shared" si="35"/>
        <v>Demand</v>
      </c>
      <c r="C150">
        <f>$I$30</f>
        <v>2036</v>
      </c>
      <c r="D150" t="s">
        <v>27</v>
      </c>
      <c r="E150" t="str">
        <f t="shared" si="30"/>
        <v>IGDLA</v>
      </c>
      <c r="F150" s="13">
        <f>'BY_Demands_Drivers (2)'!$F$28*$J30</f>
        <v>0.18403640047305597</v>
      </c>
      <c r="G150" s="13">
        <f>'BY_Demands_Drivers (2)'!$G$28*$J30</f>
        <v>5.556455816563622E-2</v>
      </c>
      <c r="N150" s="18" t="str">
        <f t="shared" si="36"/>
        <v>Demand</v>
      </c>
      <c r="O150">
        <f>$U$30</f>
        <v>2036</v>
      </c>
      <c r="P150" t="s">
        <v>27</v>
      </c>
      <c r="Q150" t="str">
        <f t="shared" si="31"/>
        <v>IXDLA</v>
      </c>
      <c r="R150" s="13">
        <f>'BY_Demands_Drivers (2)'!$F$35*$V30</f>
        <v>5.6730755583172758</v>
      </c>
      <c r="S150" s="13">
        <f>'BY_Demands_Drivers (2)'!$G$35*$V30</f>
        <v>1.7128238545630514</v>
      </c>
      <c r="Z150" s="18" t="str">
        <f t="shared" si="37"/>
        <v>Demand</v>
      </c>
      <c r="AA150">
        <f>$AG$30</f>
        <v>2036</v>
      </c>
      <c r="AB150" t="s">
        <v>27</v>
      </c>
      <c r="AC150" t="str">
        <f t="shared" si="32"/>
        <v>IRDLA</v>
      </c>
      <c r="AD150" s="13">
        <f>'BY_Demands_Drivers (2)'!$F$49*$AH30</f>
        <v>7.6781743651905349E-2</v>
      </c>
      <c r="AE150" s="13">
        <f>'BY_Demands_Drivers (2)'!$G$49*$AH30</f>
        <v>2.3182064255977915E-2</v>
      </c>
      <c r="AL150" s="18" t="str">
        <f t="shared" si="38"/>
        <v>Demand</v>
      </c>
      <c r="AM150">
        <f>$AS$30</f>
        <v>2036</v>
      </c>
      <c r="AN150" t="s">
        <v>27</v>
      </c>
      <c r="AO150" t="str">
        <f t="shared" si="33"/>
        <v>ISDLA</v>
      </c>
      <c r="AP150" s="13">
        <f>'BY_Demands_Drivers (2)'!$F$56*$AT30</f>
        <v>1.7805280580216534</v>
      </c>
      <c r="AQ150" s="13">
        <f>'BY_Demands_Drivers (2)'!$G$56*$AT30</f>
        <v>0.53757981894443785</v>
      </c>
      <c r="AX150" s="18" t="str">
        <f t="shared" si="39"/>
        <v>Demand</v>
      </c>
      <c r="AY150">
        <f>$BE$30</f>
        <v>2036</v>
      </c>
      <c r="AZ150" t="s">
        <v>27</v>
      </c>
      <c r="BA150" t="str">
        <f t="shared" si="34"/>
        <v>IIDLA</v>
      </c>
      <c r="BB150" s="13">
        <f>'BY_Demands_Drivers (2)'!$F$91*$BF30</f>
        <v>0.37185114915262035</v>
      </c>
      <c r="BC150" s="13">
        <f>'BY_Demands_Drivers (2)'!$F$91*$BF30</f>
        <v>0.37185114915262035</v>
      </c>
    </row>
    <row r="151" spans="2:55" x14ac:dyDescent="0.3">
      <c r="B151" s="18" t="str">
        <f t="shared" si="35"/>
        <v>Demand</v>
      </c>
      <c r="C151">
        <f>$I$31</f>
        <v>2037</v>
      </c>
      <c r="D151" t="s">
        <v>27</v>
      </c>
      <c r="E151" t="str">
        <f t="shared" si="30"/>
        <v>IGDLA</v>
      </c>
      <c r="F151" s="13">
        <f>'BY_Demands_Drivers (2)'!$F$28*$J31</f>
        <v>0.1821593891904808</v>
      </c>
      <c r="G151" s="13">
        <f>'BY_Demands_Drivers (2)'!$G$28*$J31</f>
        <v>5.4997847980476564E-2</v>
      </c>
      <c r="N151" s="18" t="str">
        <f t="shared" si="36"/>
        <v>Demand</v>
      </c>
      <c r="O151">
        <f>$U$31</f>
        <v>2037</v>
      </c>
      <c r="P151" t="s">
        <v>27</v>
      </c>
      <c r="Q151" t="str">
        <f t="shared" si="31"/>
        <v>IXDLA</v>
      </c>
      <c r="R151" s="13">
        <f>'BY_Demands_Drivers (2)'!$F$35*$V31</f>
        <v>5.657215002740358</v>
      </c>
      <c r="S151" s="13">
        <f>'BY_Demands_Drivers (2)'!$G$35*$V31</f>
        <v>1.708035210791343</v>
      </c>
      <c r="Z151" s="18" t="str">
        <f t="shared" si="37"/>
        <v>Demand</v>
      </c>
      <c r="AA151">
        <f>$AG$31</f>
        <v>2037</v>
      </c>
      <c r="AB151" t="s">
        <v>27</v>
      </c>
      <c r="AC151" t="str">
        <f t="shared" si="32"/>
        <v>IRDLA</v>
      </c>
      <c r="AD151" s="13">
        <f>'BY_Demands_Drivers (2)'!$F$49*$AH31</f>
        <v>7.6463393609080721E-2</v>
      </c>
      <c r="AE151" s="13">
        <f>'BY_Demands_Drivers (2)'!$G$49*$AH31</f>
        <v>2.3085947512626635E-2</v>
      </c>
      <c r="AL151" s="18" t="str">
        <f t="shared" si="38"/>
        <v>Demand</v>
      </c>
      <c r="AM151">
        <f>$AS$31</f>
        <v>2037</v>
      </c>
      <c r="AN151" t="s">
        <v>27</v>
      </c>
      <c r="AO151" t="str">
        <f t="shared" si="33"/>
        <v>ISDLA</v>
      </c>
      <c r="AP151" s="13">
        <f>'BY_Demands_Drivers (2)'!$F$56*$AT31</f>
        <v>1.7820703934422</v>
      </c>
      <c r="AQ151" s="13">
        <f>'BY_Demands_Drivers (2)'!$G$56*$AT31</f>
        <v>0.53804548326935187</v>
      </c>
      <c r="AX151" s="18" t="str">
        <f t="shared" si="39"/>
        <v>Demand</v>
      </c>
      <c r="AY151">
        <f>$BE$31</f>
        <v>2037</v>
      </c>
      <c r="AZ151" t="s">
        <v>27</v>
      </c>
      <c r="BA151" t="str">
        <f t="shared" si="34"/>
        <v>IIDLA</v>
      </c>
      <c r="BB151" s="13">
        <f>'BY_Demands_Drivers (2)'!$F$91*$BF31</f>
        <v>0.37482511559567833</v>
      </c>
      <c r="BC151" s="13">
        <f>'BY_Demands_Drivers (2)'!$F$91*$BF31</f>
        <v>0.37482511559567833</v>
      </c>
    </row>
    <row r="152" spans="2:55" x14ac:dyDescent="0.3">
      <c r="B152" s="18" t="str">
        <f t="shared" si="35"/>
        <v>Demand</v>
      </c>
      <c r="C152">
        <f>$I$32</f>
        <v>2038</v>
      </c>
      <c r="D152" t="s">
        <v>27</v>
      </c>
      <c r="E152" t="str">
        <f t="shared" si="30"/>
        <v>IGDLA</v>
      </c>
      <c r="F152" s="13">
        <f>'BY_Demands_Drivers (2)'!$F$28*$J32</f>
        <v>0.18029199832285928</v>
      </c>
      <c r="G152" s="13">
        <f>'BY_Demands_Drivers (2)'!$G$28*$J32</f>
        <v>5.4434042406061811E-2</v>
      </c>
      <c r="N152" s="18" t="str">
        <f t="shared" si="36"/>
        <v>Demand</v>
      </c>
      <c r="O152">
        <f>$U$32</f>
        <v>2038</v>
      </c>
      <c r="P152" t="s">
        <v>27</v>
      </c>
      <c r="Q152" t="str">
        <f t="shared" si="31"/>
        <v>IXDLA</v>
      </c>
      <c r="R152" s="13">
        <f>'BY_Demands_Drivers (2)'!$F$35*$V32</f>
        <v>5.6412157725319352</v>
      </c>
      <c r="S152" s="13">
        <f>'BY_Demands_Drivers (2)'!$G$35*$V32</f>
        <v>1.7032046981577758</v>
      </c>
      <c r="Z152" s="18" t="str">
        <f t="shared" si="37"/>
        <v>Demand</v>
      </c>
      <c r="AA152">
        <f>$AG$32</f>
        <v>2038</v>
      </c>
      <c r="AB152" t="s">
        <v>27</v>
      </c>
      <c r="AC152" t="str">
        <f t="shared" si="32"/>
        <v>IRDLA</v>
      </c>
      <c r="AD152" s="13">
        <f>'BY_Demands_Drivers (2)'!$F$49*$AH32</f>
        <v>7.6144241160650411E-2</v>
      </c>
      <c r="AE152" s="13">
        <f>'BY_Demands_Drivers (2)'!$G$49*$AH32</f>
        <v>2.2989588505718611E-2</v>
      </c>
      <c r="AL152" s="18" t="str">
        <f t="shared" si="38"/>
        <v>Demand</v>
      </c>
      <c r="AM152">
        <f>$AS$32</f>
        <v>2038</v>
      </c>
      <c r="AN152" t="s">
        <v>27</v>
      </c>
      <c r="AO152" t="str">
        <f t="shared" si="33"/>
        <v>ISDLA</v>
      </c>
      <c r="AP152" s="13">
        <f>'BY_Demands_Drivers (2)'!$F$56*$AT32</f>
        <v>1.7835016375145489</v>
      </c>
      <c r="AQ152" s="13">
        <f>'BY_Demands_Drivers (2)'!$G$56*$AT32</f>
        <v>0.53847760672048883</v>
      </c>
      <c r="AX152" s="18" t="str">
        <f t="shared" si="39"/>
        <v>Demand</v>
      </c>
      <c r="AY152">
        <f>$BE$32</f>
        <v>2038</v>
      </c>
      <c r="AZ152" t="s">
        <v>27</v>
      </c>
      <c r="BA152" t="str">
        <f t="shared" si="34"/>
        <v>IIDLA</v>
      </c>
      <c r="BB152" s="13">
        <f>'BY_Demands_Drivers (2)'!$F$91*$BF32</f>
        <v>0.37774840095123535</v>
      </c>
      <c r="BC152" s="13">
        <f>'BY_Demands_Drivers (2)'!$F$91*$BF32</f>
        <v>0.37774840095123535</v>
      </c>
    </row>
    <row r="153" spans="2:55" x14ac:dyDescent="0.3">
      <c r="B153" s="18" t="str">
        <f t="shared" si="35"/>
        <v>Demand</v>
      </c>
      <c r="C153">
        <f>$I$33</f>
        <v>2039</v>
      </c>
      <c r="D153" t="s">
        <v>27</v>
      </c>
      <c r="E153" t="str">
        <f t="shared" si="30"/>
        <v>IGDLA</v>
      </c>
      <c r="F153" s="13">
        <f>'BY_Demands_Drivers (2)'!$F$28*$J33</f>
        <v>0.17843422787019131</v>
      </c>
      <c r="G153" s="13">
        <f>'BY_Demands_Drivers (2)'!$G$28*$J33</f>
        <v>5.3873141442391949E-2</v>
      </c>
      <c r="N153" s="18" t="str">
        <f t="shared" si="36"/>
        <v>Demand</v>
      </c>
      <c r="O153">
        <f>$U$33</f>
        <v>2039</v>
      </c>
      <c r="P153" t="s">
        <v>27</v>
      </c>
      <c r="Q153" t="str">
        <f t="shared" si="31"/>
        <v>IXDLA</v>
      </c>
      <c r="R153" s="13">
        <f>'BY_Demands_Drivers (2)'!$F$35*$V33</f>
        <v>5.6250778676920081</v>
      </c>
      <c r="S153" s="13">
        <f>'BY_Demands_Drivers (2)'!$G$35*$V33</f>
        <v>1.6983323166623503</v>
      </c>
      <c r="Z153" s="18" t="str">
        <f t="shared" si="37"/>
        <v>Demand</v>
      </c>
      <c r="AA153">
        <f>$AG$33</f>
        <v>2039</v>
      </c>
      <c r="AB153" t="s">
        <v>27</v>
      </c>
      <c r="AC153" t="str">
        <f t="shared" si="32"/>
        <v>IRDLA</v>
      </c>
      <c r="AD153" s="13">
        <f>'BY_Demands_Drivers (2)'!$F$49*$AH33</f>
        <v>7.5824286306614433E-2</v>
      </c>
      <c r="AE153" s="13">
        <f>'BY_Demands_Drivers (2)'!$G$49*$AH33</f>
        <v>2.2892987235253844E-2</v>
      </c>
      <c r="AL153" s="18" t="str">
        <f t="shared" si="38"/>
        <v>Demand</v>
      </c>
      <c r="AM153">
        <f>$AS$33</f>
        <v>2039</v>
      </c>
      <c r="AN153" t="s">
        <v>27</v>
      </c>
      <c r="AO153" t="str">
        <f t="shared" si="33"/>
        <v>ISDLA</v>
      </c>
      <c r="AP153" s="13">
        <f>'BY_Demands_Drivers (2)'!$F$56*$AT33</f>
        <v>1.7848217902386996</v>
      </c>
      <c r="AQ153" s="13">
        <f>'BY_Demands_Drivers (2)'!$G$56*$AT33</f>
        <v>0.53887618929784875</v>
      </c>
      <c r="AX153" s="18" t="str">
        <f t="shared" si="39"/>
        <v>Demand</v>
      </c>
      <c r="AY153">
        <f>$BE$33</f>
        <v>2039</v>
      </c>
      <c r="AZ153" t="s">
        <v>27</v>
      </c>
      <c r="BA153" t="str">
        <f t="shared" si="34"/>
        <v>IIDLA</v>
      </c>
      <c r="BB153" s="13">
        <f>'BY_Demands_Drivers (2)'!$F$91*$BF33</f>
        <v>0.38062100521929138</v>
      </c>
      <c r="BC153" s="13">
        <f>'BY_Demands_Drivers (2)'!$F$91*$BF33</f>
        <v>0.38062100521929138</v>
      </c>
    </row>
    <row r="154" spans="2:55" x14ac:dyDescent="0.3">
      <c r="B154" s="18" t="str">
        <f t="shared" si="35"/>
        <v>Demand</v>
      </c>
      <c r="C154">
        <f>$I$34</f>
        <v>2040</v>
      </c>
      <c r="D154" t="s">
        <v>27</v>
      </c>
      <c r="E154" t="str">
        <f t="shared" si="30"/>
        <v>IGDLA</v>
      </c>
      <c r="F154" s="13">
        <f>'BY_Demands_Drivers (2)'!$F$28*$J34</f>
        <v>0.17658607783247707</v>
      </c>
      <c r="G154" s="13">
        <f>'BY_Demands_Drivers (2)'!$G$28*$J34</f>
        <v>5.3315145089467025E-2</v>
      </c>
      <c r="N154" s="18" t="str">
        <f t="shared" si="36"/>
        <v>Demand</v>
      </c>
      <c r="O154">
        <f>$U$34</f>
        <v>2040</v>
      </c>
      <c r="P154" t="s">
        <v>27</v>
      </c>
      <c r="Q154" t="str">
        <f t="shared" si="31"/>
        <v>IXDLA</v>
      </c>
      <c r="R154" s="13">
        <f>'BY_Demands_Drivers (2)'!$F$35*$V34</f>
        <v>5.6088012882205769</v>
      </c>
      <c r="S154" s="13">
        <f>'BY_Demands_Drivers (2)'!$G$35*$V34</f>
        <v>1.6934180663050666</v>
      </c>
      <c r="Z154" s="18" t="str">
        <f t="shared" si="37"/>
        <v>Demand</v>
      </c>
      <c r="AA154">
        <f>$AG$34</f>
        <v>2040</v>
      </c>
      <c r="AB154" t="s">
        <v>27</v>
      </c>
      <c r="AC154" t="str">
        <f t="shared" si="32"/>
        <v>IRDLA</v>
      </c>
      <c r="AD154" s="13">
        <f>'BY_Demands_Drivers (2)'!$F$49*$AH34</f>
        <v>7.5503529046972787E-2</v>
      </c>
      <c r="AE154" s="13">
        <f>'BY_Demands_Drivers (2)'!$G$49*$AH34</f>
        <v>2.2796143701232337E-2</v>
      </c>
      <c r="AL154" s="18" t="str">
        <f t="shared" si="38"/>
        <v>Demand</v>
      </c>
      <c r="AM154">
        <f>$AS$34</f>
        <v>2040</v>
      </c>
      <c r="AN154" t="s">
        <v>27</v>
      </c>
      <c r="AO154" t="str">
        <f t="shared" si="33"/>
        <v>ISDLA</v>
      </c>
      <c r="AP154" s="13">
        <f>'BY_Demands_Drivers (2)'!$F$56*$AT34</f>
        <v>1.7860308516146539</v>
      </c>
      <c r="AQ154" s="13">
        <f>'BY_Demands_Drivers (2)'!$G$56*$AT34</f>
        <v>0.53924123100143218</v>
      </c>
      <c r="AX154" s="18" t="str">
        <f t="shared" si="39"/>
        <v>Demand</v>
      </c>
      <c r="AY154">
        <f>$BE$34</f>
        <v>2040</v>
      </c>
      <c r="AZ154" t="s">
        <v>27</v>
      </c>
      <c r="BA154" t="str">
        <f t="shared" si="34"/>
        <v>IIDLA</v>
      </c>
      <c r="BB154" s="13">
        <f>'BY_Demands_Drivers (2)'!$F$91*$BF34</f>
        <v>0.38344292839984639</v>
      </c>
      <c r="BC154" s="13">
        <f>'BY_Demands_Drivers (2)'!$F$91*$BF34</f>
        <v>0.38344292839984639</v>
      </c>
    </row>
    <row r="155" spans="2:55" x14ac:dyDescent="0.3">
      <c r="B155" s="18" t="str">
        <f t="shared" si="35"/>
        <v>Demand</v>
      </c>
      <c r="C155">
        <f>$I$35</f>
        <v>2041</v>
      </c>
      <c r="D155" t="s">
        <v>27</v>
      </c>
      <c r="E155" t="str">
        <f t="shared" si="30"/>
        <v>IGDLA</v>
      </c>
      <c r="F155" s="13">
        <f>'BY_Demands_Drivers (2)'!$F$28*$J35</f>
        <v>0.17592592321012568</v>
      </c>
      <c r="G155" s="13">
        <f>'BY_Demands_Drivers (2)'!$G$28*$J35</f>
        <v>5.3115830172321993E-2</v>
      </c>
      <c r="N155" s="18" t="str">
        <f t="shared" si="36"/>
        <v>Demand</v>
      </c>
      <c r="O155">
        <f>$U$35</f>
        <v>2041</v>
      </c>
      <c r="P155" t="s">
        <v>27</v>
      </c>
      <c r="Q155" t="str">
        <f t="shared" si="31"/>
        <v>IXDLA</v>
      </c>
      <c r="R155" s="13">
        <f>'BY_Demands_Drivers (2)'!$F$35*$V35</f>
        <v>5.5334171300221806</v>
      </c>
      <c r="S155" s="13">
        <f>'BY_Demands_Drivers (2)'!$G$35*$V35</f>
        <v>1.6706579632373282</v>
      </c>
      <c r="Z155" s="18" t="str">
        <f t="shared" si="37"/>
        <v>Demand</v>
      </c>
      <c r="AA155">
        <f>$AG$35</f>
        <v>2041</v>
      </c>
      <c r="AB155" t="s">
        <v>27</v>
      </c>
      <c r="AC155" t="str">
        <f t="shared" si="32"/>
        <v>IRDLA</v>
      </c>
      <c r="AD155" s="13">
        <f>'BY_Demands_Drivers (2)'!$F$49*$AH35</f>
        <v>7.5078034446828229E-2</v>
      </c>
      <c r="AE155" s="13">
        <f>'BY_Demands_Drivers (2)'!$G$49*$AH35</f>
        <v>2.2667677705385181E-2</v>
      </c>
      <c r="AL155" s="18" t="str">
        <f t="shared" si="38"/>
        <v>Demand</v>
      </c>
      <c r="AM155">
        <f>$AS$35</f>
        <v>2041</v>
      </c>
      <c r="AN155" t="s">
        <v>27</v>
      </c>
      <c r="AO155" t="str">
        <f t="shared" si="33"/>
        <v>ISDLA</v>
      </c>
      <c r="AP155" s="13">
        <f>'BY_Demands_Drivers (2)'!$F$56*$AT35</f>
        <v>1.8067364549282394</v>
      </c>
      <c r="AQ155" s="13">
        <f>'BY_Demands_Drivers (2)'!$G$56*$AT35</f>
        <v>0.54549269917139753</v>
      </c>
      <c r="AX155" s="18" t="str">
        <f t="shared" si="39"/>
        <v>Demand</v>
      </c>
      <c r="AY155">
        <f>$BE$35</f>
        <v>2041</v>
      </c>
      <c r="AZ155" t="s">
        <v>27</v>
      </c>
      <c r="BA155" t="str">
        <f t="shared" si="34"/>
        <v>IIDLA</v>
      </c>
      <c r="BB155" s="13">
        <f>'BY_Demands_Drivers (2)'!$F$91*$BF35</f>
        <v>0.38605518732722527</v>
      </c>
      <c r="BC155" s="13">
        <f>'BY_Demands_Drivers (2)'!$F$91*$BF35</f>
        <v>0.38605518732722527</v>
      </c>
    </row>
    <row r="156" spans="2:55" x14ac:dyDescent="0.3">
      <c r="B156" s="18" t="str">
        <f t="shared" si="35"/>
        <v>Demand</v>
      </c>
      <c r="C156">
        <f>$I$36</f>
        <v>2042</v>
      </c>
      <c r="D156" t="s">
        <v>27</v>
      </c>
      <c r="E156" t="str">
        <f t="shared" si="30"/>
        <v>IGDLA</v>
      </c>
      <c r="F156" s="13">
        <f>'BY_Demands_Drivers (2)'!$F$28*$J36</f>
        <v>0.175262919426004</v>
      </c>
      <c r="G156" s="13">
        <f>'BY_Demands_Drivers (2)'!$G$28*$J36</f>
        <v>5.291565503179451E-2</v>
      </c>
      <c r="N156" s="18" t="str">
        <f t="shared" si="36"/>
        <v>Demand</v>
      </c>
      <c r="O156">
        <f>$U$36</f>
        <v>2042</v>
      </c>
      <c r="P156" t="s">
        <v>27</v>
      </c>
      <c r="Q156" t="str">
        <f t="shared" si="31"/>
        <v>IXDLA</v>
      </c>
      <c r="R156" s="13">
        <f>'BY_Demands_Drivers (2)'!$F$35*$V36</f>
        <v>5.4585183067594265</v>
      </c>
      <c r="S156" s="13">
        <f>'BY_Demands_Drivers (2)'!$G$35*$V36</f>
        <v>1.6480443932532192</v>
      </c>
      <c r="Z156" s="18" t="str">
        <f t="shared" si="37"/>
        <v>Demand</v>
      </c>
      <c r="AA156">
        <f>$AG$36</f>
        <v>2042</v>
      </c>
      <c r="AB156" t="s">
        <v>27</v>
      </c>
      <c r="AC156" t="str">
        <f t="shared" si="32"/>
        <v>IRDLA</v>
      </c>
      <c r="AD156" s="13">
        <f>'BY_Demands_Drivers (2)'!$F$49*$AH36</f>
        <v>7.465283728165889E-2</v>
      </c>
      <c r="AE156" s="13">
        <f>'BY_Demands_Drivers (2)'!$G$49*$AH36</f>
        <v>2.2539301511571425E-2</v>
      </c>
      <c r="AL156" s="18" t="str">
        <f t="shared" si="38"/>
        <v>Demand</v>
      </c>
      <c r="AM156">
        <f>$AS$36</f>
        <v>2042</v>
      </c>
      <c r="AN156" t="s">
        <v>27</v>
      </c>
      <c r="AO156" t="str">
        <f t="shared" si="33"/>
        <v>ISDLA</v>
      </c>
      <c r="AP156" s="13">
        <f>'BY_Demands_Drivers (2)'!$F$56*$AT36</f>
        <v>1.8271234787107089</v>
      </c>
      <c r="AQ156" s="13">
        <f>'BY_Demands_Drivers (2)'!$G$56*$AT36</f>
        <v>0.55164798131054749</v>
      </c>
      <c r="AX156" s="18" t="str">
        <f t="shared" si="39"/>
        <v>Demand</v>
      </c>
      <c r="AY156">
        <f>$BE$36</f>
        <v>2042</v>
      </c>
      <c r="AZ156" t="s">
        <v>27</v>
      </c>
      <c r="BA156" t="str">
        <f t="shared" si="34"/>
        <v>IIDLA</v>
      </c>
      <c r="BB156" s="13">
        <f>'BY_Demands_Drivers (2)'!$F$91*$BF36</f>
        <v>0.38861844752864466</v>
      </c>
      <c r="BC156" s="13">
        <f>'BY_Demands_Drivers (2)'!$F$91*$BF36</f>
        <v>0.38861844752864466</v>
      </c>
    </row>
    <row r="157" spans="2:55" x14ac:dyDescent="0.3">
      <c r="B157" s="18" t="str">
        <f t="shared" si="35"/>
        <v>Demand</v>
      </c>
      <c r="C157">
        <f>$I$37</f>
        <v>2043</v>
      </c>
      <c r="D157" t="s">
        <v>27</v>
      </c>
      <c r="E157" t="str">
        <f t="shared" si="30"/>
        <v>IGDLA</v>
      </c>
      <c r="F157" s="13">
        <f>'BY_Demands_Drivers (2)'!$F$28*$J37</f>
        <v>0.17459706648011203</v>
      </c>
      <c r="G157" s="13">
        <f>'BY_Demands_Drivers (2)'!$G$28*$J37</f>
        <v>5.2714619667884578E-2</v>
      </c>
      <c r="N157" s="18" t="str">
        <f t="shared" si="36"/>
        <v>Demand</v>
      </c>
      <c r="O157">
        <f>$U$37</f>
        <v>2043</v>
      </c>
      <c r="P157" t="s">
        <v>27</v>
      </c>
      <c r="Q157" t="str">
        <f t="shared" si="31"/>
        <v>IXDLA</v>
      </c>
      <c r="R157" s="13">
        <f>'BY_Demands_Drivers (2)'!$F$35*$V37</f>
        <v>5.3841048184323173</v>
      </c>
      <c r="S157" s="13">
        <f>'BY_Demands_Drivers (2)'!$G$35*$V37</f>
        <v>1.6255773563527398</v>
      </c>
      <c r="Z157" s="18" t="str">
        <f t="shared" si="37"/>
        <v>Demand</v>
      </c>
      <c r="AA157">
        <f>$AG$37</f>
        <v>2043</v>
      </c>
      <c r="AB157" t="s">
        <v>27</v>
      </c>
      <c r="AC157" t="str">
        <f t="shared" si="32"/>
        <v>IRDLA</v>
      </c>
      <c r="AD157" s="13">
        <f>'BY_Demands_Drivers (2)'!$F$49*$AH37</f>
        <v>7.4227937551464812E-2</v>
      </c>
      <c r="AE157" s="13">
        <f>'BY_Demands_Drivers (2)'!$G$49*$AH37</f>
        <v>2.2411015119791072E-2</v>
      </c>
      <c r="AL157" s="18" t="str">
        <f t="shared" si="38"/>
        <v>Demand</v>
      </c>
      <c r="AM157">
        <f>$AS$37</f>
        <v>2043</v>
      </c>
      <c r="AN157" t="s">
        <v>27</v>
      </c>
      <c r="AO157" t="str">
        <f t="shared" si="33"/>
        <v>ISDLA</v>
      </c>
      <c r="AP157" s="13">
        <f>'BY_Demands_Drivers (2)'!$F$56*$AT37</f>
        <v>1.8471919229620626</v>
      </c>
      <c r="AQ157" s="13">
        <f>'BY_Demands_Drivers (2)'!$G$56*$AT37</f>
        <v>0.55770707741888192</v>
      </c>
      <c r="AX157" s="18" t="str">
        <f t="shared" si="39"/>
        <v>Demand</v>
      </c>
      <c r="AY157">
        <f>$BE$37</f>
        <v>2043</v>
      </c>
      <c r="AZ157" t="s">
        <v>27</v>
      </c>
      <c r="BA157" t="str">
        <f t="shared" si="34"/>
        <v>IIDLA</v>
      </c>
      <c r="BB157" s="13">
        <f>'BY_Demands_Drivers (2)'!$F$91*$BF37</f>
        <v>0.39113270900410463</v>
      </c>
      <c r="BC157" s="13">
        <f>'BY_Demands_Drivers (2)'!$F$91*$BF37</f>
        <v>0.39113270900410463</v>
      </c>
    </row>
    <row r="158" spans="2:55" x14ac:dyDescent="0.3">
      <c r="B158" s="18" t="str">
        <f t="shared" si="35"/>
        <v>Demand</v>
      </c>
      <c r="C158">
        <f>$I$38</f>
        <v>2044</v>
      </c>
      <c r="D158" t="s">
        <v>27</v>
      </c>
      <c r="E158" t="str">
        <f t="shared" si="30"/>
        <v>IGDLA</v>
      </c>
      <c r="F158" s="13">
        <f>'BY_Demands_Drivers (2)'!$F$28*$J38</f>
        <v>0.1739283643724498</v>
      </c>
      <c r="G158" s="13">
        <f>'BY_Demands_Drivers (2)'!$G$28*$J38</f>
        <v>5.2512724080592203E-2</v>
      </c>
      <c r="N158" s="18" t="str">
        <f t="shared" si="36"/>
        <v>Demand</v>
      </c>
      <c r="O158">
        <f>$U$38</f>
        <v>2044</v>
      </c>
      <c r="P158" t="s">
        <v>27</v>
      </c>
      <c r="Q158" t="str">
        <f t="shared" si="31"/>
        <v>IXDLA</v>
      </c>
      <c r="R158" s="13">
        <f>'BY_Demands_Drivers (2)'!$F$35*$V38</f>
        <v>5.3101766650408493</v>
      </c>
      <c r="S158" s="13">
        <f>'BY_Demands_Drivers (2)'!$G$35*$V38</f>
        <v>1.6032568525358892</v>
      </c>
      <c r="Z158" s="18" t="str">
        <f t="shared" si="37"/>
        <v>Demand</v>
      </c>
      <c r="AA158">
        <f>$AG$38</f>
        <v>2044</v>
      </c>
      <c r="AB158" t="s">
        <v>27</v>
      </c>
      <c r="AC158" t="str">
        <f t="shared" si="32"/>
        <v>IRDLA</v>
      </c>
      <c r="AD158" s="13">
        <f>'BY_Demands_Drivers (2)'!$F$49*$AH38</f>
        <v>7.3803335256245967E-2</v>
      </c>
      <c r="AE158" s="13">
        <f>'BY_Demands_Drivers (2)'!$G$49*$AH38</f>
        <v>2.2282818530044119E-2</v>
      </c>
      <c r="AL158" s="18" t="str">
        <f t="shared" si="38"/>
        <v>Demand</v>
      </c>
      <c r="AM158">
        <f>$AS$38</f>
        <v>2044</v>
      </c>
      <c r="AN158" t="s">
        <v>27</v>
      </c>
      <c r="AO158" t="str">
        <f t="shared" si="33"/>
        <v>ISDLA</v>
      </c>
      <c r="AP158" s="13">
        <f>'BY_Demands_Drivers (2)'!$F$56*$AT38</f>
        <v>1.8669417876822991</v>
      </c>
      <c r="AQ158" s="13">
        <f>'BY_Demands_Drivers (2)'!$G$56*$AT38</f>
        <v>0.56366998749640052</v>
      </c>
      <c r="AX158" s="18" t="str">
        <f t="shared" si="39"/>
        <v>Demand</v>
      </c>
      <c r="AY158">
        <f>$BE$38</f>
        <v>2044</v>
      </c>
      <c r="AZ158" t="s">
        <v>27</v>
      </c>
      <c r="BA158" t="str">
        <f t="shared" si="34"/>
        <v>IIDLA</v>
      </c>
      <c r="BB158" s="13">
        <f>'BY_Demands_Drivers (2)'!$F$91*$BF38</f>
        <v>0.39359797175360506</v>
      </c>
      <c r="BC158" s="13">
        <f>'BY_Demands_Drivers (2)'!$F$91*$BF38</f>
        <v>0.39359797175360506</v>
      </c>
    </row>
    <row r="159" spans="2:55" x14ac:dyDescent="0.3">
      <c r="B159" s="18" t="str">
        <f t="shared" si="35"/>
        <v>Demand</v>
      </c>
      <c r="C159">
        <f>$I$39</f>
        <v>2045</v>
      </c>
      <c r="D159" t="s">
        <v>27</v>
      </c>
      <c r="E159" t="str">
        <f t="shared" si="30"/>
        <v>IGDLA</v>
      </c>
      <c r="F159" s="13">
        <f>'BY_Demands_Drivers (2)'!$F$28*$J39</f>
        <v>0.17325681310301719</v>
      </c>
      <c r="G159" s="13">
        <f>'BY_Demands_Drivers (2)'!$G$28*$J39</f>
        <v>5.2309968269917365E-2</v>
      </c>
      <c r="N159" s="18" t="str">
        <f t="shared" si="36"/>
        <v>Demand</v>
      </c>
      <c r="O159">
        <f>$U$39</f>
        <v>2045</v>
      </c>
      <c r="P159" t="s">
        <v>27</v>
      </c>
      <c r="Q159" t="str">
        <f t="shared" si="31"/>
        <v>IXDLA</v>
      </c>
      <c r="R159" s="13">
        <f>'BY_Demands_Drivers (2)'!$F$35*$V39</f>
        <v>5.2367338465850244</v>
      </c>
      <c r="S159" s="13">
        <f>'BY_Demands_Drivers (2)'!$G$35*$V39</f>
        <v>1.5810828818026677</v>
      </c>
      <c r="Z159" s="18" t="str">
        <f t="shared" si="37"/>
        <v>Demand</v>
      </c>
      <c r="AA159">
        <f>$AG$39</f>
        <v>2045</v>
      </c>
      <c r="AB159" t="s">
        <v>27</v>
      </c>
      <c r="AC159" t="str">
        <f t="shared" si="32"/>
        <v>IRDLA</v>
      </c>
      <c r="AD159" s="13">
        <f>'BY_Demands_Drivers (2)'!$F$49*$AH39</f>
        <v>7.3379030396002395E-2</v>
      </c>
      <c r="AE159" s="13">
        <f>'BY_Demands_Drivers (2)'!$G$49*$AH39</f>
        <v>2.2154711742330579E-2</v>
      </c>
      <c r="AL159" s="18" t="str">
        <f t="shared" si="38"/>
        <v>Demand</v>
      </c>
      <c r="AM159">
        <f>$AS$39</f>
        <v>2045</v>
      </c>
      <c r="AN159" t="s">
        <v>27</v>
      </c>
      <c r="AO159" t="str">
        <f t="shared" si="33"/>
        <v>ISDLA</v>
      </c>
      <c r="AP159" s="13">
        <f>'BY_Demands_Drivers (2)'!$F$56*$AT39</f>
        <v>1.8863730728714192</v>
      </c>
      <c r="AQ159" s="13">
        <f>'BY_Demands_Drivers (2)'!$G$56*$AT39</f>
        <v>0.56953671154310337</v>
      </c>
      <c r="AX159" s="18" t="str">
        <f t="shared" si="39"/>
        <v>Demand</v>
      </c>
      <c r="AY159">
        <f>$BE$39</f>
        <v>2045</v>
      </c>
      <c r="AZ159" t="s">
        <v>27</v>
      </c>
      <c r="BA159" t="str">
        <f t="shared" si="34"/>
        <v>IIDLA</v>
      </c>
      <c r="BB159" s="13">
        <f>'BY_Demands_Drivers (2)'!$F$91*$BF39</f>
        <v>0.39601423577714606</v>
      </c>
      <c r="BC159" s="13">
        <f>'BY_Demands_Drivers (2)'!$F$91*$BF39</f>
        <v>0.39601423577714606</v>
      </c>
    </row>
    <row r="160" spans="2:55" x14ac:dyDescent="0.3">
      <c r="B160" s="18" t="str">
        <f t="shared" si="35"/>
        <v>Demand</v>
      </c>
      <c r="C160">
        <f>$I$40</f>
        <v>2046</v>
      </c>
      <c r="D160" t="s">
        <v>27</v>
      </c>
      <c r="E160" t="str">
        <f t="shared" si="30"/>
        <v>IGDLA</v>
      </c>
      <c r="F160" s="13">
        <f>'BY_Demands_Drivers (2)'!$F$28*$J40</f>
        <v>0.17260313489579868</v>
      </c>
      <c r="G160" s="13">
        <f>'BY_Demands_Drivers (2)'!$G$28*$J40</f>
        <v>5.2112608722168989E-2</v>
      </c>
      <c r="N160" s="18" t="str">
        <f t="shared" si="36"/>
        <v>Demand</v>
      </c>
      <c r="O160">
        <f>$U$40</f>
        <v>2046</v>
      </c>
      <c r="P160" t="s">
        <v>27</v>
      </c>
      <c r="Q160" t="str">
        <f t="shared" si="31"/>
        <v>IXDLA</v>
      </c>
      <c r="R160" s="13">
        <f>'BY_Demands_Drivers (2)'!$F$35*$V40</f>
        <v>5.2008929322881174</v>
      </c>
      <c r="S160" s="13">
        <f>'BY_Demands_Drivers (2)'!$G$35*$V40</f>
        <v>1.5702617368441645</v>
      </c>
      <c r="Z160" s="18" t="str">
        <f t="shared" si="37"/>
        <v>Demand</v>
      </c>
      <c r="AA160">
        <f>$AG$40</f>
        <v>2046</v>
      </c>
      <c r="AB160" t="s">
        <v>27</v>
      </c>
      <c r="AC160" t="str">
        <f t="shared" si="32"/>
        <v>IRDLA</v>
      </c>
      <c r="AD160" s="13">
        <f>'BY_Demands_Drivers (2)'!$F$49*$AH40</f>
        <v>7.3082705483678276E-2</v>
      </c>
      <c r="AE160" s="13">
        <f>'BY_Demands_Drivers (2)'!$G$49*$AH40</f>
        <v>2.2065244860863448E-2</v>
      </c>
      <c r="AL160" s="18" t="str">
        <f t="shared" si="38"/>
        <v>Demand</v>
      </c>
      <c r="AM160">
        <f>$AS$40</f>
        <v>2046</v>
      </c>
      <c r="AN160" t="s">
        <v>27</v>
      </c>
      <c r="AO160" t="str">
        <f t="shared" si="33"/>
        <v>ISDLA</v>
      </c>
      <c r="AP160" s="13">
        <f>'BY_Demands_Drivers (2)'!$F$56*$AT40</f>
        <v>1.9090651570241621</v>
      </c>
      <c r="AQ160" s="13">
        <f>'BY_Demands_Drivers (2)'!$G$56*$AT40</f>
        <v>0.57638794111814173</v>
      </c>
      <c r="AX160" s="18" t="str">
        <f t="shared" si="39"/>
        <v>Demand</v>
      </c>
      <c r="AY160">
        <f>$BE$40</f>
        <v>2046</v>
      </c>
      <c r="AZ160" t="s">
        <v>27</v>
      </c>
      <c r="BA160" t="str">
        <f t="shared" si="34"/>
        <v>IIDLA</v>
      </c>
      <c r="BB160" s="13">
        <f>'BY_Demands_Drivers (2)'!$F$91*$BF40</f>
        <v>0.39823030665667225</v>
      </c>
      <c r="BC160" s="13">
        <f>'BY_Demands_Drivers (2)'!$F$91*$BF40</f>
        <v>0.39823030665667225</v>
      </c>
    </row>
    <row r="161" spans="2:55" x14ac:dyDescent="0.3">
      <c r="B161" s="18" t="str">
        <f t="shared" si="35"/>
        <v>Demand</v>
      </c>
      <c r="C161">
        <f>$I$41</f>
        <v>2047</v>
      </c>
      <c r="D161" t="s">
        <v>27</v>
      </c>
      <c r="E161" t="str">
        <f t="shared" si="30"/>
        <v>IGDLA</v>
      </c>
      <c r="F161" s="13">
        <f>'BY_Demands_Drivers (2)'!$F$28*$J41</f>
        <v>0.17194638228524484</v>
      </c>
      <c r="G161" s="13">
        <f>'BY_Demands_Drivers (2)'!$G$28*$J41</f>
        <v>5.1914320945752192E-2</v>
      </c>
      <c r="N161" s="18" t="str">
        <f t="shared" si="36"/>
        <v>Demand</v>
      </c>
      <c r="O161">
        <f>$U$41</f>
        <v>2047</v>
      </c>
      <c r="P161" t="s">
        <v>27</v>
      </c>
      <c r="Q161" t="str">
        <f t="shared" si="31"/>
        <v>IXDLA</v>
      </c>
      <c r="R161" s="13">
        <f>'BY_Demands_Drivers (2)'!$F$35*$V41</f>
        <v>5.1651339119570343</v>
      </c>
      <c r="S161" s="13">
        <f>'BY_Demands_Drivers (2)'!$G$35*$V41</f>
        <v>1.5594653174400397</v>
      </c>
      <c r="Z161" s="18" t="str">
        <f t="shared" si="37"/>
        <v>Demand</v>
      </c>
      <c r="AA161">
        <f>$AG$41</f>
        <v>2047</v>
      </c>
      <c r="AB161" t="s">
        <v>27</v>
      </c>
      <c r="AC161" t="str">
        <f t="shared" si="32"/>
        <v>IRDLA</v>
      </c>
      <c r="AD161" s="13">
        <f>'BY_Demands_Drivers (2)'!$F$49*$AH41</f>
        <v>7.278529015292784E-2</v>
      </c>
      <c r="AE161" s="13">
        <f>'BY_Demands_Drivers (2)'!$G$49*$AH41</f>
        <v>2.197544875855784E-2</v>
      </c>
      <c r="AL161" s="18" t="str">
        <f t="shared" si="38"/>
        <v>Demand</v>
      </c>
      <c r="AM161">
        <f>$AS$41</f>
        <v>2047</v>
      </c>
      <c r="AN161" t="s">
        <v>27</v>
      </c>
      <c r="AO161" t="str">
        <f t="shared" si="33"/>
        <v>ISDLA</v>
      </c>
      <c r="AP161" s="13">
        <f>'BY_Demands_Drivers (2)'!$F$56*$AT41</f>
        <v>1.9313997553578026</v>
      </c>
      <c r="AQ161" s="13">
        <f>'BY_Demands_Drivers (2)'!$G$56*$AT41</f>
        <v>0.58313123801498246</v>
      </c>
      <c r="AX161" s="18" t="str">
        <f t="shared" si="39"/>
        <v>Demand</v>
      </c>
      <c r="AY161">
        <f>$BE$41</f>
        <v>2047</v>
      </c>
      <c r="AZ161" t="s">
        <v>27</v>
      </c>
      <c r="BA161" t="str">
        <f t="shared" si="34"/>
        <v>IIDLA</v>
      </c>
      <c r="BB161" s="13">
        <f>'BY_Demands_Drivers (2)'!$F$91*$BF41</f>
        <v>0.40039902222782653</v>
      </c>
      <c r="BC161" s="13">
        <f>'BY_Demands_Drivers (2)'!$F$91*$BF41</f>
        <v>0.40039902222782653</v>
      </c>
    </row>
    <row r="162" spans="2:55" x14ac:dyDescent="0.3">
      <c r="B162" s="18" t="str">
        <f t="shared" si="35"/>
        <v>Demand</v>
      </c>
      <c r="C162">
        <f>$I$42</f>
        <v>2048</v>
      </c>
      <c r="D162" t="s">
        <v>27</v>
      </c>
      <c r="E162" t="str">
        <f t="shared" si="30"/>
        <v>IGDLA</v>
      </c>
      <c r="F162" s="13">
        <f>'BY_Demands_Drivers (2)'!$F$28*$J42</f>
        <v>0.17128655527135561</v>
      </c>
      <c r="G162" s="13">
        <f>'BY_Demands_Drivers (2)'!$G$28*$J42</f>
        <v>5.1715104940666973E-2</v>
      </c>
      <c r="N162" s="18" t="str">
        <f t="shared" si="36"/>
        <v>Demand</v>
      </c>
      <c r="O162">
        <f>$U$42</f>
        <v>2048</v>
      </c>
      <c r="P162" t="s">
        <v>27</v>
      </c>
      <c r="Q162" t="str">
        <f t="shared" si="31"/>
        <v>IXDLA</v>
      </c>
      <c r="R162" s="13">
        <f>'BY_Demands_Drivers (2)'!$F$35*$V42</f>
        <v>5.1294567855917768</v>
      </c>
      <c r="S162" s="13">
        <f>'BY_Demands_Drivers (2)'!$G$35*$V42</f>
        <v>1.5486936235902928</v>
      </c>
      <c r="Z162" s="18" t="str">
        <f t="shared" si="37"/>
        <v>Demand</v>
      </c>
      <c r="AA162">
        <f>$AG$42</f>
        <v>2048</v>
      </c>
      <c r="AB162" t="s">
        <v>27</v>
      </c>
      <c r="AC162" t="str">
        <f t="shared" si="32"/>
        <v>IRDLA</v>
      </c>
      <c r="AD162" s="13">
        <f>'BY_Demands_Drivers (2)'!$F$49*$AH42</f>
        <v>7.2486784403751101E-2</v>
      </c>
      <c r="AE162" s="13">
        <f>'BY_Demands_Drivers (2)'!$G$49*$AH42</f>
        <v>2.1885323435413755E-2</v>
      </c>
      <c r="AL162" s="18" t="str">
        <f t="shared" si="38"/>
        <v>Demand</v>
      </c>
      <c r="AM162">
        <f>$AS$42</f>
        <v>2048</v>
      </c>
      <c r="AN162" t="s">
        <v>27</v>
      </c>
      <c r="AO162" t="str">
        <f t="shared" si="33"/>
        <v>ISDLA</v>
      </c>
      <c r="AP162" s="13">
        <f>'BY_Demands_Drivers (2)'!$F$56*$AT42</f>
        <v>1.95337686787234</v>
      </c>
      <c r="AQ162" s="13">
        <f>'BY_Demands_Drivers (2)'!$G$56*$AT42</f>
        <v>0.5897666022336252</v>
      </c>
      <c r="AX162" s="18" t="str">
        <f t="shared" si="39"/>
        <v>Demand</v>
      </c>
      <c r="AY162">
        <f>$BE$42</f>
        <v>2048</v>
      </c>
      <c r="AZ162" t="s">
        <v>27</v>
      </c>
      <c r="BA162" t="str">
        <f t="shared" si="34"/>
        <v>IIDLA</v>
      </c>
      <c r="BB162" s="13">
        <f>'BY_Demands_Drivers (2)'!$F$91*$BF42</f>
        <v>0.40252038249060895</v>
      </c>
      <c r="BC162" s="13">
        <f>'BY_Demands_Drivers (2)'!$F$91*$BF42</f>
        <v>0.40252038249060895</v>
      </c>
    </row>
    <row r="163" spans="2:55" x14ac:dyDescent="0.3">
      <c r="B163" s="18" t="str">
        <f t="shared" si="35"/>
        <v>Demand</v>
      </c>
      <c r="C163">
        <f>$I$43</f>
        <v>2049</v>
      </c>
      <c r="D163" t="s">
        <v>27</v>
      </c>
      <c r="E163" t="str">
        <f t="shared" si="30"/>
        <v>IGDLA</v>
      </c>
      <c r="F163" s="13">
        <f>'BY_Demands_Drivers (2)'!$F$28*$J43</f>
        <v>0.17062365385413109</v>
      </c>
      <c r="G163" s="13">
        <f>'BY_Demands_Drivers (2)'!$G$28*$J43</f>
        <v>5.1514960706913346E-2</v>
      </c>
      <c r="N163" s="18" t="str">
        <f t="shared" si="36"/>
        <v>Demand</v>
      </c>
      <c r="O163">
        <f>$U$43</f>
        <v>2049</v>
      </c>
      <c r="P163" t="s">
        <v>27</v>
      </c>
      <c r="Q163" t="str">
        <f t="shared" si="31"/>
        <v>IXDLA</v>
      </c>
      <c r="R163" s="13">
        <f>'BY_Demands_Drivers (2)'!$F$35*$V43</f>
        <v>5.0938615531923448</v>
      </c>
      <c r="S163" s="13">
        <f>'BY_Demands_Drivers (2)'!$G$35*$V43</f>
        <v>1.5379466552949252</v>
      </c>
      <c r="Z163" s="18" t="str">
        <f t="shared" si="37"/>
        <v>Demand</v>
      </c>
      <c r="AA163">
        <f>$AG$43</f>
        <v>2049</v>
      </c>
      <c r="AB163" t="s">
        <v>27</v>
      </c>
      <c r="AC163" t="str">
        <f t="shared" si="32"/>
        <v>IRDLA</v>
      </c>
      <c r="AD163" s="13">
        <f>'BY_Demands_Drivers (2)'!$F$49*$AH43</f>
        <v>7.2187188236148003E-2</v>
      </c>
      <c r="AE163" s="13">
        <f>'BY_Demands_Drivers (2)'!$G$49*$AH43</f>
        <v>2.1794868891431188E-2</v>
      </c>
      <c r="AL163" s="18" t="str">
        <f t="shared" si="38"/>
        <v>Demand</v>
      </c>
      <c r="AM163">
        <f>$AS$43</f>
        <v>2049</v>
      </c>
      <c r="AN163" t="s">
        <v>27</v>
      </c>
      <c r="AO163" t="str">
        <f t="shared" si="33"/>
        <v>ISDLA</v>
      </c>
      <c r="AP163" s="13">
        <f>'BY_Demands_Drivers (2)'!$F$56*$AT43</f>
        <v>1.9749964945677752</v>
      </c>
      <c r="AQ163" s="13">
        <f>'BY_Demands_Drivers (2)'!$G$56*$AT43</f>
        <v>0.59629403377407053</v>
      </c>
      <c r="AX163" s="18" t="str">
        <f t="shared" si="39"/>
        <v>Demand</v>
      </c>
      <c r="AY163">
        <f>$BE$43</f>
        <v>2049</v>
      </c>
      <c r="AZ163" t="s">
        <v>27</v>
      </c>
      <c r="BA163" t="str">
        <f t="shared" si="34"/>
        <v>IIDLA</v>
      </c>
      <c r="BB163" s="13">
        <f>'BY_Demands_Drivers (2)'!$F$91*$BF43</f>
        <v>0.40459438744501947</v>
      </c>
      <c r="BC163" s="13">
        <f>'BY_Demands_Drivers (2)'!$F$91*$BF43</f>
        <v>0.40459438744501947</v>
      </c>
    </row>
    <row r="164" spans="2:55" x14ac:dyDescent="0.3">
      <c r="B164" s="18" t="str">
        <f t="shared" si="35"/>
        <v>Demand</v>
      </c>
      <c r="C164" s="2">
        <f>$I$44</f>
        <v>2050</v>
      </c>
      <c r="D164" s="2" t="s">
        <v>27</v>
      </c>
      <c r="E164" t="str">
        <f t="shared" si="30"/>
        <v>IGDLA</v>
      </c>
      <c r="F164" s="13">
        <f>'BY_Demands_Drivers (2)'!$F$28*$J44</f>
        <v>0.16995767803357112</v>
      </c>
      <c r="G164" s="13">
        <f>'BY_Demands_Drivers (2)'!$G$28*$J44</f>
        <v>5.1313888244491276E-2</v>
      </c>
      <c r="N164" s="18" t="str">
        <f t="shared" si="36"/>
        <v>Demand</v>
      </c>
      <c r="O164" s="2">
        <f>$U$44</f>
        <v>2050</v>
      </c>
      <c r="P164" s="2" t="s">
        <v>27</v>
      </c>
      <c r="Q164" s="2" t="str">
        <f t="shared" si="31"/>
        <v>IXDLA</v>
      </c>
      <c r="R164" s="13">
        <f>'BY_Demands_Drivers (2)'!$F$35*$V44</f>
        <v>5.0583482147587393</v>
      </c>
      <c r="S164" s="13">
        <f>'BY_Demands_Drivers (2)'!$G$35*$V44</f>
        <v>1.527224412553936</v>
      </c>
      <c r="Z164" s="18" t="str">
        <f t="shared" si="37"/>
        <v>Demand</v>
      </c>
      <c r="AA164" s="2">
        <f>$AG$44</f>
        <v>2050</v>
      </c>
      <c r="AB164" s="2" t="s">
        <v>27</v>
      </c>
      <c r="AC164" s="2" t="str">
        <f t="shared" si="32"/>
        <v>IRDLA</v>
      </c>
      <c r="AD164" s="13">
        <f>'BY_Demands_Drivers (2)'!$F$49*$AH44</f>
        <v>7.1886501650118617E-2</v>
      </c>
      <c r="AE164" s="13">
        <f>'BY_Demands_Drivers (2)'!$G$49*$AH44</f>
        <v>2.1704085126610147E-2</v>
      </c>
      <c r="AL164" s="18" t="str">
        <f t="shared" si="38"/>
        <v>Demand</v>
      </c>
      <c r="AM164" s="2">
        <f>$AS$44</f>
        <v>2050</v>
      </c>
      <c r="AN164" s="2" t="s">
        <v>27</v>
      </c>
      <c r="AO164" s="2" t="str">
        <f t="shared" si="33"/>
        <v>ISDLA</v>
      </c>
      <c r="AP164" s="13">
        <f>'BY_Demands_Drivers (2)'!$F$56*$AT44</f>
        <v>1.9962586354441074</v>
      </c>
      <c r="AQ164" s="13">
        <f>'BY_Demands_Drivers (2)'!$G$56*$AT44</f>
        <v>0.60271353263631811</v>
      </c>
      <c r="AX164" s="18" t="str">
        <f t="shared" si="39"/>
        <v>Demand</v>
      </c>
      <c r="AY164" s="2">
        <f>$BE$44</f>
        <v>2050</v>
      </c>
      <c r="AZ164" s="2" t="s">
        <v>27</v>
      </c>
      <c r="BA164" s="2" t="str">
        <f t="shared" si="34"/>
        <v>IIDLA</v>
      </c>
      <c r="BB164" s="13">
        <f>'BY_Demands_Drivers (2)'!$F$91*$BF44</f>
        <v>0.40662103709105818</v>
      </c>
      <c r="BC164" s="13">
        <f>'BY_Demands_Drivers (2)'!$F$91*$BF44</f>
        <v>0.40662103709105818</v>
      </c>
    </row>
    <row r="165" spans="2:55" x14ac:dyDescent="0.3">
      <c r="B165" s="18" t="str">
        <f t="shared" si="35"/>
        <v>\I:</v>
      </c>
      <c r="C165">
        <f>$I$5</f>
        <v>2011</v>
      </c>
      <c r="D165" t="s">
        <v>27</v>
      </c>
      <c r="E165" t="str">
        <f>'BY_Demands_Drivers (2)'!$H$29</f>
        <v>IGDEM</v>
      </c>
      <c r="F165" s="13">
        <f>'BY_Demands_Drivers (2)'!$F$29*$J5</f>
        <v>0</v>
      </c>
      <c r="G165" s="13">
        <f>'BY_Demands_Drivers (2)'!$G$29*$J5</f>
        <v>0</v>
      </c>
      <c r="N165" s="18" t="str">
        <f t="shared" si="36"/>
        <v>\I:</v>
      </c>
      <c r="O165">
        <f>$U$5</f>
        <v>2011</v>
      </c>
      <c r="P165" t="s">
        <v>27</v>
      </c>
      <c r="Q165" t="str">
        <f>'BY_Demands_Drivers (2)'!$H$36</f>
        <v>IXDEM</v>
      </c>
      <c r="R165" s="13">
        <f>'BY_Demands_Drivers (2)'!$F$36*$V5</f>
        <v>0</v>
      </c>
      <c r="S165" s="13">
        <f>'BY_Demands_Drivers (2)'!$G$36*$V5</f>
        <v>0</v>
      </c>
      <c r="Z165" s="18" t="str">
        <f t="shared" si="37"/>
        <v>\I:</v>
      </c>
      <c r="AA165">
        <f>$AG$5</f>
        <v>2011</v>
      </c>
      <c r="AB165" t="s">
        <v>27</v>
      </c>
      <c r="AC165" t="str">
        <f>'BY_Demands_Drivers (2)'!$H$50</f>
        <v>IRDEM</v>
      </c>
      <c r="AD165" s="13">
        <f>'BY_Demands_Drivers (2)'!$F$50*$AH5</f>
        <v>0</v>
      </c>
      <c r="AE165" s="13">
        <f>'BY_Demands_Drivers (2)'!$G$50*$AH5</f>
        <v>0</v>
      </c>
      <c r="AL165" s="18" t="str">
        <f t="shared" si="38"/>
        <v>Demand</v>
      </c>
      <c r="AM165">
        <f>$AS$5</f>
        <v>2011</v>
      </c>
      <c r="AN165" t="s">
        <v>27</v>
      </c>
      <c r="AO165" t="str">
        <f>'BY_Demands_Drivers (2)'!$H$57</f>
        <v>ISDEM</v>
      </c>
      <c r="AP165" s="13">
        <f>'BY_Demands_Drivers (2)'!$F$57*$AT5</f>
        <v>6.5475100532256558</v>
      </c>
      <c r="AQ165" s="13">
        <f>'BY_Demands_Drivers (2)'!$G$57*$AT5</f>
        <v>1.9768344863157157</v>
      </c>
      <c r="AX165" s="18" t="str">
        <f t="shared" si="39"/>
        <v>\I:</v>
      </c>
      <c r="AY165">
        <f>$BE$5</f>
        <v>2011</v>
      </c>
      <c r="AZ165" t="s">
        <v>27</v>
      </c>
      <c r="BA165" t="str">
        <f>'BY_Demands_Drivers (2)'!$H$92</f>
        <v>IIDEM</v>
      </c>
      <c r="BB165" s="13">
        <f>'BY_Demands_Drivers (2)'!$F$92*$BF5</f>
        <v>0</v>
      </c>
      <c r="BC165" s="13">
        <f>'BY_Demands_Drivers (2)'!$F$92*$BF5</f>
        <v>0</v>
      </c>
    </row>
    <row r="166" spans="2:55" x14ac:dyDescent="0.3">
      <c r="B166" s="18" t="str">
        <f t="shared" si="35"/>
        <v>\I:</v>
      </c>
      <c r="C166">
        <f>$I$6</f>
        <v>2012</v>
      </c>
      <c r="D166" t="s">
        <v>27</v>
      </c>
      <c r="E166" t="str">
        <f t="shared" ref="E166:E204" si="40">$E$165</f>
        <v>IGDEM</v>
      </c>
      <c r="F166" s="13">
        <f>'BY_Demands_Drivers (2)'!$F$29*$J6</f>
        <v>0</v>
      </c>
      <c r="G166" s="13">
        <f>'BY_Demands_Drivers (2)'!$G$29*$J6</f>
        <v>0</v>
      </c>
      <c r="N166" s="18" t="str">
        <f t="shared" si="36"/>
        <v>\I:</v>
      </c>
      <c r="O166">
        <f>$U$6</f>
        <v>2012</v>
      </c>
      <c r="P166" t="s">
        <v>27</v>
      </c>
      <c r="Q166" t="str">
        <f t="shared" ref="Q166:Q204" si="41">$Q$165</f>
        <v>IXDEM</v>
      </c>
      <c r="R166" s="13">
        <f>'BY_Demands_Drivers (2)'!$F$36*$V6</f>
        <v>0</v>
      </c>
      <c r="S166" s="13">
        <f>'BY_Demands_Drivers (2)'!$G$36*$V6</f>
        <v>0</v>
      </c>
      <c r="Z166" s="18" t="str">
        <f t="shared" si="37"/>
        <v>\I:</v>
      </c>
      <c r="AA166">
        <f>$AG$6</f>
        <v>2012</v>
      </c>
      <c r="AB166" t="s">
        <v>27</v>
      </c>
      <c r="AC166" t="str">
        <f t="shared" ref="AC166:AC204" si="42">$AC$165</f>
        <v>IRDEM</v>
      </c>
      <c r="AD166" s="13">
        <f>'BY_Demands_Drivers (2)'!$F$50*$AH6</f>
        <v>0</v>
      </c>
      <c r="AE166" s="13">
        <f>'BY_Demands_Drivers (2)'!$G$50*$AH6</f>
        <v>0</v>
      </c>
      <c r="AL166" s="18" t="str">
        <f t="shared" si="38"/>
        <v>Demand</v>
      </c>
      <c r="AM166">
        <f>$AS$6</f>
        <v>2012</v>
      </c>
      <c r="AN166" t="s">
        <v>27</v>
      </c>
      <c r="AO166" t="str">
        <f t="shared" ref="AO166:AO204" si="43">$AO$165</f>
        <v>ISDEM</v>
      </c>
      <c r="AP166" s="13">
        <f>'BY_Demands_Drivers (2)'!$F$57*$AT6</f>
        <v>6.6272725690960304</v>
      </c>
      <c r="AQ166" s="13">
        <f>'BY_Demands_Drivers (2)'!$G$57*$AT6</f>
        <v>2.0009165099867112</v>
      </c>
      <c r="AX166" s="18" t="str">
        <f t="shared" si="39"/>
        <v>\I:</v>
      </c>
      <c r="AY166">
        <f>$BE$6</f>
        <v>2012</v>
      </c>
      <c r="AZ166" t="s">
        <v>27</v>
      </c>
      <c r="BA166" t="str">
        <f t="shared" ref="BA166:BA204" si="44">$BA$165</f>
        <v>IIDEM</v>
      </c>
      <c r="BB166" s="13">
        <f>'BY_Demands_Drivers (2)'!$F$92*$BF6</f>
        <v>0</v>
      </c>
      <c r="BC166" s="13">
        <f>'BY_Demands_Drivers (2)'!$F$92*$BF6</f>
        <v>0</v>
      </c>
    </row>
    <row r="167" spans="2:55" x14ac:dyDescent="0.3">
      <c r="B167" s="18" t="str">
        <f t="shared" si="35"/>
        <v>\I:</v>
      </c>
      <c r="C167">
        <f>$I$7</f>
        <v>2013</v>
      </c>
      <c r="D167" t="s">
        <v>27</v>
      </c>
      <c r="E167" t="str">
        <f t="shared" si="40"/>
        <v>IGDEM</v>
      </c>
      <c r="F167" s="13">
        <f>'BY_Demands_Drivers (2)'!$F$29*$J7</f>
        <v>0</v>
      </c>
      <c r="G167" s="13">
        <f>'BY_Demands_Drivers (2)'!$G$29*$J7</f>
        <v>0</v>
      </c>
      <c r="N167" s="18" t="str">
        <f t="shared" si="36"/>
        <v>\I:</v>
      </c>
      <c r="O167">
        <f>$U$7</f>
        <v>2013</v>
      </c>
      <c r="P167" t="s">
        <v>27</v>
      </c>
      <c r="Q167" t="str">
        <f t="shared" si="41"/>
        <v>IXDEM</v>
      </c>
      <c r="R167" s="13">
        <f>'BY_Demands_Drivers (2)'!$F$36*$V7</f>
        <v>0</v>
      </c>
      <c r="S167" s="13">
        <f>'BY_Demands_Drivers (2)'!$G$36*$V7</f>
        <v>0</v>
      </c>
      <c r="Z167" s="18" t="str">
        <f t="shared" si="37"/>
        <v>\I:</v>
      </c>
      <c r="AA167">
        <f>$AG$7</f>
        <v>2013</v>
      </c>
      <c r="AB167" t="s">
        <v>27</v>
      </c>
      <c r="AC167" t="str">
        <f t="shared" si="42"/>
        <v>IRDEM</v>
      </c>
      <c r="AD167" s="13">
        <f>'BY_Demands_Drivers (2)'!$F$50*$AH7</f>
        <v>0</v>
      </c>
      <c r="AE167" s="13">
        <f>'BY_Demands_Drivers (2)'!$G$50*$AH7</f>
        <v>0</v>
      </c>
      <c r="AL167" s="18" t="str">
        <f t="shared" si="38"/>
        <v>Demand</v>
      </c>
      <c r="AM167">
        <f>$AS$7</f>
        <v>2013</v>
      </c>
      <c r="AN167" t="s">
        <v>27</v>
      </c>
      <c r="AO167" t="str">
        <f t="shared" si="43"/>
        <v>ISDEM</v>
      </c>
      <c r="AP167" s="13">
        <f>'BY_Demands_Drivers (2)'!$F$57*$AT7</f>
        <v>6.6272725690960304</v>
      </c>
      <c r="AQ167" s="13">
        <f>'BY_Demands_Drivers (2)'!$G$57*$AT7</f>
        <v>2.0009165099867112</v>
      </c>
      <c r="AX167" s="18" t="str">
        <f t="shared" si="39"/>
        <v>\I:</v>
      </c>
      <c r="AY167">
        <f>$BE$7</f>
        <v>2013</v>
      </c>
      <c r="AZ167" t="s">
        <v>27</v>
      </c>
      <c r="BA167" t="str">
        <f t="shared" si="44"/>
        <v>IIDEM</v>
      </c>
      <c r="BB167" s="13">
        <f>'BY_Demands_Drivers (2)'!$F$92*$BF7</f>
        <v>0</v>
      </c>
      <c r="BC167" s="13">
        <f>'BY_Demands_Drivers (2)'!$F$92*$BF7</f>
        <v>0</v>
      </c>
    </row>
    <row r="168" spans="2:55" x14ac:dyDescent="0.3">
      <c r="B168" s="18" t="str">
        <f t="shared" si="35"/>
        <v>\I:</v>
      </c>
      <c r="C168">
        <f>$I$8</f>
        <v>2014</v>
      </c>
      <c r="D168" t="s">
        <v>27</v>
      </c>
      <c r="E168" t="str">
        <f t="shared" si="40"/>
        <v>IGDEM</v>
      </c>
      <c r="F168" s="13">
        <f>'BY_Demands_Drivers (2)'!$F$29*$J8</f>
        <v>0</v>
      </c>
      <c r="G168" s="13">
        <f>'BY_Demands_Drivers (2)'!$G$29*$J8</f>
        <v>0</v>
      </c>
      <c r="N168" s="18" t="str">
        <f t="shared" si="36"/>
        <v>\I:</v>
      </c>
      <c r="O168">
        <f>$U$8</f>
        <v>2014</v>
      </c>
      <c r="P168" t="s">
        <v>27</v>
      </c>
      <c r="Q168" t="str">
        <f t="shared" si="41"/>
        <v>IXDEM</v>
      </c>
      <c r="R168" s="13">
        <f>'BY_Demands_Drivers (2)'!$F$36*$V8</f>
        <v>0</v>
      </c>
      <c r="S168" s="13">
        <f>'BY_Demands_Drivers (2)'!$G$36*$V8</f>
        <v>0</v>
      </c>
      <c r="Z168" s="18" t="str">
        <f t="shared" si="37"/>
        <v>\I:</v>
      </c>
      <c r="AA168">
        <f>$AG$8</f>
        <v>2014</v>
      </c>
      <c r="AB168" t="s">
        <v>27</v>
      </c>
      <c r="AC168" t="str">
        <f t="shared" si="42"/>
        <v>IRDEM</v>
      </c>
      <c r="AD168" s="13">
        <f>'BY_Demands_Drivers (2)'!$F$50*$AH8</f>
        <v>0</v>
      </c>
      <c r="AE168" s="13">
        <f>'BY_Demands_Drivers (2)'!$G$50*$AH8</f>
        <v>0</v>
      </c>
      <c r="AL168" s="18" t="str">
        <f t="shared" si="38"/>
        <v>Demand</v>
      </c>
      <c r="AM168">
        <f>$AS$8</f>
        <v>2014</v>
      </c>
      <c r="AN168" t="s">
        <v>27</v>
      </c>
      <c r="AO168" t="str">
        <f t="shared" si="43"/>
        <v>ISDEM</v>
      </c>
      <c r="AP168" s="13">
        <f>'BY_Demands_Drivers (2)'!$F$57*$AT8</f>
        <v>6.6282792446591356</v>
      </c>
      <c r="AQ168" s="13">
        <f>'BY_Demands_Drivers (2)'!$G$57*$AT8</f>
        <v>2.0012204470488157</v>
      </c>
      <c r="AX168" s="18" t="str">
        <f t="shared" si="39"/>
        <v>\I:</v>
      </c>
      <c r="AY168">
        <f>$BE$8</f>
        <v>2014</v>
      </c>
      <c r="AZ168" t="s">
        <v>27</v>
      </c>
      <c r="BA168" t="str">
        <f t="shared" si="44"/>
        <v>IIDEM</v>
      </c>
      <c r="BB168" s="13">
        <f>'BY_Demands_Drivers (2)'!$F$92*$BF8</f>
        <v>0</v>
      </c>
      <c r="BC168" s="13">
        <f>'BY_Demands_Drivers (2)'!$F$92*$BF8</f>
        <v>0</v>
      </c>
    </row>
    <row r="169" spans="2:55" x14ac:dyDescent="0.3">
      <c r="B169" s="18" t="str">
        <f t="shared" si="35"/>
        <v>Demand</v>
      </c>
      <c r="C169">
        <f>$I$9</f>
        <v>2015</v>
      </c>
      <c r="D169" t="s">
        <v>27</v>
      </c>
      <c r="E169" t="str">
        <f t="shared" si="40"/>
        <v>IGDEM</v>
      </c>
      <c r="F169" s="13">
        <f>'BY_Demands_Drivers (2)'!$F$29*$J9</f>
        <v>2.0930751992696819</v>
      </c>
      <c r="G169" s="13">
        <f>'BY_Demands_Drivers (2)'!$G$29*$J9</f>
        <v>0.63194454116645615</v>
      </c>
      <c r="N169" s="18" t="str">
        <f t="shared" si="36"/>
        <v>Demand</v>
      </c>
      <c r="O169">
        <f>$U$9</f>
        <v>2015</v>
      </c>
      <c r="P169" t="s">
        <v>27</v>
      </c>
      <c r="Q169" t="str">
        <f t="shared" si="41"/>
        <v>IXDEM</v>
      </c>
      <c r="R169" s="13">
        <f>'BY_Demands_Drivers (2)'!$F$36*$V9</f>
        <v>26.954975332463754</v>
      </c>
      <c r="S169" s="13">
        <f>'BY_Demands_Drivers (2)'!$G$36*$V9</f>
        <v>8.1382883541740014</v>
      </c>
      <c r="Z169" s="18" t="str">
        <f t="shared" si="37"/>
        <v>Demand</v>
      </c>
      <c r="AA169">
        <f>$AG$9</f>
        <v>2015</v>
      </c>
      <c r="AB169" t="s">
        <v>27</v>
      </c>
      <c r="AC169" t="str">
        <f t="shared" si="42"/>
        <v>IRDEM</v>
      </c>
      <c r="AD169" s="13">
        <f>'BY_Demands_Drivers (2)'!$F$50*$AH9</f>
        <v>7.6006240759648902</v>
      </c>
      <c r="AE169" s="13">
        <f>'BY_Demands_Drivers (2)'!$G$50*$AH9</f>
        <v>2.294792320858936</v>
      </c>
      <c r="AL169" s="18" t="str">
        <f t="shared" si="38"/>
        <v>Demand</v>
      </c>
      <c r="AM169">
        <f>$AS$9</f>
        <v>2015</v>
      </c>
      <c r="AN169" t="s">
        <v>27</v>
      </c>
      <c r="AO169" t="str">
        <f t="shared" si="43"/>
        <v>ISDEM</v>
      </c>
      <c r="AP169" s="13">
        <f>'BY_Demands_Drivers (2)'!$F$57*$AT9</f>
        <v>6.6282792446591356</v>
      </c>
      <c r="AQ169" s="13">
        <f>'BY_Demands_Drivers (2)'!$G$57*$AT9</f>
        <v>2.0012204470488157</v>
      </c>
      <c r="AX169" s="18" t="str">
        <f t="shared" si="39"/>
        <v>Demand</v>
      </c>
      <c r="AY169">
        <f>$BE$9</f>
        <v>2015</v>
      </c>
      <c r="AZ169" t="s">
        <v>27</v>
      </c>
      <c r="BA169" t="str">
        <f t="shared" si="44"/>
        <v>IIDEM</v>
      </c>
      <c r="BB169" s="13">
        <f>'BY_Demands_Drivers (2)'!$F$92*$BF9</f>
        <v>1.0782180418275078</v>
      </c>
      <c r="BC169" s="13">
        <f>'BY_Demands_Drivers (2)'!$F$92*$BF9</f>
        <v>1.0782180418275078</v>
      </c>
    </row>
    <row r="170" spans="2:55" x14ac:dyDescent="0.3">
      <c r="B170" s="18" t="str">
        <f t="shared" si="35"/>
        <v>Demand</v>
      </c>
      <c r="C170">
        <f>$I$10</f>
        <v>2016</v>
      </c>
      <c r="D170" t="s">
        <v>27</v>
      </c>
      <c r="E170" t="str">
        <f t="shared" si="40"/>
        <v>IGDEM</v>
      </c>
      <c r="F170" s="13">
        <f>'BY_Demands_Drivers (2)'!$F$29*$J10</f>
        <v>2.1460267200039027</v>
      </c>
      <c r="G170" s="13">
        <f>'BY_Demands_Drivers (2)'!$G$29*$J10</f>
        <v>0.6479317472095687</v>
      </c>
      <c r="N170" s="18" t="str">
        <f t="shared" si="36"/>
        <v>Demand</v>
      </c>
      <c r="O170">
        <f>$U$10</f>
        <v>2016</v>
      </c>
      <c r="P170" t="s">
        <v>27</v>
      </c>
      <c r="Q170" t="str">
        <f t="shared" si="41"/>
        <v>IXDEM</v>
      </c>
      <c r="R170" s="13">
        <f>'BY_Demands_Drivers (2)'!$F$36*$V10</f>
        <v>27.548096018128419</v>
      </c>
      <c r="S170" s="13">
        <f>'BY_Demands_Drivers (2)'!$G$36*$V10</f>
        <v>8.3173642802035452</v>
      </c>
      <c r="Z170" s="18" t="str">
        <f t="shared" si="37"/>
        <v>Demand</v>
      </c>
      <c r="AA170">
        <f>$AG$10</f>
        <v>2016</v>
      </c>
      <c r="AB170" t="s">
        <v>27</v>
      </c>
      <c r="AC170" t="str">
        <f t="shared" si="42"/>
        <v>IRDEM</v>
      </c>
      <c r="AD170" s="13">
        <f>'BY_Demands_Drivers (2)'!$F$50*$AH10</f>
        <v>7.6782102687250129</v>
      </c>
      <c r="AE170" s="13">
        <f>'BY_Demands_Drivers (2)'!$G$50*$AH10</f>
        <v>2.3182172656491451</v>
      </c>
      <c r="AL170" s="18" t="str">
        <f t="shared" si="38"/>
        <v>Demand</v>
      </c>
      <c r="AM170">
        <f>$AS$10</f>
        <v>2016</v>
      </c>
      <c r="AN170" t="s">
        <v>27</v>
      </c>
      <c r="AO170" t="str">
        <f t="shared" si="43"/>
        <v>ISDEM</v>
      </c>
      <c r="AP170" s="13">
        <f>'BY_Demands_Drivers (2)'!$F$57*$AT10</f>
        <v>6.8223116707797944</v>
      </c>
      <c r="AQ170" s="13">
        <f>'BY_Demands_Drivers (2)'!$G$57*$AT10</f>
        <v>2.0598030209281575</v>
      </c>
      <c r="AX170" s="18" t="str">
        <f t="shared" si="39"/>
        <v>Demand</v>
      </c>
      <c r="AY170">
        <f>$BE$10</f>
        <v>2016</v>
      </c>
      <c r="AZ170" t="s">
        <v>27</v>
      </c>
      <c r="BA170" t="str">
        <f t="shared" si="44"/>
        <v>IIDEM</v>
      </c>
      <c r="BB170" s="13">
        <f>'BY_Demands_Drivers (2)'!$F$92*$BF10</f>
        <v>1.1152632135582294</v>
      </c>
      <c r="BC170" s="13">
        <f>'BY_Demands_Drivers (2)'!$F$92*$BF10</f>
        <v>1.1152632135582294</v>
      </c>
    </row>
    <row r="171" spans="2:55" x14ac:dyDescent="0.3">
      <c r="B171" s="18" t="str">
        <f t="shared" si="35"/>
        <v>Demand</v>
      </c>
      <c r="C171">
        <f>$I$11</f>
        <v>2017</v>
      </c>
      <c r="D171" t="s">
        <v>27</v>
      </c>
      <c r="E171" t="str">
        <f t="shared" si="40"/>
        <v>IGDEM</v>
      </c>
      <c r="F171" s="13">
        <f>'BY_Demands_Drivers (2)'!$F$29*$J11</f>
        <v>2.1989782407381231</v>
      </c>
      <c r="G171" s="13">
        <f>'BY_Demands_Drivers (2)'!$G$29*$J11</f>
        <v>0.66391895325268113</v>
      </c>
      <c r="N171" s="18" t="str">
        <f t="shared" si="36"/>
        <v>Demand</v>
      </c>
      <c r="O171">
        <f>$U$11</f>
        <v>2017</v>
      </c>
      <c r="P171" t="s">
        <v>27</v>
      </c>
      <c r="Q171" t="str">
        <f t="shared" si="41"/>
        <v>IXDEM</v>
      </c>
      <c r="R171" s="13">
        <f>'BY_Demands_Drivers (2)'!$F$36*$V11</f>
        <v>28.141216703793091</v>
      </c>
      <c r="S171" s="13">
        <f>'BY_Demands_Drivers (2)'!$G$36*$V11</f>
        <v>8.4964402062330908</v>
      </c>
      <c r="Z171" s="18" t="str">
        <f t="shared" si="37"/>
        <v>Demand</v>
      </c>
      <c r="AA171">
        <f>$AG$11</f>
        <v>2017</v>
      </c>
      <c r="AB171" t="s">
        <v>27</v>
      </c>
      <c r="AC171" t="str">
        <f t="shared" si="42"/>
        <v>IRDEM</v>
      </c>
      <c r="AD171" s="13">
        <f>'BY_Demands_Drivers (2)'!$F$50*$AH11</f>
        <v>7.7557964614851338</v>
      </c>
      <c r="AE171" s="13">
        <f>'BY_Demands_Drivers (2)'!$G$50*$AH11</f>
        <v>2.3416422104393533</v>
      </c>
      <c r="AL171" s="18" t="str">
        <f t="shared" si="38"/>
        <v>Demand</v>
      </c>
      <c r="AM171">
        <f>$AS$11</f>
        <v>2017</v>
      </c>
      <c r="AN171" t="s">
        <v>27</v>
      </c>
      <c r="AO171" t="str">
        <f t="shared" si="43"/>
        <v>ISDEM</v>
      </c>
      <c r="AP171" s="13">
        <f>'BY_Demands_Drivers (2)'!$F$57*$AT11</f>
        <v>7.0163440969004531</v>
      </c>
      <c r="AQ171" s="13">
        <f>'BY_Demands_Drivers (2)'!$G$57*$AT11</f>
        <v>2.1183855948074992</v>
      </c>
      <c r="AX171" s="18" t="str">
        <f t="shared" si="39"/>
        <v>Demand</v>
      </c>
      <c r="AY171">
        <f>$BE$11</f>
        <v>2017</v>
      </c>
      <c r="AZ171" t="s">
        <v>27</v>
      </c>
      <c r="BA171" t="str">
        <f t="shared" si="44"/>
        <v>IIDEM</v>
      </c>
      <c r="BB171" s="13">
        <f>'BY_Demands_Drivers (2)'!$F$92*$BF11</f>
        <v>1.1523083852889511</v>
      </c>
      <c r="BC171" s="13">
        <f>'BY_Demands_Drivers (2)'!$F$92*$BF11</f>
        <v>1.1523083852889511</v>
      </c>
    </row>
    <row r="172" spans="2:55" x14ac:dyDescent="0.3">
      <c r="B172" s="18" t="str">
        <f t="shared" si="35"/>
        <v>Demand</v>
      </c>
      <c r="C172">
        <f>$I$12</f>
        <v>2018</v>
      </c>
      <c r="D172" t="s">
        <v>27</v>
      </c>
      <c r="E172" t="str">
        <f t="shared" si="40"/>
        <v>IGDEM</v>
      </c>
      <c r="F172" s="13">
        <f>'BY_Demands_Drivers (2)'!$F$29*$J12</f>
        <v>2.2519297614723439</v>
      </c>
      <c r="G172" s="13">
        <f>'BY_Demands_Drivers (2)'!$G$29*$J12</f>
        <v>0.67990615929579368</v>
      </c>
      <c r="N172" s="18" t="str">
        <f t="shared" si="36"/>
        <v>Demand</v>
      </c>
      <c r="O172">
        <f>$U$12</f>
        <v>2018</v>
      </c>
      <c r="P172" t="s">
        <v>27</v>
      </c>
      <c r="Q172" t="str">
        <f t="shared" si="41"/>
        <v>IXDEM</v>
      </c>
      <c r="R172" s="13">
        <f>'BY_Demands_Drivers (2)'!$F$36*$V12</f>
        <v>28.73433738945776</v>
      </c>
      <c r="S172" s="13">
        <f>'BY_Demands_Drivers (2)'!$G$36*$V12</f>
        <v>8.6755161322626346</v>
      </c>
      <c r="Z172" s="18" t="str">
        <f t="shared" si="37"/>
        <v>Demand</v>
      </c>
      <c r="AA172">
        <f>$AG$12</f>
        <v>2018</v>
      </c>
      <c r="AB172" t="s">
        <v>27</v>
      </c>
      <c r="AC172" t="str">
        <f t="shared" si="42"/>
        <v>IRDEM</v>
      </c>
      <c r="AD172" s="13">
        <f>'BY_Demands_Drivers (2)'!$F$50*$AH12</f>
        <v>7.8333826542452556</v>
      </c>
      <c r="AE172" s="13">
        <f>'BY_Demands_Drivers (2)'!$G$50*$AH12</f>
        <v>2.3650671552295623</v>
      </c>
      <c r="AL172" s="18" t="str">
        <f t="shared" si="38"/>
        <v>Demand</v>
      </c>
      <c r="AM172">
        <f>$AS$12</f>
        <v>2018</v>
      </c>
      <c r="AN172" t="s">
        <v>27</v>
      </c>
      <c r="AO172" t="str">
        <f t="shared" si="43"/>
        <v>ISDEM</v>
      </c>
      <c r="AP172" s="13">
        <f>'BY_Demands_Drivers (2)'!$F$57*$AT12</f>
        <v>7.0910205114002407</v>
      </c>
      <c r="AQ172" s="13">
        <f>'BY_Demands_Drivers (2)'!$G$57*$AT12</f>
        <v>2.1409320147896813</v>
      </c>
      <c r="AX172" s="18" t="str">
        <f t="shared" si="39"/>
        <v>Demand</v>
      </c>
      <c r="AY172">
        <f>$BE$12</f>
        <v>2018</v>
      </c>
      <c r="AZ172" t="s">
        <v>27</v>
      </c>
      <c r="BA172" t="str">
        <f t="shared" si="44"/>
        <v>IIDEM</v>
      </c>
      <c r="BB172" s="13">
        <f>'BY_Demands_Drivers (2)'!$F$92*$BF12</f>
        <v>1.1893535570196729</v>
      </c>
      <c r="BC172" s="13">
        <f>'BY_Demands_Drivers (2)'!$F$92*$BF12</f>
        <v>1.1893535570196729</v>
      </c>
    </row>
    <row r="173" spans="2:55" x14ac:dyDescent="0.3">
      <c r="B173" s="18" t="str">
        <f t="shared" si="35"/>
        <v>Demand</v>
      </c>
      <c r="C173">
        <f>$I$13</f>
        <v>2019</v>
      </c>
      <c r="D173" t="s">
        <v>27</v>
      </c>
      <c r="E173" t="str">
        <f t="shared" si="40"/>
        <v>IGDEM</v>
      </c>
      <c r="F173" s="13">
        <f>'BY_Demands_Drivers (2)'!$F$29*$J13</f>
        <v>2.318109255622459</v>
      </c>
      <c r="G173" s="13">
        <f>'BY_Demands_Drivers (2)'!$G$29*$J13</f>
        <v>0.69988717578288173</v>
      </c>
      <c r="N173" s="18" t="str">
        <f t="shared" si="36"/>
        <v>Demand</v>
      </c>
      <c r="O173">
        <f>$U$13</f>
        <v>2019</v>
      </c>
      <c r="P173" t="s">
        <v>27</v>
      </c>
      <c r="Q173" t="str">
        <f t="shared" si="41"/>
        <v>IXDEM</v>
      </c>
      <c r="R173" s="13">
        <f>'BY_Demands_Drivers (2)'!$F$36*$V13</f>
        <v>28.912650140623654</v>
      </c>
      <c r="S173" s="13">
        <f>'BY_Demands_Drivers (2)'!$G$36*$V13</f>
        <v>8.7293525972682762</v>
      </c>
      <c r="Z173" s="18" t="str">
        <f t="shared" si="37"/>
        <v>Demand</v>
      </c>
      <c r="AA173">
        <f>$AG$13</f>
        <v>2019</v>
      </c>
      <c r="AB173" t="s">
        <v>27</v>
      </c>
      <c r="AC173" t="str">
        <f t="shared" si="42"/>
        <v>IRDEM</v>
      </c>
      <c r="AD173" s="13">
        <f>'BY_Demands_Drivers (2)'!$F$50*$AH13</f>
        <v>7.9109688470053765</v>
      </c>
      <c r="AE173" s="13">
        <f>'BY_Demands_Drivers (2)'!$G$50*$AH13</f>
        <v>2.3884921000197705</v>
      </c>
      <c r="AL173" s="18" t="str">
        <f t="shared" si="38"/>
        <v>Demand</v>
      </c>
      <c r="AM173">
        <f>$AS$13</f>
        <v>2019</v>
      </c>
      <c r="AN173" t="s">
        <v>27</v>
      </c>
      <c r="AO173" t="str">
        <f t="shared" si="43"/>
        <v>ISDEM</v>
      </c>
      <c r="AP173" s="13">
        <f>'BY_Demands_Drivers (2)'!$F$57*$AT13</f>
        <v>7.1258758146746288</v>
      </c>
      <c r="AQ173" s="13">
        <f>'BY_Demands_Drivers (2)'!$G$57*$AT13</f>
        <v>2.1514555825251533</v>
      </c>
      <c r="AX173" s="18" t="str">
        <f t="shared" si="39"/>
        <v>Demand</v>
      </c>
      <c r="AY173">
        <f>$BE$13</f>
        <v>2019</v>
      </c>
      <c r="AZ173" t="s">
        <v>27</v>
      </c>
      <c r="BA173" t="str">
        <f t="shared" si="44"/>
        <v>IIDEM</v>
      </c>
      <c r="BB173" s="13">
        <f>'BY_Demands_Drivers (2)'!$F$92*$BF13</f>
        <v>1.2263987287503944</v>
      </c>
      <c r="BC173" s="13">
        <f>'BY_Demands_Drivers (2)'!$F$92*$BF13</f>
        <v>1.2263987287503944</v>
      </c>
    </row>
    <row r="174" spans="2:55" x14ac:dyDescent="0.3">
      <c r="B174" s="18" t="str">
        <f t="shared" si="35"/>
        <v>Demand</v>
      </c>
      <c r="C174">
        <f>$I$14</f>
        <v>2020</v>
      </c>
      <c r="D174" t="s">
        <v>27</v>
      </c>
      <c r="E174" t="str">
        <f t="shared" si="40"/>
        <v>IGDEM</v>
      </c>
      <c r="F174" s="13">
        <f>'BY_Demands_Drivers (2)'!$F$29*$J14</f>
        <v>2.2925852248320271</v>
      </c>
      <c r="G174" s="13">
        <f>'BY_Demands_Drivers (2)'!$G$29*$J14</f>
        <v>0.69218092044518253</v>
      </c>
      <c r="N174" s="18" t="str">
        <f t="shared" si="36"/>
        <v>Demand</v>
      </c>
      <c r="O174">
        <f>$U$14</f>
        <v>2020</v>
      </c>
      <c r="P174" t="s">
        <v>27</v>
      </c>
      <c r="Q174" t="str">
        <f t="shared" si="41"/>
        <v>IXDEM</v>
      </c>
      <c r="R174" s="13">
        <f>'BY_Demands_Drivers (2)'!$F$36*$V14</f>
        <v>28.913167202507822</v>
      </c>
      <c r="S174" s="13">
        <f>'BY_Demands_Drivers (2)'!$G$36*$V14</f>
        <v>8.7295087094018768</v>
      </c>
      <c r="Z174" s="18" t="str">
        <f t="shared" si="37"/>
        <v>Demand</v>
      </c>
      <c r="AA174">
        <f>$AG$14</f>
        <v>2020</v>
      </c>
      <c r="AB174" t="s">
        <v>27</v>
      </c>
      <c r="AC174" t="str">
        <f t="shared" si="42"/>
        <v>IRDEM</v>
      </c>
      <c r="AD174" s="13">
        <f>'BY_Demands_Drivers (2)'!$F$50*$AH14</f>
        <v>7.9885550397654956</v>
      </c>
      <c r="AE174" s="13">
        <f>'BY_Demands_Drivers (2)'!$G$50*$AH14</f>
        <v>2.4119170448099787</v>
      </c>
      <c r="AL174" s="18" t="str">
        <f t="shared" si="38"/>
        <v>Demand</v>
      </c>
      <c r="AM174">
        <f>$AS$14</f>
        <v>2020</v>
      </c>
      <c r="AN174" t="s">
        <v>27</v>
      </c>
      <c r="AO174" t="str">
        <f t="shared" si="43"/>
        <v>ISDEM</v>
      </c>
      <c r="AP174" s="13">
        <f>'BY_Demands_Drivers (2)'!$F$57*$AT14</f>
        <v>7.4302260753327651</v>
      </c>
      <c r="AQ174" s="13">
        <f>'BY_Demands_Drivers (2)'!$G$57*$AT14</f>
        <v>2.2433454897261016</v>
      </c>
      <c r="AX174" s="18" t="str">
        <f t="shared" si="39"/>
        <v>Demand</v>
      </c>
      <c r="AY174">
        <f>$BE$14</f>
        <v>2020</v>
      </c>
      <c r="AZ174" t="s">
        <v>27</v>
      </c>
      <c r="BA174" t="str">
        <f t="shared" si="44"/>
        <v>IIDEM</v>
      </c>
      <c r="BB174" s="13">
        <f>'BY_Demands_Drivers (2)'!$F$92*$BF14</f>
        <v>1.2634439004811162</v>
      </c>
      <c r="BC174" s="13">
        <f>'BY_Demands_Drivers (2)'!$F$92*$BF14</f>
        <v>1.2634439004811162</v>
      </c>
    </row>
    <row r="175" spans="2:55" x14ac:dyDescent="0.3">
      <c r="B175" s="18" t="str">
        <f t="shared" si="35"/>
        <v>Demand</v>
      </c>
      <c r="C175">
        <f>$I$15</f>
        <v>2021</v>
      </c>
      <c r="D175" t="s">
        <v>27</v>
      </c>
      <c r="E175" t="str">
        <f t="shared" si="40"/>
        <v>IGDEM</v>
      </c>
      <c r="F175" s="13">
        <f>'BY_Demands_Drivers (2)'!$F$29*$J15</f>
        <v>2.2670611940415952</v>
      </c>
      <c r="G175" s="13">
        <f>'BY_Demands_Drivers (2)'!$G$29*$J15</f>
        <v>0.68447466510748323</v>
      </c>
      <c r="N175" s="18" t="str">
        <f t="shared" si="36"/>
        <v>Demand</v>
      </c>
      <c r="O175">
        <f>$U$15</f>
        <v>2021</v>
      </c>
      <c r="P175" t="s">
        <v>27</v>
      </c>
      <c r="Q175" t="str">
        <f t="shared" si="41"/>
        <v>IXDEM</v>
      </c>
      <c r="R175" s="13">
        <f>'BY_Demands_Drivers (2)'!$F$36*$V15</f>
        <v>29.157590923081148</v>
      </c>
      <c r="S175" s="13">
        <f>'BY_Demands_Drivers (2)'!$G$36*$V15</f>
        <v>8.803305501797011</v>
      </c>
      <c r="Z175" s="18" t="str">
        <f t="shared" si="37"/>
        <v>Demand</v>
      </c>
      <c r="AA175">
        <f>$AG$15</f>
        <v>2021</v>
      </c>
      <c r="AB175" t="s">
        <v>27</v>
      </c>
      <c r="AC175" t="str">
        <f t="shared" si="42"/>
        <v>IRDEM</v>
      </c>
      <c r="AD175" s="13">
        <f>'BY_Demands_Drivers (2)'!$F$50*$AH15</f>
        <v>7.9438793075222014</v>
      </c>
      <c r="AE175" s="13">
        <f>'BY_Demands_Drivers (2)'!$G$50*$AH15</f>
        <v>2.3984284777849547</v>
      </c>
      <c r="AL175" s="18" t="str">
        <f t="shared" si="38"/>
        <v>Demand</v>
      </c>
      <c r="AM175">
        <f>$AS$15</f>
        <v>2021</v>
      </c>
      <c r="AN175" t="s">
        <v>27</v>
      </c>
      <c r="AO175" t="str">
        <f t="shared" si="43"/>
        <v>ISDEM</v>
      </c>
      <c r="AP175" s="13">
        <f>'BY_Demands_Drivers (2)'!$F$57*$AT15</f>
        <v>7.5725324276265304</v>
      </c>
      <c r="AQ175" s="13">
        <f>'BY_Demands_Drivers (2)'!$G$57*$AT15</f>
        <v>2.2863108464112001</v>
      </c>
      <c r="AX175" s="18" t="str">
        <f t="shared" si="39"/>
        <v>Demand</v>
      </c>
      <c r="AY175">
        <f>$BE$15</f>
        <v>2021</v>
      </c>
      <c r="AZ175" t="s">
        <v>27</v>
      </c>
      <c r="BA175" t="str">
        <f t="shared" si="44"/>
        <v>IIDEM</v>
      </c>
      <c r="BB175" s="13">
        <f>'BY_Demands_Drivers (2)'!$F$92*$BF15</f>
        <v>1.2881165563696668</v>
      </c>
      <c r="BC175" s="13">
        <f>'BY_Demands_Drivers (2)'!$F$92*$BF15</f>
        <v>1.2881165563696668</v>
      </c>
    </row>
    <row r="176" spans="2:55" x14ac:dyDescent="0.3">
      <c r="B176" s="18" t="str">
        <f t="shared" si="35"/>
        <v>Demand</v>
      </c>
      <c r="C176">
        <f>$I$16</f>
        <v>2022</v>
      </c>
      <c r="D176" t="s">
        <v>27</v>
      </c>
      <c r="E176" t="str">
        <f t="shared" si="40"/>
        <v>IGDEM</v>
      </c>
      <c r="F176" s="13">
        <f>'BY_Demands_Drivers (2)'!$F$29*$J16</f>
        <v>2.2415371632511634</v>
      </c>
      <c r="G176" s="13">
        <f>'BY_Demands_Drivers (2)'!$G$29*$J16</f>
        <v>0.67676840976978392</v>
      </c>
      <c r="N176" s="18" t="str">
        <f t="shared" si="36"/>
        <v>Demand</v>
      </c>
      <c r="O176">
        <f>$U$16</f>
        <v>2022</v>
      </c>
      <c r="P176" t="s">
        <v>27</v>
      </c>
      <c r="Q176" t="str">
        <f t="shared" si="41"/>
        <v>IXDEM</v>
      </c>
      <c r="R176" s="13">
        <f>'BY_Demands_Drivers (2)'!$F$36*$V16</f>
        <v>29.402014643654482</v>
      </c>
      <c r="S176" s="13">
        <f>'BY_Demands_Drivers (2)'!$G$36*$V16</f>
        <v>8.8771022941921469</v>
      </c>
      <c r="Z176" s="18" t="str">
        <f t="shared" si="37"/>
        <v>Demand</v>
      </c>
      <c r="AA176">
        <f>$AG$16</f>
        <v>2022</v>
      </c>
      <c r="AB176" t="s">
        <v>27</v>
      </c>
      <c r="AC176" t="str">
        <f t="shared" si="42"/>
        <v>IRDEM</v>
      </c>
      <c r="AD176" s="13">
        <f>'BY_Demands_Drivers (2)'!$F$50*$AH16</f>
        <v>7.899203575278908</v>
      </c>
      <c r="AE176" s="13">
        <f>'BY_Demands_Drivers (2)'!$G$50*$AH16</f>
        <v>2.3849399107599312</v>
      </c>
      <c r="AL176" s="18" t="str">
        <f t="shared" si="38"/>
        <v>Demand</v>
      </c>
      <c r="AM176">
        <f>$AS$16</f>
        <v>2022</v>
      </c>
      <c r="AN176" t="s">
        <v>27</v>
      </c>
      <c r="AO176" t="str">
        <f t="shared" si="43"/>
        <v>ISDEM</v>
      </c>
      <c r="AP176" s="13">
        <f>'BY_Demands_Drivers (2)'!$F$57*$AT16</f>
        <v>7.714838779920294</v>
      </c>
      <c r="AQ176" s="13">
        <f>'BY_Demands_Drivers (2)'!$G$57*$AT16</f>
        <v>2.3292762030962981</v>
      </c>
      <c r="AX176" s="18" t="str">
        <f t="shared" si="39"/>
        <v>Demand</v>
      </c>
      <c r="AY176">
        <f>$BE$16</f>
        <v>2022</v>
      </c>
      <c r="AZ176" t="s">
        <v>27</v>
      </c>
      <c r="BA176" t="str">
        <f t="shared" si="44"/>
        <v>IIDEM</v>
      </c>
      <c r="BB176" s="13">
        <f>'BY_Demands_Drivers (2)'!$F$92*$BF16</f>
        <v>1.3127892122582172</v>
      </c>
      <c r="BC176" s="13">
        <f>'BY_Demands_Drivers (2)'!$F$92*$BF16</f>
        <v>1.3127892122582172</v>
      </c>
    </row>
    <row r="177" spans="2:55" x14ac:dyDescent="0.3">
      <c r="B177" s="18" t="str">
        <f t="shared" si="35"/>
        <v>Demand</v>
      </c>
      <c r="C177">
        <f>$I$17</f>
        <v>2023</v>
      </c>
      <c r="D177" t="s">
        <v>27</v>
      </c>
      <c r="E177" t="str">
        <f t="shared" si="40"/>
        <v>IGDEM</v>
      </c>
      <c r="F177" s="13">
        <f>'BY_Demands_Drivers (2)'!$F$29*$J17</f>
        <v>2.2160131324607315</v>
      </c>
      <c r="G177" s="13">
        <f>'BY_Demands_Drivers (2)'!$G$29*$J17</f>
        <v>0.66906215443208461</v>
      </c>
      <c r="N177" s="18" t="str">
        <f t="shared" si="36"/>
        <v>Demand</v>
      </c>
      <c r="O177">
        <f>$U$17</f>
        <v>2023</v>
      </c>
      <c r="P177" t="s">
        <v>27</v>
      </c>
      <c r="Q177" t="str">
        <f t="shared" si="41"/>
        <v>IXDEM</v>
      </c>
      <c r="R177" s="13">
        <f>'BY_Demands_Drivers (2)'!$F$36*$V17</f>
        <v>29.646438364227809</v>
      </c>
      <c r="S177" s="13">
        <f>'BY_Demands_Drivers (2)'!$G$36*$V17</f>
        <v>8.9508990865872811</v>
      </c>
      <c r="Z177" s="18" t="str">
        <f t="shared" si="37"/>
        <v>Demand</v>
      </c>
      <c r="AA177">
        <f>$AG$17</f>
        <v>2023</v>
      </c>
      <c r="AB177" t="s">
        <v>27</v>
      </c>
      <c r="AC177" t="str">
        <f t="shared" si="42"/>
        <v>IRDEM</v>
      </c>
      <c r="AD177" s="13">
        <f>'BY_Demands_Drivers (2)'!$F$50*$AH17</f>
        <v>7.8545278430356129</v>
      </c>
      <c r="AE177" s="13">
        <f>'BY_Demands_Drivers (2)'!$G$50*$AH17</f>
        <v>2.3714513437349072</v>
      </c>
      <c r="AL177" s="18" t="str">
        <f t="shared" si="38"/>
        <v>Demand</v>
      </c>
      <c r="AM177">
        <f>$AS$17</f>
        <v>2023</v>
      </c>
      <c r="AN177" t="s">
        <v>27</v>
      </c>
      <c r="AO177" t="str">
        <f t="shared" si="43"/>
        <v>ISDEM</v>
      </c>
      <c r="AP177" s="13">
        <f>'BY_Demands_Drivers (2)'!$F$57*$AT17</f>
        <v>7.8571451322140593</v>
      </c>
      <c r="AQ177" s="13">
        <f>'BY_Demands_Drivers (2)'!$G$57*$AT17</f>
        <v>2.3722415597813966</v>
      </c>
      <c r="AX177" s="18" t="str">
        <f t="shared" si="39"/>
        <v>Demand</v>
      </c>
      <c r="AY177">
        <f>$BE$17</f>
        <v>2023</v>
      </c>
      <c r="AZ177" t="s">
        <v>27</v>
      </c>
      <c r="BA177" t="str">
        <f t="shared" si="44"/>
        <v>IIDEM</v>
      </c>
      <c r="BB177" s="13">
        <f>'BY_Demands_Drivers (2)'!$F$92*$BF17</f>
        <v>1.3374618681467678</v>
      </c>
      <c r="BC177" s="13">
        <f>'BY_Demands_Drivers (2)'!$F$92*$BF17</f>
        <v>1.3374618681467678</v>
      </c>
    </row>
    <row r="178" spans="2:55" x14ac:dyDescent="0.3">
      <c r="B178" s="18" t="str">
        <f t="shared" si="35"/>
        <v>Demand</v>
      </c>
      <c r="C178">
        <f>$I$18</f>
        <v>2024</v>
      </c>
      <c r="D178" t="s">
        <v>27</v>
      </c>
      <c r="E178" t="str">
        <f t="shared" si="40"/>
        <v>IGDEM</v>
      </c>
      <c r="F178" s="13">
        <f>'BY_Demands_Drivers (2)'!$F$29*$J18</f>
        <v>2.1904891016703001</v>
      </c>
      <c r="G178" s="13">
        <f>'BY_Demands_Drivers (2)'!$G$29*$J18</f>
        <v>0.66135589909438552</v>
      </c>
      <c r="N178" s="18" t="str">
        <f t="shared" si="36"/>
        <v>Demand</v>
      </c>
      <c r="O178">
        <f>$U$18</f>
        <v>2024</v>
      </c>
      <c r="P178" t="s">
        <v>27</v>
      </c>
      <c r="Q178" t="str">
        <f t="shared" si="41"/>
        <v>IXDEM</v>
      </c>
      <c r="R178" s="13">
        <f>'BY_Demands_Drivers (2)'!$F$36*$V18</f>
        <v>29.890862084801132</v>
      </c>
      <c r="S178" s="13">
        <f>'BY_Demands_Drivers (2)'!$G$36*$V18</f>
        <v>9.0246958789824134</v>
      </c>
      <c r="Z178" s="18" t="str">
        <f t="shared" si="37"/>
        <v>Demand</v>
      </c>
      <c r="AA178">
        <f>$AG$18</f>
        <v>2024</v>
      </c>
      <c r="AB178" t="s">
        <v>27</v>
      </c>
      <c r="AC178" t="str">
        <f t="shared" si="42"/>
        <v>IRDEM</v>
      </c>
      <c r="AD178" s="13">
        <f>'BY_Demands_Drivers (2)'!$F$50*$AH18</f>
        <v>7.8098521107923187</v>
      </c>
      <c r="AE178" s="13">
        <f>'BY_Demands_Drivers (2)'!$G$50*$AH18</f>
        <v>2.3579627767098832</v>
      </c>
      <c r="AL178" s="18" t="str">
        <f t="shared" si="38"/>
        <v>Demand</v>
      </c>
      <c r="AM178">
        <f>$AS$18</f>
        <v>2024</v>
      </c>
      <c r="AN178" t="s">
        <v>27</v>
      </c>
      <c r="AO178" t="str">
        <f t="shared" si="43"/>
        <v>ISDEM</v>
      </c>
      <c r="AP178" s="13">
        <f>'BY_Demands_Drivers (2)'!$F$57*$AT18</f>
        <v>7.9994514845078255</v>
      </c>
      <c r="AQ178" s="13">
        <f>'BY_Demands_Drivers (2)'!$G$57*$AT18</f>
        <v>2.4152069164664955</v>
      </c>
      <c r="AX178" s="18" t="str">
        <f t="shared" si="39"/>
        <v>Demand</v>
      </c>
      <c r="AY178">
        <f>$BE$18</f>
        <v>2024</v>
      </c>
      <c r="AZ178" t="s">
        <v>27</v>
      </c>
      <c r="BA178" t="str">
        <f t="shared" si="44"/>
        <v>IIDEM</v>
      </c>
      <c r="BB178" s="13">
        <f>'BY_Demands_Drivers (2)'!$F$92*$BF18</f>
        <v>1.3621345240353184</v>
      </c>
      <c r="BC178" s="13">
        <f>'BY_Demands_Drivers (2)'!$F$92*$BF18</f>
        <v>1.3621345240353184</v>
      </c>
    </row>
    <row r="179" spans="2:55" x14ac:dyDescent="0.3">
      <c r="B179" s="18" t="str">
        <f t="shared" si="35"/>
        <v>Demand</v>
      </c>
      <c r="C179">
        <f>$I$19</f>
        <v>2025</v>
      </c>
      <c r="D179" t="s">
        <v>27</v>
      </c>
      <c r="E179" t="str">
        <f t="shared" si="40"/>
        <v>IGDEM</v>
      </c>
      <c r="F179" s="13">
        <f>'BY_Demands_Drivers (2)'!$F$29*$J19</f>
        <v>2.1649650708798687</v>
      </c>
      <c r="G179" s="13">
        <f>'BY_Demands_Drivers (2)'!$G$29*$J19</f>
        <v>0.65364964375668633</v>
      </c>
      <c r="N179" s="18" t="str">
        <f t="shared" si="36"/>
        <v>Demand</v>
      </c>
      <c r="O179">
        <f>$U$19</f>
        <v>2025</v>
      </c>
      <c r="P179" t="s">
        <v>27</v>
      </c>
      <c r="Q179" t="str">
        <f t="shared" si="41"/>
        <v>IXDEM</v>
      </c>
      <c r="R179" s="13">
        <f>'BY_Demands_Drivers (2)'!$F$36*$V19</f>
        <v>30.135285805374458</v>
      </c>
      <c r="S179" s="13">
        <f>'BY_Demands_Drivers (2)'!$G$36*$V19</f>
        <v>9.0984926713775476</v>
      </c>
      <c r="Z179" s="18" t="str">
        <f t="shared" si="37"/>
        <v>Demand</v>
      </c>
      <c r="AA179">
        <f>$AG$19</f>
        <v>2025</v>
      </c>
      <c r="AB179" t="s">
        <v>27</v>
      </c>
      <c r="AC179" t="str">
        <f t="shared" si="42"/>
        <v>IRDEM</v>
      </c>
      <c r="AD179" s="13">
        <f>'BY_Demands_Drivers (2)'!$F$50*$AH19</f>
        <v>7.7651763785490218</v>
      </c>
      <c r="AE179" s="13">
        <f>'BY_Demands_Drivers (2)'!$G$50*$AH19</f>
        <v>2.3444742096848588</v>
      </c>
      <c r="AL179" s="18" t="str">
        <f t="shared" si="38"/>
        <v>Demand</v>
      </c>
      <c r="AM179">
        <f>$AS$19</f>
        <v>2025</v>
      </c>
      <c r="AN179" t="s">
        <v>27</v>
      </c>
      <c r="AO179" t="str">
        <f t="shared" si="43"/>
        <v>ISDEM</v>
      </c>
      <c r="AP179" s="13">
        <f>'BY_Demands_Drivers (2)'!$F$57*$AT19</f>
        <v>8.1417578368015899</v>
      </c>
      <c r="AQ179" s="13">
        <f>'BY_Demands_Drivers (2)'!$G$57*$AT19</f>
        <v>2.458172273151594</v>
      </c>
      <c r="AX179" s="18" t="str">
        <f t="shared" si="39"/>
        <v>Demand</v>
      </c>
      <c r="AY179">
        <f>$BE$19</f>
        <v>2025</v>
      </c>
      <c r="AZ179" t="s">
        <v>27</v>
      </c>
      <c r="BA179" t="str">
        <f t="shared" si="44"/>
        <v>IIDEM</v>
      </c>
      <c r="BB179" s="13">
        <f>'BY_Demands_Drivers (2)'!$F$92*$BF19</f>
        <v>1.3868071799238686</v>
      </c>
      <c r="BC179" s="13">
        <f>'BY_Demands_Drivers (2)'!$F$92*$BF19</f>
        <v>1.3868071799238686</v>
      </c>
    </row>
    <row r="180" spans="2:55" x14ac:dyDescent="0.3">
      <c r="B180" s="18" t="str">
        <f t="shared" si="35"/>
        <v>Demand</v>
      </c>
      <c r="C180">
        <f>$I$20</f>
        <v>2026</v>
      </c>
      <c r="D180" t="s">
        <v>27</v>
      </c>
      <c r="E180" t="str">
        <f t="shared" si="40"/>
        <v>IGDEM</v>
      </c>
      <c r="F180" s="13">
        <f>'BY_Demands_Drivers (2)'!$F$29*$J20</f>
        <v>2.1503345824617996</v>
      </c>
      <c r="G180" s="13">
        <f>'BY_Demands_Drivers (2)'!$G$29*$J20</f>
        <v>0.64923238378742021</v>
      </c>
      <c r="N180" s="18" t="str">
        <f t="shared" si="36"/>
        <v>Demand</v>
      </c>
      <c r="O180">
        <f>$U$20</f>
        <v>2026</v>
      </c>
      <c r="P180" t="s">
        <v>27</v>
      </c>
      <c r="Q180" t="str">
        <f t="shared" si="41"/>
        <v>IXDEM</v>
      </c>
      <c r="R180" s="13">
        <f>'BY_Demands_Drivers (2)'!$F$36*$V20</f>
        <v>30.021459279354879</v>
      </c>
      <c r="S180" s="13">
        <f>'BY_Demands_Drivers (2)'!$G$36*$V20</f>
        <v>9.064125988430316</v>
      </c>
      <c r="Z180" s="18" t="str">
        <f t="shared" si="37"/>
        <v>Demand</v>
      </c>
      <c r="AA180">
        <f>$AG$20</f>
        <v>2026</v>
      </c>
      <c r="AB180" t="s">
        <v>27</v>
      </c>
      <c r="AC180" t="str">
        <f t="shared" si="42"/>
        <v>IRDEM</v>
      </c>
      <c r="AD180" s="13">
        <f>'BY_Demands_Drivers (2)'!$F$50*$AH20</f>
        <v>7.7686096629179735</v>
      </c>
      <c r="AE180" s="13">
        <f>'BY_Demands_Drivers (2)'!$G$50*$AH20</f>
        <v>2.3455107922768215</v>
      </c>
      <c r="AL180" s="18" t="str">
        <f t="shared" si="38"/>
        <v>Demand</v>
      </c>
      <c r="AM180">
        <f>$AS$20</f>
        <v>2026</v>
      </c>
      <c r="AN180" t="s">
        <v>27</v>
      </c>
      <c r="AO180" t="str">
        <f t="shared" si="43"/>
        <v>ISDEM</v>
      </c>
      <c r="AP180" s="13">
        <f>'BY_Demands_Drivers (2)'!$F$57*$AT20</f>
        <v>8.2585749793213878</v>
      </c>
      <c r="AQ180" s="13">
        <f>'BY_Demands_Drivers (2)'!$G$57*$AT20</f>
        <v>2.4934418877148015</v>
      </c>
      <c r="AX180" s="18" t="str">
        <f t="shared" si="39"/>
        <v>Demand</v>
      </c>
      <c r="AY180">
        <f>$BE$20</f>
        <v>2026</v>
      </c>
      <c r="AZ180" t="s">
        <v>27</v>
      </c>
      <c r="BA180" t="str">
        <f t="shared" si="44"/>
        <v>IIDEM</v>
      </c>
      <c r="BB180" s="13">
        <f>'BY_Demands_Drivers (2)'!$F$92*$BF20</f>
        <v>1.4108165443151377</v>
      </c>
      <c r="BC180" s="13">
        <f>'BY_Demands_Drivers (2)'!$F$92*$BF20</f>
        <v>1.4108165443151377</v>
      </c>
    </row>
    <row r="181" spans="2:55" x14ac:dyDescent="0.3">
      <c r="B181" s="18" t="str">
        <f t="shared" si="35"/>
        <v>Demand</v>
      </c>
      <c r="C181">
        <f>$I$21</f>
        <v>2027</v>
      </c>
      <c r="D181" t="s">
        <v>27</v>
      </c>
      <c r="E181" t="str">
        <f t="shared" si="40"/>
        <v>IGDEM</v>
      </c>
      <c r="F181" s="13">
        <f>'BY_Demands_Drivers (2)'!$F$29*$J21</f>
        <v>2.1357040940437315</v>
      </c>
      <c r="G181" s="13">
        <f>'BY_Demands_Drivers (2)'!$G$29*$J21</f>
        <v>0.6448151238181542</v>
      </c>
      <c r="N181" s="18" t="str">
        <f t="shared" si="36"/>
        <v>Demand</v>
      </c>
      <c r="O181">
        <f>$U$21</f>
        <v>2027</v>
      </c>
      <c r="P181" t="s">
        <v>27</v>
      </c>
      <c r="Q181" t="str">
        <f t="shared" si="41"/>
        <v>IXDEM</v>
      </c>
      <c r="R181" s="13">
        <f>'BY_Demands_Drivers (2)'!$F$36*$V21</f>
        <v>29.907632753335292</v>
      </c>
      <c r="S181" s="13">
        <f>'BY_Demands_Drivers (2)'!$G$36*$V21</f>
        <v>9.0297593054830827</v>
      </c>
      <c r="Z181" s="18" t="str">
        <f t="shared" si="37"/>
        <v>Demand</v>
      </c>
      <c r="AA181">
        <f>$AG$21</f>
        <v>2027</v>
      </c>
      <c r="AB181" t="s">
        <v>27</v>
      </c>
      <c r="AC181" t="str">
        <f t="shared" si="42"/>
        <v>IRDEM</v>
      </c>
      <c r="AD181" s="13">
        <f>'BY_Demands_Drivers (2)'!$F$50*$AH21</f>
        <v>7.7720429472869252</v>
      </c>
      <c r="AE181" s="13">
        <f>'BY_Demands_Drivers (2)'!$G$50*$AH21</f>
        <v>2.3465473748687837</v>
      </c>
      <c r="AL181" s="18" t="str">
        <f t="shared" si="38"/>
        <v>Demand</v>
      </c>
      <c r="AM181">
        <f>$AS$21</f>
        <v>2027</v>
      </c>
      <c r="AN181" t="s">
        <v>27</v>
      </c>
      <c r="AO181" t="str">
        <f t="shared" si="43"/>
        <v>ISDEM</v>
      </c>
      <c r="AP181" s="13">
        <f>'BY_Demands_Drivers (2)'!$F$57*$AT21</f>
        <v>8.3753921218411858</v>
      </c>
      <c r="AQ181" s="13">
        <f>'BY_Demands_Drivers (2)'!$G$57*$AT21</f>
        <v>2.5287115022780084</v>
      </c>
      <c r="AX181" s="18" t="str">
        <f t="shared" si="39"/>
        <v>Demand</v>
      </c>
      <c r="AY181">
        <f>$BE$21</f>
        <v>2027</v>
      </c>
      <c r="AZ181" t="s">
        <v>27</v>
      </c>
      <c r="BA181" t="str">
        <f t="shared" si="44"/>
        <v>IIDEM</v>
      </c>
      <c r="BB181" s="13">
        <f>'BY_Demands_Drivers (2)'!$F$92*$BF21</f>
        <v>1.4348259087064066</v>
      </c>
      <c r="BC181" s="13">
        <f>'BY_Demands_Drivers (2)'!$F$92*$BF21</f>
        <v>1.4348259087064066</v>
      </c>
    </row>
    <row r="182" spans="2:55" x14ac:dyDescent="0.3">
      <c r="B182" s="18" t="str">
        <f t="shared" si="35"/>
        <v>Demand</v>
      </c>
      <c r="C182">
        <f>$I$22</f>
        <v>2028</v>
      </c>
      <c r="D182" t="s">
        <v>27</v>
      </c>
      <c r="E182" t="str">
        <f t="shared" si="40"/>
        <v>IGDEM</v>
      </c>
      <c r="F182" s="13">
        <f>'BY_Demands_Drivers (2)'!$F$29*$J22</f>
        <v>2.1210736056256625</v>
      </c>
      <c r="G182" s="13">
        <f>'BY_Demands_Drivers (2)'!$G$29*$J22</f>
        <v>0.64039786384888808</v>
      </c>
      <c r="N182" s="18" t="str">
        <f t="shared" si="36"/>
        <v>Demand</v>
      </c>
      <c r="O182">
        <f>$U$22</f>
        <v>2028</v>
      </c>
      <c r="P182" t="s">
        <v>27</v>
      </c>
      <c r="Q182" t="str">
        <f t="shared" si="41"/>
        <v>IXDEM</v>
      </c>
      <c r="R182" s="13">
        <f>'BY_Demands_Drivers (2)'!$F$36*$V22</f>
        <v>29.793806227315709</v>
      </c>
      <c r="S182" s="13">
        <f>'BY_Demands_Drivers (2)'!$G$36*$V22</f>
        <v>8.9953926225358494</v>
      </c>
      <c r="Z182" s="18" t="str">
        <f t="shared" si="37"/>
        <v>Demand</v>
      </c>
      <c r="AA182">
        <f>$AG$22</f>
        <v>2028</v>
      </c>
      <c r="AB182" t="s">
        <v>27</v>
      </c>
      <c r="AC182" t="str">
        <f t="shared" si="42"/>
        <v>IRDEM</v>
      </c>
      <c r="AD182" s="13">
        <f>'BY_Demands_Drivers (2)'!$F$50*$AH22</f>
        <v>7.775476231655877</v>
      </c>
      <c r="AE182" s="13">
        <f>'BY_Demands_Drivers (2)'!$G$50*$AH22</f>
        <v>2.347583957460746</v>
      </c>
      <c r="AL182" s="18" t="str">
        <f t="shared" si="38"/>
        <v>Demand</v>
      </c>
      <c r="AM182">
        <f>$AS$22</f>
        <v>2028</v>
      </c>
      <c r="AN182" t="s">
        <v>27</v>
      </c>
      <c r="AO182" t="str">
        <f t="shared" si="43"/>
        <v>ISDEM</v>
      </c>
      <c r="AP182" s="13">
        <f>'BY_Demands_Drivers (2)'!$F$57*$AT22</f>
        <v>8.4922092643609837</v>
      </c>
      <c r="AQ182" s="13">
        <f>'BY_Demands_Drivers (2)'!$G$57*$AT22</f>
        <v>2.5639811168412159</v>
      </c>
      <c r="AX182" s="18" t="str">
        <f t="shared" si="39"/>
        <v>Demand</v>
      </c>
      <c r="AY182">
        <f>$BE$22</f>
        <v>2028</v>
      </c>
      <c r="AZ182" t="s">
        <v>27</v>
      </c>
      <c r="BA182" t="str">
        <f t="shared" si="44"/>
        <v>IIDEM</v>
      </c>
      <c r="BB182" s="13">
        <f>'BY_Demands_Drivers (2)'!$F$92*$BF22</f>
        <v>1.4588352730976757</v>
      </c>
      <c r="BC182" s="13">
        <f>'BY_Demands_Drivers (2)'!$F$92*$BF22</f>
        <v>1.4588352730976757</v>
      </c>
    </row>
    <row r="183" spans="2:55" x14ac:dyDescent="0.3">
      <c r="B183" s="18" t="str">
        <f t="shared" si="35"/>
        <v>Demand</v>
      </c>
      <c r="C183">
        <f>$I$23</f>
        <v>2029</v>
      </c>
      <c r="D183" t="s">
        <v>27</v>
      </c>
      <c r="E183" t="str">
        <f t="shared" si="40"/>
        <v>IGDEM</v>
      </c>
      <c r="F183" s="13">
        <f>'BY_Demands_Drivers (2)'!$F$29*$J23</f>
        <v>2.1064431172075935</v>
      </c>
      <c r="G183" s="13">
        <f>'BY_Demands_Drivers (2)'!$G$29*$J23</f>
        <v>0.63598060387962196</v>
      </c>
      <c r="N183" s="18" t="str">
        <f t="shared" si="36"/>
        <v>Demand</v>
      </c>
      <c r="O183">
        <f>$U$23</f>
        <v>2029</v>
      </c>
      <c r="P183" t="s">
        <v>27</v>
      </c>
      <c r="Q183" t="str">
        <f t="shared" si="41"/>
        <v>IXDEM</v>
      </c>
      <c r="R183" s="13">
        <f>'BY_Demands_Drivers (2)'!$F$36*$V23</f>
        <v>29.679979701296119</v>
      </c>
      <c r="S183" s="13">
        <f>'BY_Demands_Drivers (2)'!$G$36*$V23</f>
        <v>8.961025939588616</v>
      </c>
      <c r="Z183" s="18" t="str">
        <f t="shared" si="37"/>
        <v>Demand</v>
      </c>
      <c r="AA183">
        <f>$AG$23</f>
        <v>2029</v>
      </c>
      <c r="AB183" t="s">
        <v>27</v>
      </c>
      <c r="AC183" t="str">
        <f t="shared" si="42"/>
        <v>IRDEM</v>
      </c>
      <c r="AD183" s="13">
        <f>'BY_Demands_Drivers (2)'!$F$50*$AH23</f>
        <v>7.7789095160248287</v>
      </c>
      <c r="AE183" s="13">
        <f>'BY_Demands_Drivers (2)'!$G$50*$AH23</f>
        <v>2.3486205400527083</v>
      </c>
      <c r="AL183" s="18" t="str">
        <f t="shared" si="38"/>
        <v>Demand</v>
      </c>
      <c r="AM183">
        <f>$AS$23</f>
        <v>2029</v>
      </c>
      <c r="AN183" t="s">
        <v>27</v>
      </c>
      <c r="AO183" t="str">
        <f t="shared" si="43"/>
        <v>ISDEM</v>
      </c>
      <c r="AP183" s="13">
        <f>'BY_Demands_Drivers (2)'!$F$57*$AT23</f>
        <v>8.6090264068807798</v>
      </c>
      <c r="AQ183" s="13">
        <f>'BY_Demands_Drivers (2)'!$G$57*$AT23</f>
        <v>2.5992507314044229</v>
      </c>
      <c r="AX183" s="18" t="str">
        <f t="shared" si="39"/>
        <v>Demand</v>
      </c>
      <c r="AY183">
        <f>$BE$23</f>
        <v>2029</v>
      </c>
      <c r="AZ183" t="s">
        <v>27</v>
      </c>
      <c r="BA183" t="str">
        <f t="shared" si="44"/>
        <v>IIDEM</v>
      </c>
      <c r="BB183" s="13">
        <f>'BY_Demands_Drivers (2)'!$F$92*$BF23</f>
        <v>1.4828446374889446</v>
      </c>
      <c r="BC183" s="13">
        <f>'BY_Demands_Drivers (2)'!$F$92*$BF23</f>
        <v>1.4828446374889446</v>
      </c>
    </row>
    <row r="184" spans="2:55" x14ac:dyDescent="0.3">
      <c r="B184" s="18" t="str">
        <f t="shared" si="35"/>
        <v>Demand</v>
      </c>
      <c r="C184">
        <f>$I$24</f>
        <v>2030</v>
      </c>
      <c r="D184" t="s">
        <v>27</v>
      </c>
      <c r="E184" t="str">
        <f t="shared" si="40"/>
        <v>IGDEM</v>
      </c>
      <c r="F184" s="13">
        <f>'BY_Demands_Drivers (2)'!$F$29*$J24</f>
        <v>2.091812628789524</v>
      </c>
      <c r="G184" s="13">
        <f>'BY_Demands_Drivers (2)'!$G$29*$J24</f>
        <v>0.63156334391035551</v>
      </c>
      <c r="N184" s="18" t="str">
        <f t="shared" si="36"/>
        <v>Demand</v>
      </c>
      <c r="O184">
        <f>$U$24</f>
        <v>2030</v>
      </c>
      <c r="P184" t="s">
        <v>27</v>
      </c>
      <c r="Q184" t="str">
        <f t="shared" si="41"/>
        <v>IXDEM</v>
      </c>
      <c r="R184" s="13">
        <f>'BY_Demands_Drivers (2)'!$F$36*$V24</f>
        <v>29.566153175276529</v>
      </c>
      <c r="S184" s="13">
        <f>'BY_Demands_Drivers (2)'!$G$36*$V24</f>
        <v>8.9266592566413809</v>
      </c>
      <c r="Z184" s="18" t="str">
        <f t="shared" si="37"/>
        <v>Demand</v>
      </c>
      <c r="AA184">
        <f>$AG$24</f>
        <v>2030</v>
      </c>
      <c r="AB184" t="s">
        <v>27</v>
      </c>
      <c r="AC184" t="str">
        <f t="shared" si="42"/>
        <v>IRDEM</v>
      </c>
      <c r="AD184" s="13">
        <f>'BY_Demands_Drivers (2)'!$F$50*$AH24</f>
        <v>7.7823428003937805</v>
      </c>
      <c r="AE184" s="13">
        <f>'BY_Demands_Drivers (2)'!$G$50*$AH24</f>
        <v>2.349657122644671</v>
      </c>
      <c r="AL184" s="18" t="str">
        <f t="shared" si="38"/>
        <v>Demand</v>
      </c>
      <c r="AM184">
        <f>$AS$24</f>
        <v>2030</v>
      </c>
      <c r="AN184" t="s">
        <v>27</v>
      </c>
      <c r="AO184" t="str">
        <f t="shared" si="43"/>
        <v>ISDEM</v>
      </c>
      <c r="AP184" s="13">
        <f>'BY_Demands_Drivers (2)'!$F$57*$AT24</f>
        <v>8.7258435494005795</v>
      </c>
      <c r="AQ184" s="13">
        <f>'BY_Demands_Drivers (2)'!$G$57*$AT24</f>
        <v>2.6345203459676307</v>
      </c>
      <c r="AX184" s="18" t="str">
        <f t="shared" si="39"/>
        <v>Demand</v>
      </c>
      <c r="AY184">
        <f>$BE$24</f>
        <v>2030</v>
      </c>
      <c r="AZ184" t="s">
        <v>27</v>
      </c>
      <c r="BA184" t="str">
        <f t="shared" si="44"/>
        <v>IIDEM</v>
      </c>
      <c r="BB184" s="13">
        <f>'BY_Demands_Drivers (2)'!$F$92*$BF24</f>
        <v>1.5068540018802128</v>
      </c>
      <c r="BC184" s="13">
        <f>'BY_Demands_Drivers (2)'!$F$92*$BF24</f>
        <v>1.5068540018802128</v>
      </c>
    </row>
    <row r="185" spans="2:55" x14ac:dyDescent="0.3">
      <c r="B185" s="18" t="str">
        <f t="shared" si="35"/>
        <v>Demand</v>
      </c>
      <c r="C185">
        <f>$I$25</f>
        <v>2031</v>
      </c>
      <c r="D185" t="s">
        <v>27</v>
      </c>
      <c r="E185" t="str">
        <f t="shared" si="40"/>
        <v>IGDEM</v>
      </c>
      <c r="F185" s="13">
        <f>'BY_Demands_Drivers (2)'!$F$29*$J25</f>
        <v>2.0670802247233815</v>
      </c>
      <c r="G185" s="13">
        <f>'BY_Demands_Drivers (2)'!$G$29*$J25</f>
        <v>0.62409609775265651</v>
      </c>
      <c r="N185" s="18" t="str">
        <f t="shared" si="36"/>
        <v>Demand</v>
      </c>
      <c r="O185">
        <f>$U$25</f>
        <v>2031</v>
      </c>
      <c r="P185" t="s">
        <v>27</v>
      </c>
      <c r="Q185" t="str">
        <f t="shared" si="41"/>
        <v>IXDEM</v>
      </c>
      <c r="R185" s="13">
        <f>'BY_Demands_Drivers (2)'!$F$36*$V25</f>
        <v>29.340148647588194</v>
      </c>
      <c r="S185" s="13">
        <f>'BY_Demands_Drivers (2)'!$G$36*$V25</f>
        <v>8.8584236157999143</v>
      </c>
      <c r="Z185" s="18" t="str">
        <f t="shared" si="37"/>
        <v>Demand</v>
      </c>
      <c r="AA185">
        <f>$AG$25</f>
        <v>2031</v>
      </c>
      <c r="AB185" t="s">
        <v>27</v>
      </c>
      <c r="AC185" t="str">
        <f t="shared" si="42"/>
        <v>IRDEM</v>
      </c>
      <c r="AD185" s="13">
        <f>'BY_Demands_Drivers (2)'!$F$50*$AH25</f>
        <v>7.7526250103309131</v>
      </c>
      <c r="AE185" s="13">
        <f>'BY_Demands_Drivers (2)'!$G$50*$AH25</f>
        <v>2.3406846809415192</v>
      </c>
      <c r="AL185" s="18" t="str">
        <f t="shared" si="38"/>
        <v>Demand</v>
      </c>
      <c r="AM185">
        <f>$AS$25</f>
        <v>2031</v>
      </c>
      <c r="AN185" t="s">
        <v>27</v>
      </c>
      <c r="AO185" t="str">
        <f t="shared" si="43"/>
        <v>ISDEM</v>
      </c>
      <c r="AP185" s="13">
        <f>'BY_Demands_Drivers (2)'!$F$57*$AT25</f>
        <v>8.7611358326014663</v>
      </c>
      <c r="AQ185" s="13">
        <f>'BY_Demands_Drivers (2)'!$G$57*$AT25</f>
        <v>2.6451758473666644</v>
      </c>
      <c r="AX185" s="18" t="str">
        <f t="shared" si="39"/>
        <v>Demand</v>
      </c>
      <c r="AY185">
        <f>$BE$25</f>
        <v>2031</v>
      </c>
      <c r="AZ185" t="s">
        <v>27</v>
      </c>
      <c r="BA185" t="str">
        <f t="shared" si="44"/>
        <v>IIDEM</v>
      </c>
      <c r="BB185" s="13">
        <f>'BY_Demands_Drivers (2)'!$F$92*$BF25</f>
        <v>1.5257126604063029</v>
      </c>
      <c r="BC185" s="13">
        <f>'BY_Demands_Drivers (2)'!$F$92*$BF25</f>
        <v>1.5257126604063029</v>
      </c>
    </row>
    <row r="186" spans="2:55" x14ac:dyDescent="0.3">
      <c r="B186" s="18" t="str">
        <f t="shared" si="35"/>
        <v>Demand</v>
      </c>
      <c r="C186">
        <f>$I$26</f>
        <v>2032</v>
      </c>
      <c r="D186" t="s">
        <v>27</v>
      </c>
      <c r="E186" t="str">
        <f t="shared" si="40"/>
        <v>IGDEM</v>
      </c>
      <c r="F186" s="13">
        <f>'BY_Demands_Drivers (2)'!$F$29*$J26</f>
        <v>2.0424912713197747</v>
      </c>
      <c r="G186" s="13">
        <f>'BY_Demands_Drivers (2)'!$G$29*$J26</f>
        <v>0.61667216244358236</v>
      </c>
      <c r="N186" s="18" t="str">
        <f t="shared" si="36"/>
        <v>Demand</v>
      </c>
      <c r="O186">
        <f>$U$26</f>
        <v>2032</v>
      </c>
      <c r="P186" t="s">
        <v>27</v>
      </c>
      <c r="Q186" t="str">
        <f t="shared" si="41"/>
        <v>IXDEM</v>
      </c>
      <c r="R186" s="13">
        <f>'BY_Demands_Drivers (2)'!$F$36*$V26</f>
        <v>29.114929785847718</v>
      </c>
      <c r="S186" s="13">
        <f>'BY_Demands_Drivers (2)'!$G$36*$V26</f>
        <v>8.7904251844514967</v>
      </c>
      <c r="Z186" s="18" t="str">
        <f t="shared" si="37"/>
        <v>Demand</v>
      </c>
      <c r="AA186">
        <f>$AG$26</f>
        <v>2032</v>
      </c>
      <c r="AB186" t="s">
        <v>27</v>
      </c>
      <c r="AC186" t="str">
        <f t="shared" si="42"/>
        <v>IRDEM</v>
      </c>
      <c r="AD186" s="13">
        <f>'BY_Demands_Drivers (2)'!$F$50*$AH26</f>
        <v>7.7228148190224273</v>
      </c>
      <c r="AE186" s="13">
        <f>'BY_Demands_Drivers (2)'!$G$50*$AH26</f>
        <v>2.3316843413096233</v>
      </c>
      <c r="AL186" s="18" t="str">
        <f t="shared" si="38"/>
        <v>Demand</v>
      </c>
      <c r="AM186">
        <f>$AS$26</f>
        <v>2032</v>
      </c>
      <c r="AN186" t="s">
        <v>27</v>
      </c>
      <c r="AO186" t="str">
        <f t="shared" si="43"/>
        <v>ISDEM</v>
      </c>
      <c r="AP186" s="13">
        <f>'BY_Demands_Drivers (2)'!$F$57*$AT26</f>
        <v>8.7956349348883034</v>
      </c>
      <c r="AQ186" s="13">
        <f>'BY_Demands_Drivers (2)'!$G$57*$AT26</f>
        <v>2.6555918703422923</v>
      </c>
      <c r="AX186" s="18" t="str">
        <f t="shared" si="39"/>
        <v>Demand</v>
      </c>
      <c r="AY186">
        <f>$BE$26</f>
        <v>2032</v>
      </c>
      <c r="AZ186" t="s">
        <v>27</v>
      </c>
      <c r="BA186" t="str">
        <f t="shared" si="44"/>
        <v>IIDEM</v>
      </c>
      <c r="BB186" s="13">
        <f>'BY_Demands_Drivers (2)'!$F$92*$BF26</f>
        <v>1.544306063369222</v>
      </c>
      <c r="BC186" s="13">
        <f>'BY_Demands_Drivers (2)'!$F$92*$BF26</f>
        <v>1.544306063369222</v>
      </c>
    </row>
    <row r="187" spans="2:55" x14ac:dyDescent="0.3">
      <c r="B187" s="18" t="str">
        <f t="shared" si="35"/>
        <v>Demand</v>
      </c>
      <c r="C187">
        <f>$I$27</f>
        <v>2033</v>
      </c>
      <c r="D187" t="s">
        <v>27</v>
      </c>
      <c r="E187" t="str">
        <f t="shared" si="40"/>
        <v>IGDEM</v>
      </c>
      <c r="F187" s="13">
        <f>'BY_Demands_Drivers (2)'!$F$29*$J27</f>
        <v>2.0180457685787019</v>
      </c>
      <c r="G187" s="13">
        <f>'BY_Demands_Drivers (2)'!$G$29*$J27</f>
        <v>0.60929153798313263</v>
      </c>
      <c r="N187" s="18" t="str">
        <f t="shared" si="36"/>
        <v>Demand</v>
      </c>
      <c r="O187">
        <f>$U$27</f>
        <v>2033</v>
      </c>
      <c r="P187" t="s">
        <v>27</v>
      </c>
      <c r="Q187" t="str">
        <f t="shared" si="41"/>
        <v>IXDEM</v>
      </c>
      <c r="R187" s="13">
        <f>'BY_Demands_Drivers (2)'!$F$36*$V27</f>
        <v>28.890496590055101</v>
      </c>
      <c r="S187" s="13">
        <f>'BY_Demands_Drivers (2)'!$G$36*$V27</f>
        <v>8.7226639625961262</v>
      </c>
      <c r="Z187" s="18" t="str">
        <f t="shared" si="37"/>
        <v>Demand</v>
      </c>
      <c r="AA187">
        <f>$AG$27</f>
        <v>2033</v>
      </c>
      <c r="AB187" t="s">
        <v>27</v>
      </c>
      <c r="AC187" t="str">
        <f t="shared" si="42"/>
        <v>IRDEM</v>
      </c>
      <c r="AD187" s="13">
        <f>'BY_Demands_Drivers (2)'!$F$50*$AH27</f>
        <v>7.6929122264683221</v>
      </c>
      <c r="AE187" s="13">
        <f>'BY_Demands_Drivers (2)'!$G$50*$AH27</f>
        <v>2.322656103748983</v>
      </c>
      <c r="AL187" s="18" t="str">
        <f t="shared" si="38"/>
        <v>Demand</v>
      </c>
      <c r="AM187">
        <f>$AS$27</f>
        <v>2033</v>
      </c>
      <c r="AN187" t="s">
        <v>27</v>
      </c>
      <c r="AO187" t="str">
        <f t="shared" si="43"/>
        <v>ISDEM</v>
      </c>
      <c r="AP187" s="13">
        <f>'BY_Demands_Drivers (2)'!$F$57*$AT27</f>
        <v>8.8293408562610942</v>
      </c>
      <c r="AQ187" s="13">
        <f>'BY_Demands_Drivers (2)'!$G$57*$AT27</f>
        <v>2.6657684148945151</v>
      </c>
      <c r="AX187" s="18" t="str">
        <f t="shared" si="39"/>
        <v>Demand</v>
      </c>
      <c r="AY187">
        <f>$BE$27</f>
        <v>2033</v>
      </c>
      <c r="AZ187" t="s">
        <v>27</v>
      </c>
      <c r="BA187" t="str">
        <f t="shared" si="44"/>
        <v>IIDEM</v>
      </c>
      <c r="BB187" s="13">
        <f>'BY_Demands_Drivers (2)'!$F$92*$BF27</f>
        <v>1.5626342107689706</v>
      </c>
      <c r="BC187" s="13">
        <f>'BY_Demands_Drivers (2)'!$F$92*$BF27</f>
        <v>1.5626342107689706</v>
      </c>
    </row>
    <row r="188" spans="2:55" x14ac:dyDescent="0.3">
      <c r="B188" s="18" t="str">
        <f t="shared" si="35"/>
        <v>Demand</v>
      </c>
      <c r="C188">
        <f>$I$28</f>
        <v>2034</v>
      </c>
      <c r="D188" t="s">
        <v>27</v>
      </c>
      <c r="E188" t="str">
        <f t="shared" si="40"/>
        <v>IGDEM</v>
      </c>
      <c r="F188" s="13">
        <f>'BY_Demands_Drivers (2)'!$F$29*$J28</f>
        <v>1.9937437165001635</v>
      </c>
      <c r="G188" s="13">
        <f>'BY_Demands_Drivers (2)'!$G$29*$J28</f>
        <v>0.6019542243713073</v>
      </c>
      <c r="N188" s="18" t="str">
        <f t="shared" si="36"/>
        <v>Demand</v>
      </c>
      <c r="O188">
        <f>$U$28</f>
        <v>2034</v>
      </c>
      <c r="P188" t="s">
        <v>27</v>
      </c>
      <c r="Q188" t="str">
        <f t="shared" si="41"/>
        <v>IXDEM</v>
      </c>
      <c r="R188" s="13">
        <f>'BY_Demands_Drivers (2)'!$F$36*$V28</f>
        <v>28.666849060210335</v>
      </c>
      <c r="S188" s="13">
        <f>'BY_Demands_Drivers (2)'!$G$36*$V28</f>
        <v>8.6551399502338029</v>
      </c>
      <c r="Z188" s="18" t="str">
        <f t="shared" si="37"/>
        <v>Demand</v>
      </c>
      <c r="AA188">
        <f>$AG$28</f>
        <v>2034</v>
      </c>
      <c r="AB188" t="s">
        <v>27</v>
      </c>
      <c r="AC188" t="str">
        <f t="shared" si="42"/>
        <v>IRDEM</v>
      </c>
      <c r="AD188" s="13">
        <f>'BY_Demands_Drivers (2)'!$F$50*$AH28</f>
        <v>7.6629172326685984</v>
      </c>
      <c r="AE188" s="13">
        <f>'BY_Demands_Drivers (2)'!$G$50*$AH28</f>
        <v>2.3135999682595982</v>
      </c>
      <c r="AL188" s="18" t="str">
        <f t="shared" si="38"/>
        <v>Demand</v>
      </c>
      <c r="AM188">
        <f>$AS$28</f>
        <v>2034</v>
      </c>
      <c r="AN188" t="s">
        <v>27</v>
      </c>
      <c r="AO188" t="str">
        <f t="shared" si="43"/>
        <v>ISDEM</v>
      </c>
      <c r="AP188" s="13">
        <f>'BY_Demands_Drivers (2)'!$F$57*$AT28</f>
        <v>8.8622535967198317</v>
      </c>
      <c r="AQ188" s="13">
        <f>'BY_Demands_Drivers (2)'!$G$57*$AT28</f>
        <v>2.6757054810233316</v>
      </c>
      <c r="AX188" s="18" t="str">
        <f t="shared" si="39"/>
        <v>Demand</v>
      </c>
      <c r="AY188">
        <f>$BE$28</f>
        <v>2034</v>
      </c>
      <c r="AZ188" t="s">
        <v>27</v>
      </c>
      <c r="BA188" t="str">
        <f t="shared" si="44"/>
        <v>IIDEM</v>
      </c>
      <c r="BB188" s="13">
        <f>'BY_Demands_Drivers (2)'!$F$92*$BF28</f>
        <v>1.5806971026055483</v>
      </c>
      <c r="BC188" s="13">
        <f>'BY_Demands_Drivers (2)'!$F$92*$BF28</f>
        <v>1.5806971026055483</v>
      </c>
    </row>
    <row r="189" spans="2:55" x14ac:dyDescent="0.3">
      <c r="B189" s="18" t="str">
        <f t="shared" si="35"/>
        <v>Demand</v>
      </c>
      <c r="C189">
        <f>$I$29</f>
        <v>2035</v>
      </c>
      <c r="D189" t="s">
        <v>27</v>
      </c>
      <c r="E189" t="str">
        <f t="shared" si="40"/>
        <v>IGDEM</v>
      </c>
      <c r="F189" s="13">
        <f>'BY_Demands_Drivers (2)'!$F$29*$J29</f>
        <v>1.9695851150841603</v>
      </c>
      <c r="G189" s="13">
        <f>'BY_Demands_Drivers (2)'!$G$29*$J29</f>
        <v>0.59466022160810683</v>
      </c>
      <c r="N189" s="18" t="str">
        <f t="shared" si="36"/>
        <v>Demand</v>
      </c>
      <c r="O189">
        <f>$U$29</f>
        <v>2035</v>
      </c>
      <c r="P189" t="s">
        <v>27</v>
      </c>
      <c r="Q189" t="str">
        <f t="shared" si="41"/>
        <v>IXDEM</v>
      </c>
      <c r="R189" s="13">
        <f>'BY_Demands_Drivers (2)'!$F$36*$V29</f>
        <v>28.443987196313444</v>
      </c>
      <c r="S189" s="13">
        <f>'BY_Demands_Drivers (2)'!$G$36*$V29</f>
        <v>8.5878531473645285</v>
      </c>
      <c r="Z189" s="18" t="str">
        <f t="shared" si="37"/>
        <v>Demand</v>
      </c>
      <c r="AA189">
        <f>$AG$29</f>
        <v>2035</v>
      </c>
      <c r="AB189" t="s">
        <v>27</v>
      </c>
      <c r="AC189" t="str">
        <f t="shared" si="42"/>
        <v>IRDEM</v>
      </c>
      <c r="AD189" s="13">
        <f>'BY_Demands_Drivers (2)'!$F$50*$AH29</f>
        <v>7.6328298376232553</v>
      </c>
      <c r="AE189" s="13">
        <f>'BY_Demands_Drivers (2)'!$G$50*$AH29</f>
        <v>2.304515934841469</v>
      </c>
      <c r="AL189" s="18" t="str">
        <f t="shared" si="38"/>
        <v>Demand</v>
      </c>
      <c r="AM189">
        <f>$AS$29</f>
        <v>2035</v>
      </c>
      <c r="AN189" t="s">
        <v>27</v>
      </c>
      <c r="AO189" t="str">
        <f t="shared" si="43"/>
        <v>ISDEM</v>
      </c>
      <c r="AP189" s="13">
        <f>'BY_Demands_Drivers (2)'!$F$57*$AT29</f>
        <v>8.8943731562645194</v>
      </c>
      <c r="AQ189" s="13">
        <f>'BY_Demands_Drivers (2)'!$G$57*$AT29</f>
        <v>2.6854030687287418</v>
      </c>
      <c r="AX189" s="18" t="str">
        <f t="shared" si="39"/>
        <v>Demand</v>
      </c>
      <c r="AY189">
        <f>$BE$29</f>
        <v>2035</v>
      </c>
      <c r="AZ189" t="s">
        <v>27</v>
      </c>
      <c r="BA189" t="str">
        <f t="shared" si="44"/>
        <v>IIDEM</v>
      </c>
      <c r="BB189" s="13">
        <f>'BY_Demands_Drivers (2)'!$F$92*$BF29</f>
        <v>1.5984947388789554</v>
      </c>
      <c r="BC189" s="13">
        <f>'BY_Demands_Drivers (2)'!$F$92*$BF29</f>
        <v>1.5984947388789554</v>
      </c>
    </row>
    <row r="190" spans="2:55" x14ac:dyDescent="0.3">
      <c r="B190" s="18" t="str">
        <f t="shared" si="35"/>
        <v>Demand</v>
      </c>
      <c r="C190">
        <f>$I$30</f>
        <v>2036</v>
      </c>
      <c r="D190" t="s">
        <v>27</v>
      </c>
      <c r="E190" t="str">
        <f t="shared" si="40"/>
        <v>IGDEM</v>
      </c>
      <c r="F190" s="13">
        <f>'BY_Demands_Drivers (2)'!$F$29*$J30</f>
        <v>1.9495989860622902</v>
      </c>
      <c r="G190" s="13">
        <f>'BY_Demands_Drivers (2)'!$G$29*$J30</f>
        <v>0.5886259782427341</v>
      </c>
      <c r="N190" s="18" t="str">
        <f t="shared" si="36"/>
        <v>Demand</v>
      </c>
      <c r="O190">
        <f>$U$30</f>
        <v>2036</v>
      </c>
      <c r="P190" t="s">
        <v>27</v>
      </c>
      <c r="Q190" t="str">
        <f t="shared" si="41"/>
        <v>IXDEM</v>
      </c>
      <c r="R190" s="13">
        <f>'BY_Demands_Drivers (2)'!$F$36*$V30</f>
        <v>28.365377791586376</v>
      </c>
      <c r="S190" s="13">
        <f>'BY_Demands_Drivers (2)'!$G$36*$V30</f>
        <v>8.5641192728152795</v>
      </c>
      <c r="Z190" s="18" t="str">
        <f t="shared" si="37"/>
        <v>Demand</v>
      </c>
      <c r="AA190">
        <f>$AG$30</f>
        <v>2036</v>
      </c>
      <c r="AB190" t="s">
        <v>27</v>
      </c>
      <c r="AC190" t="str">
        <f t="shared" si="42"/>
        <v>IRDEM</v>
      </c>
      <c r="AD190" s="13">
        <f>'BY_Demands_Drivers (2)'!$F$50*$AH30</f>
        <v>7.6013926215385812</v>
      </c>
      <c r="AE190" s="13">
        <f>'BY_Demands_Drivers (2)'!$G$50*$AH30</f>
        <v>2.2950243613418104</v>
      </c>
      <c r="AL190" s="18" t="str">
        <f t="shared" si="38"/>
        <v>Demand</v>
      </c>
      <c r="AM190">
        <f>$AS$30</f>
        <v>2036</v>
      </c>
      <c r="AN190" t="s">
        <v>27</v>
      </c>
      <c r="AO190" t="str">
        <f t="shared" si="43"/>
        <v>ISDEM</v>
      </c>
      <c r="AP190" s="13">
        <f>'BY_Demands_Drivers (2)'!$F$57*$AT30</f>
        <v>8.9026402901082413</v>
      </c>
      <c r="AQ190" s="13">
        <f>'BY_Demands_Drivers (2)'!$G$57*$AT30</f>
        <v>2.6878990947221961</v>
      </c>
      <c r="AX190" s="18" t="str">
        <f t="shared" si="39"/>
        <v>Demand</v>
      </c>
      <c r="AY190">
        <f>$BE$30</f>
        <v>2036</v>
      </c>
      <c r="AZ190" t="s">
        <v>27</v>
      </c>
      <c r="BA190" t="str">
        <f t="shared" si="44"/>
        <v>IIDEM</v>
      </c>
      <c r="BB190" s="13">
        <f>'BY_Demands_Drivers (2)'!$F$92*$BF30</f>
        <v>1.6116035668598578</v>
      </c>
      <c r="BC190" s="13">
        <f>'BY_Demands_Drivers (2)'!$F$92*$BF30</f>
        <v>1.6116035668598578</v>
      </c>
    </row>
    <row r="191" spans="2:55" x14ac:dyDescent="0.3">
      <c r="B191" s="18" t="str">
        <f t="shared" si="35"/>
        <v>Demand</v>
      </c>
      <c r="C191">
        <f>$I$31</f>
        <v>2037</v>
      </c>
      <c r="D191" t="s">
        <v>27</v>
      </c>
      <c r="E191" t="str">
        <f t="shared" si="40"/>
        <v>IGDEM</v>
      </c>
      <c r="F191" s="13">
        <f>'BY_Demands_Drivers (2)'!$F$29*$J31</f>
        <v>1.9297147713964435</v>
      </c>
      <c r="G191" s="13">
        <f>'BY_Demands_Drivers (2)'!$G$29*$J31</f>
        <v>0.58262250501929325</v>
      </c>
      <c r="N191" s="18" t="str">
        <f t="shared" si="36"/>
        <v>Demand</v>
      </c>
      <c r="O191">
        <f>$U$31</f>
        <v>2037</v>
      </c>
      <c r="P191" t="s">
        <v>27</v>
      </c>
      <c r="Q191" t="str">
        <f t="shared" si="41"/>
        <v>IXDEM</v>
      </c>
      <c r="R191" s="13">
        <f>'BY_Demands_Drivers (2)'!$F$36*$V31</f>
        <v>28.28607501370179</v>
      </c>
      <c r="S191" s="13">
        <f>'BY_Demands_Drivers (2)'!$G$36*$V31</f>
        <v>8.5401760539567366</v>
      </c>
      <c r="Z191" s="18" t="str">
        <f t="shared" si="37"/>
        <v>Demand</v>
      </c>
      <c r="AA191">
        <f>$AG$31</f>
        <v>2037</v>
      </c>
      <c r="AB191" t="s">
        <v>27</v>
      </c>
      <c r="AC191" t="str">
        <f t="shared" si="42"/>
        <v>IRDEM</v>
      </c>
      <c r="AD191" s="13">
        <f>'BY_Demands_Drivers (2)'!$F$50*$AH31</f>
        <v>7.569875967298942</v>
      </c>
      <c r="AE191" s="13">
        <f>'BY_Demands_Drivers (2)'!$G$50*$AH31</f>
        <v>2.2855088037500337</v>
      </c>
      <c r="AL191" s="18" t="str">
        <f t="shared" si="38"/>
        <v>Demand</v>
      </c>
      <c r="AM191">
        <f>$AS$31</f>
        <v>2037</v>
      </c>
      <c r="AN191" t="s">
        <v>27</v>
      </c>
      <c r="AO191" t="str">
        <f t="shared" si="43"/>
        <v>ISDEM</v>
      </c>
      <c r="AP191" s="13">
        <f>'BY_Demands_Drivers (2)'!$F$57*$AT31</f>
        <v>8.9103519672109748</v>
      </c>
      <c r="AQ191" s="13">
        <f>'BY_Demands_Drivers (2)'!$G$57*$AT31</f>
        <v>2.6902274163467661</v>
      </c>
      <c r="AX191" s="18" t="str">
        <f t="shared" si="39"/>
        <v>Demand</v>
      </c>
      <c r="AY191">
        <f>$BE$31</f>
        <v>2037</v>
      </c>
      <c r="AZ191" t="s">
        <v>27</v>
      </c>
      <c r="BA191" t="str">
        <f t="shared" si="44"/>
        <v>IIDEM</v>
      </c>
      <c r="BB191" s="13">
        <f>'BY_Demands_Drivers (2)'!$F$92*$BF31</f>
        <v>1.6244927429139748</v>
      </c>
      <c r="BC191" s="13">
        <f>'BY_Demands_Drivers (2)'!$F$92*$BF31</f>
        <v>1.6244927429139748</v>
      </c>
    </row>
    <row r="192" spans="2:55" x14ac:dyDescent="0.3">
      <c r="B192" s="18" t="str">
        <f t="shared" si="35"/>
        <v>Demand</v>
      </c>
      <c r="C192">
        <f>$I$32</f>
        <v>2038</v>
      </c>
      <c r="D192" t="s">
        <v>27</v>
      </c>
      <c r="E192" t="str">
        <f t="shared" si="40"/>
        <v>IGDEM</v>
      </c>
      <c r="F192" s="13">
        <f>'BY_Demands_Drivers (2)'!$F$29*$J32</f>
        <v>1.9099324710866201</v>
      </c>
      <c r="G192" s="13">
        <f>'BY_Demands_Drivers (2)'!$G$29*$J32</f>
        <v>0.57664980193778403</v>
      </c>
      <c r="N192" s="18" t="str">
        <f t="shared" si="36"/>
        <v>Demand</v>
      </c>
      <c r="O192">
        <f>$U$32</f>
        <v>2038</v>
      </c>
      <c r="P192" t="s">
        <v>27</v>
      </c>
      <c r="Q192" t="str">
        <f t="shared" si="41"/>
        <v>IXDEM</v>
      </c>
      <c r="R192" s="13">
        <f>'BY_Demands_Drivers (2)'!$F$36*$V32</f>
        <v>28.206078862659677</v>
      </c>
      <c r="S192" s="13">
        <f>'BY_Demands_Drivers (2)'!$G$36*$V32</f>
        <v>8.5160234907889016</v>
      </c>
      <c r="Z192" s="18" t="str">
        <f t="shared" si="37"/>
        <v>Demand</v>
      </c>
      <c r="AA192">
        <f>$AG$32</f>
        <v>2038</v>
      </c>
      <c r="AB192" t="s">
        <v>27</v>
      </c>
      <c r="AC192" t="str">
        <f t="shared" si="42"/>
        <v>IRDEM</v>
      </c>
      <c r="AD192" s="13">
        <f>'BY_Demands_Drivers (2)'!$F$50*$AH32</f>
        <v>7.538279874904342</v>
      </c>
      <c r="AE192" s="13">
        <f>'BY_Demands_Drivers (2)'!$G$50*$AH32</f>
        <v>2.2759692620661394</v>
      </c>
      <c r="AL192" s="18" t="str">
        <f t="shared" si="38"/>
        <v>Demand</v>
      </c>
      <c r="AM192">
        <f>$AS$32</f>
        <v>2038</v>
      </c>
      <c r="AN192" t="s">
        <v>27</v>
      </c>
      <c r="AO192" t="str">
        <f t="shared" si="43"/>
        <v>ISDEM</v>
      </c>
      <c r="AP192" s="13">
        <f>'BY_Demands_Drivers (2)'!$F$57*$AT32</f>
        <v>8.917508187572718</v>
      </c>
      <c r="AQ192" s="13">
        <f>'BY_Demands_Drivers (2)'!$G$57*$AT32</f>
        <v>2.6923880336024508</v>
      </c>
      <c r="AX192" s="18" t="str">
        <f t="shared" si="39"/>
        <v>Demand</v>
      </c>
      <c r="AY192">
        <f>$BE$32</f>
        <v>2038</v>
      </c>
      <c r="AZ192" t="s">
        <v>27</v>
      </c>
      <c r="BA192" t="str">
        <f t="shared" si="44"/>
        <v>IIDEM</v>
      </c>
      <c r="BB192" s="13">
        <f>'BY_Demands_Drivers (2)'!$F$92*$BF32</f>
        <v>1.6371622670413057</v>
      </c>
      <c r="BC192" s="13">
        <f>'BY_Demands_Drivers (2)'!$F$92*$BF32</f>
        <v>1.6371622670413057</v>
      </c>
    </row>
    <row r="193" spans="2:55" x14ac:dyDescent="0.3">
      <c r="B193" s="18" t="str">
        <f t="shared" si="35"/>
        <v>Demand</v>
      </c>
      <c r="C193">
        <f>$I$33</f>
        <v>2039</v>
      </c>
      <c r="D193" t="s">
        <v>27</v>
      </c>
      <c r="E193" t="str">
        <f t="shared" si="40"/>
        <v>IGDEM</v>
      </c>
      <c r="F193" s="13">
        <f>'BY_Demands_Drivers (2)'!$F$29*$J33</f>
        <v>1.8902520851328195</v>
      </c>
      <c r="G193" s="13">
        <f>'BY_Demands_Drivers (2)'!$G$29*$J33</f>
        <v>0.57070786899820647</v>
      </c>
      <c r="N193" s="18" t="str">
        <f t="shared" si="36"/>
        <v>Demand</v>
      </c>
      <c r="O193">
        <f>$U$33</f>
        <v>2039</v>
      </c>
      <c r="P193" t="s">
        <v>27</v>
      </c>
      <c r="Q193" t="str">
        <f t="shared" si="41"/>
        <v>IXDEM</v>
      </c>
      <c r="R193" s="13">
        <f>'BY_Demands_Drivers (2)'!$F$36*$V33</f>
        <v>28.125389338460042</v>
      </c>
      <c r="S193" s="13">
        <f>'BY_Demands_Drivers (2)'!$G$36*$V33</f>
        <v>8.4916615833117746</v>
      </c>
      <c r="Z193" s="18" t="str">
        <f t="shared" si="37"/>
        <v>Demand</v>
      </c>
      <c r="AA193">
        <f>$AG$33</f>
        <v>2039</v>
      </c>
      <c r="AB193" t="s">
        <v>27</v>
      </c>
      <c r="AC193" t="str">
        <f t="shared" si="42"/>
        <v>IRDEM</v>
      </c>
      <c r="AD193" s="13">
        <f>'BY_Demands_Drivers (2)'!$F$50*$AH33</f>
        <v>7.5066043443547805</v>
      </c>
      <c r="AE193" s="13">
        <f>'BY_Demands_Drivers (2)'!$G$50*$AH33</f>
        <v>2.2664057362901278</v>
      </c>
      <c r="AL193" s="18" t="str">
        <f t="shared" si="38"/>
        <v>Demand</v>
      </c>
      <c r="AM193">
        <f>$AS$33</f>
        <v>2039</v>
      </c>
      <c r="AN193" t="s">
        <v>27</v>
      </c>
      <c r="AO193" t="str">
        <f t="shared" si="43"/>
        <v>ISDEM</v>
      </c>
      <c r="AP193" s="13">
        <f>'BY_Demands_Drivers (2)'!$F$57*$AT33</f>
        <v>8.924108951193471</v>
      </c>
      <c r="AQ193" s="13">
        <f>'BY_Demands_Drivers (2)'!$G$57*$AT33</f>
        <v>2.6943809464892507</v>
      </c>
      <c r="AX193" s="18" t="str">
        <f t="shared" si="39"/>
        <v>Demand</v>
      </c>
      <c r="AY193">
        <f>$BE$33</f>
        <v>2039</v>
      </c>
      <c r="AZ193" t="s">
        <v>27</v>
      </c>
      <c r="BA193" t="str">
        <f t="shared" si="44"/>
        <v>IIDEM</v>
      </c>
      <c r="BB193" s="13">
        <f>'BY_Demands_Drivers (2)'!$F$92*$BF33</f>
        <v>1.6496121392418506</v>
      </c>
      <c r="BC193" s="13">
        <f>'BY_Demands_Drivers (2)'!$F$92*$BF33</f>
        <v>1.6496121392418506</v>
      </c>
    </row>
    <row r="194" spans="2:55" x14ac:dyDescent="0.3">
      <c r="B194" s="18" t="str">
        <f t="shared" si="35"/>
        <v>Demand</v>
      </c>
      <c r="C194">
        <f>$I$34</f>
        <v>2040</v>
      </c>
      <c r="D194" t="s">
        <v>27</v>
      </c>
      <c r="E194" t="str">
        <f t="shared" si="40"/>
        <v>IGDEM</v>
      </c>
      <c r="F194" s="13">
        <f>'BY_Demands_Drivers (2)'!$F$29*$J34</f>
        <v>1.8706736135350435</v>
      </c>
      <c r="G194" s="13">
        <f>'BY_Demands_Drivers (2)'!$G$29*$J34</f>
        <v>0.56479670620056122</v>
      </c>
      <c r="N194" s="18" t="str">
        <f t="shared" si="36"/>
        <v>Demand</v>
      </c>
      <c r="O194">
        <f>$U$34</f>
        <v>2040</v>
      </c>
      <c r="P194" t="s">
        <v>27</v>
      </c>
      <c r="Q194" t="str">
        <f t="shared" si="41"/>
        <v>IXDEM</v>
      </c>
      <c r="R194" s="13">
        <f>'BY_Demands_Drivers (2)'!$F$36*$V34</f>
        <v>28.044006441102884</v>
      </c>
      <c r="S194" s="13">
        <f>'BY_Demands_Drivers (2)'!$G$36*$V34</f>
        <v>8.4670903315253554</v>
      </c>
      <c r="Z194" s="18" t="str">
        <f t="shared" si="37"/>
        <v>Demand</v>
      </c>
      <c r="AA194">
        <f>$AG$34</f>
        <v>2040</v>
      </c>
      <c r="AB194" t="s">
        <v>27</v>
      </c>
      <c r="AC194" t="str">
        <f t="shared" si="42"/>
        <v>IRDEM</v>
      </c>
      <c r="AD194" s="13">
        <f>'BY_Demands_Drivers (2)'!$F$50*$AH34</f>
        <v>7.4748493756502583</v>
      </c>
      <c r="AE194" s="13">
        <f>'BY_Demands_Drivers (2)'!$G$50*$AH34</f>
        <v>2.2568182264219985</v>
      </c>
      <c r="AL194" s="18" t="str">
        <f t="shared" si="38"/>
        <v>Demand</v>
      </c>
      <c r="AM194">
        <f>$AS$34</f>
        <v>2040</v>
      </c>
      <c r="AN194" t="s">
        <v>27</v>
      </c>
      <c r="AO194" t="str">
        <f t="shared" si="43"/>
        <v>ISDEM</v>
      </c>
      <c r="AP194" s="13">
        <f>'BY_Demands_Drivers (2)'!$F$57*$AT34</f>
        <v>8.9301542580732427</v>
      </c>
      <c r="AQ194" s="13">
        <f>'BY_Demands_Drivers (2)'!$G$57*$AT34</f>
        <v>2.6962061550071676</v>
      </c>
      <c r="AX194" s="18" t="str">
        <f t="shared" si="39"/>
        <v>Demand</v>
      </c>
      <c r="AY194">
        <f>$BE$34</f>
        <v>2040</v>
      </c>
      <c r="AZ194" t="s">
        <v>27</v>
      </c>
      <c r="BA194" t="str">
        <f t="shared" si="44"/>
        <v>IIDEM</v>
      </c>
      <c r="BB194" s="13">
        <f>'BY_Demands_Drivers (2)'!$F$92*$BF34</f>
        <v>1.6618423595156098</v>
      </c>
      <c r="BC194" s="13">
        <f>'BY_Demands_Drivers (2)'!$F$92*$BF34</f>
        <v>1.6618423595156098</v>
      </c>
    </row>
    <row r="195" spans="2:55" x14ac:dyDescent="0.3">
      <c r="B195" s="18" t="str">
        <f t="shared" si="35"/>
        <v>Demand</v>
      </c>
      <c r="C195">
        <f>$I$35</f>
        <v>2041</v>
      </c>
      <c r="D195" t="s">
        <v>27</v>
      </c>
      <c r="E195" t="str">
        <f t="shared" si="40"/>
        <v>IGDEM</v>
      </c>
      <c r="F195" s="13">
        <f>'BY_Demands_Drivers (2)'!$F$29*$J35</f>
        <v>1.8636802319047119</v>
      </c>
      <c r="G195" s="13">
        <f>'BY_Demands_Drivers (2)'!$G$29*$J35</f>
        <v>0.56268525346961118</v>
      </c>
      <c r="N195" s="18" t="str">
        <f t="shared" si="36"/>
        <v>Demand</v>
      </c>
      <c r="O195">
        <f>$U$35</f>
        <v>2041</v>
      </c>
      <c r="P195" t="s">
        <v>27</v>
      </c>
      <c r="Q195" t="str">
        <f t="shared" si="41"/>
        <v>IXDEM</v>
      </c>
      <c r="R195" s="13">
        <f>'BY_Demands_Drivers (2)'!$F$36*$V35</f>
        <v>27.667085650110902</v>
      </c>
      <c r="S195" s="13">
        <f>'BY_Demands_Drivers (2)'!$G$36*$V35</f>
        <v>8.3532898161866633</v>
      </c>
      <c r="Z195" s="18" t="str">
        <f t="shared" si="37"/>
        <v>Demand</v>
      </c>
      <c r="AA195">
        <f>$AG$35</f>
        <v>2041</v>
      </c>
      <c r="AB195" t="s">
        <v>27</v>
      </c>
      <c r="AC195" t="str">
        <f t="shared" si="42"/>
        <v>IRDEM</v>
      </c>
      <c r="AD195" s="13">
        <f>'BY_Demands_Drivers (2)'!$F$50*$AH35</f>
        <v>7.4327254102359461</v>
      </c>
      <c r="AE195" s="13">
        <f>'BY_Demands_Drivers (2)'!$G$50*$AH35</f>
        <v>2.2441000928331301</v>
      </c>
      <c r="AL195" s="18" t="str">
        <f t="shared" si="38"/>
        <v>Demand</v>
      </c>
      <c r="AM195">
        <f>$AS$35</f>
        <v>2041</v>
      </c>
      <c r="AN195" t="s">
        <v>27</v>
      </c>
      <c r="AO195" t="str">
        <f t="shared" si="43"/>
        <v>ISDEM</v>
      </c>
      <c r="AP195" s="13">
        <f>'BY_Demands_Drivers (2)'!$F$57*$AT35</f>
        <v>9.0336822746411709</v>
      </c>
      <c r="AQ195" s="13">
        <f>'BY_Demands_Drivers (2)'!$G$57*$AT35</f>
        <v>2.7274634958569943</v>
      </c>
      <c r="AX195" s="18" t="str">
        <f t="shared" si="39"/>
        <v>Demand</v>
      </c>
      <c r="AY195">
        <f>$BE$35</f>
        <v>2041</v>
      </c>
      <c r="AZ195" t="s">
        <v>27</v>
      </c>
      <c r="BA195" t="str">
        <f t="shared" si="44"/>
        <v>IIDEM</v>
      </c>
      <c r="BB195" s="13">
        <f>'BY_Demands_Drivers (2)'!$F$92*$BF35</f>
        <v>1.6731638945290659</v>
      </c>
      <c r="BC195" s="13">
        <f>'BY_Demands_Drivers (2)'!$F$92*$BF35</f>
        <v>1.6731638945290659</v>
      </c>
    </row>
    <row r="196" spans="2:55" x14ac:dyDescent="0.3">
      <c r="B196" s="18" t="str">
        <f t="shared" si="35"/>
        <v>Demand</v>
      </c>
      <c r="C196">
        <f>$I$36</f>
        <v>2042</v>
      </c>
      <c r="D196" t="s">
        <v>27</v>
      </c>
      <c r="E196" t="str">
        <f t="shared" si="40"/>
        <v>IGDEM</v>
      </c>
      <c r="F196" s="13">
        <f>'BY_Demands_Drivers (2)'!$F$29*$J36</f>
        <v>1.8566566675339866</v>
      </c>
      <c r="G196" s="13">
        <f>'BY_Demands_Drivers (2)'!$G$29*$J36</f>
        <v>0.56056468791842606</v>
      </c>
      <c r="N196" s="18" t="str">
        <f t="shared" si="36"/>
        <v>Demand</v>
      </c>
      <c r="O196">
        <f>$U$36</f>
        <v>2042</v>
      </c>
      <c r="P196" t="s">
        <v>27</v>
      </c>
      <c r="Q196" t="str">
        <f t="shared" si="41"/>
        <v>IXDEM</v>
      </c>
      <c r="R196" s="13">
        <f>'BY_Demands_Drivers (2)'!$F$36*$V36</f>
        <v>27.292591533797133</v>
      </c>
      <c r="S196" s="13">
        <f>'BY_Demands_Drivers (2)'!$G$36*$V36</f>
        <v>8.240221966266116</v>
      </c>
      <c r="Z196" s="18" t="str">
        <f t="shared" si="37"/>
        <v>Demand</v>
      </c>
      <c r="AA196">
        <f>$AG$36</f>
        <v>2042</v>
      </c>
      <c r="AB196" t="s">
        <v>27</v>
      </c>
      <c r="AC196" t="str">
        <f t="shared" si="42"/>
        <v>IRDEM</v>
      </c>
      <c r="AD196" s="13">
        <f>'BY_Demands_Drivers (2)'!$F$50*$AH36</f>
        <v>7.3906308908841822</v>
      </c>
      <c r="AE196" s="13">
        <f>'BY_Demands_Drivers (2)'!$G$50*$AH36</f>
        <v>2.2313908496455679</v>
      </c>
      <c r="AL196" s="18" t="str">
        <f t="shared" si="38"/>
        <v>Demand</v>
      </c>
      <c r="AM196">
        <f>$AS$36</f>
        <v>2042</v>
      </c>
      <c r="AN196" t="s">
        <v>27</v>
      </c>
      <c r="AO196" t="str">
        <f t="shared" si="43"/>
        <v>ISDEM</v>
      </c>
      <c r="AP196" s="13">
        <f>'BY_Demands_Drivers (2)'!$F$57*$AT36</f>
        <v>9.1356173935535185</v>
      </c>
      <c r="AQ196" s="13">
        <f>'BY_Demands_Drivers (2)'!$G$57*$AT36</f>
        <v>2.7582399065527441</v>
      </c>
      <c r="AX196" s="18" t="str">
        <f t="shared" si="39"/>
        <v>Demand</v>
      </c>
      <c r="AY196">
        <f>$BE$36</f>
        <v>2042</v>
      </c>
      <c r="AZ196" t="s">
        <v>27</v>
      </c>
      <c r="BA196" t="str">
        <f t="shared" si="44"/>
        <v>IIDEM</v>
      </c>
      <c r="BB196" s="13">
        <f>'BY_Demands_Drivers (2)'!$F$92*$BF36</f>
        <v>1.6842730689737626</v>
      </c>
      <c r="BC196" s="13">
        <f>'BY_Demands_Drivers (2)'!$F$92*$BF36</f>
        <v>1.6842730689737626</v>
      </c>
    </row>
    <row r="197" spans="2:55" x14ac:dyDescent="0.3">
      <c r="B197" s="18" t="str">
        <f t="shared" ref="B197:B260" si="45">IF(SUM(F197:G197)&gt;0,"Demand","\I:")</f>
        <v>Demand</v>
      </c>
      <c r="C197">
        <f>$I$37</f>
        <v>2043</v>
      </c>
      <c r="D197" t="s">
        <v>27</v>
      </c>
      <c r="E197" t="str">
        <f t="shared" si="40"/>
        <v>IGDEM</v>
      </c>
      <c r="F197" s="13">
        <f>'BY_Demands_Drivers (2)'!$F$29*$J37</f>
        <v>1.8496029204228674</v>
      </c>
      <c r="G197" s="13">
        <f>'BY_Demands_Drivers (2)'!$G$29*$J37</f>
        <v>0.55843500954700598</v>
      </c>
      <c r="N197" s="18" t="str">
        <f t="shared" ref="N197:N260" si="46">IF(SUM(R197:S197)&gt;0,"Demand","\I:")</f>
        <v>Demand</v>
      </c>
      <c r="O197">
        <f>$U$37</f>
        <v>2043</v>
      </c>
      <c r="P197" t="s">
        <v>27</v>
      </c>
      <c r="Q197" t="str">
        <f t="shared" si="41"/>
        <v>IXDEM</v>
      </c>
      <c r="R197" s="13">
        <f>'BY_Demands_Drivers (2)'!$F$36*$V37</f>
        <v>26.920524092161585</v>
      </c>
      <c r="S197" s="13">
        <f>'BY_Demands_Drivers (2)'!$G$36*$V37</f>
        <v>8.1278867817637188</v>
      </c>
      <c r="Z197" s="18" t="str">
        <f t="shared" ref="Z197:Z260" si="47">IF(SUM(AD197:AE197)&gt;0,"Demand","\I:")</f>
        <v>Demand</v>
      </c>
      <c r="AA197">
        <f>$AG$37</f>
        <v>2043</v>
      </c>
      <c r="AB197" t="s">
        <v>27</v>
      </c>
      <c r="AC197" t="str">
        <f t="shared" si="42"/>
        <v>IRDEM</v>
      </c>
      <c r="AD197" s="13">
        <f>'BY_Demands_Drivers (2)'!$F$50*$AH37</f>
        <v>7.3485658175949684</v>
      </c>
      <c r="AE197" s="13">
        <f>'BY_Demands_Drivers (2)'!$G$50*$AH37</f>
        <v>2.2186904968593133</v>
      </c>
      <c r="AL197" s="18" t="str">
        <f t="shared" ref="AL197:AL260" si="48">IF(SUM(AP197:AQ197)&gt;0,"Demand","\I:")</f>
        <v>Demand</v>
      </c>
      <c r="AM197">
        <f>$AS$37</f>
        <v>2043</v>
      </c>
      <c r="AN197" t="s">
        <v>27</v>
      </c>
      <c r="AO197" t="str">
        <f t="shared" si="43"/>
        <v>ISDEM</v>
      </c>
      <c r="AP197" s="13">
        <f>'BY_Demands_Drivers (2)'!$F$57*$AT37</f>
        <v>9.2359596148102856</v>
      </c>
      <c r="AQ197" s="13">
        <f>'BY_Demands_Drivers (2)'!$G$57*$AT37</f>
        <v>2.7885353870944161</v>
      </c>
      <c r="AX197" s="18" t="str">
        <f t="shared" ref="AX197:AX260" si="49">IF(SUM(BB197:BC197)&gt;0,"Demand","\I:")</f>
        <v>Demand</v>
      </c>
      <c r="AY197">
        <f>$BE$37</f>
        <v>2043</v>
      </c>
      <c r="AZ197" t="s">
        <v>27</v>
      </c>
      <c r="BA197" t="str">
        <f t="shared" si="44"/>
        <v>IIDEM</v>
      </c>
      <c r="BB197" s="13">
        <f>'BY_Demands_Drivers (2)'!$F$92*$BF37</f>
        <v>1.6951698828497002</v>
      </c>
      <c r="BC197" s="13">
        <f>'BY_Demands_Drivers (2)'!$F$92*$BF37</f>
        <v>1.6951698828497002</v>
      </c>
    </row>
    <row r="198" spans="2:55" x14ac:dyDescent="0.3">
      <c r="B198" s="18" t="str">
        <f t="shared" si="45"/>
        <v>Demand</v>
      </c>
      <c r="C198">
        <f>$I$38</f>
        <v>2044</v>
      </c>
      <c r="D198" t="s">
        <v>27</v>
      </c>
      <c r="E198" t="str">
        <f t="shared" si="40"/>
        <v>IGDEM</v>
      </c>
      <c r="F198" s="13">
        <f>'BY_Demands_Drivers (2)'!$F$29*$J38</f>
        <v>1.8425189905713548</v>
      </c>
      <c r="G198" s="13">
        <f>'BY_Demands_Drivers (2)'!$G$29*$J38</f>
        <v>0.55629621835535104</v>
      </c>
      <c r="N198" s="18" t="str">
        <f t="shared" si="46"/>
        <v>Demand</v>
      </c>
      <c r="O198">
        <f>$U$38</f>
        <v>2044</v>
      </c>
      <c r="P198" t="s">
        <v>27</v>
      </c>
      <c r="Q198" t="str">
        <f t="shared" si="41"/>
        <v>IXDEM</v>
      </c>
      <c r="R198" s="13">
        <f>'BY_Demands_Drivers (2)'!$F$36*$V38</f>
        <v>26.550883325204246</v>
      </c>
      <c r="S198" s="13">
        <f>'BY_Demands_Drivers (2)'!$G$36*$V38</f>
        <v>8.0162842626794664</v>
      </c>
      <c r="Z198" s="18" t="str">
        <f t="shared" si="47"/>
        <v>Demand</v>
      </c>
      <c r="AA198">
        <f>$AG$38</f>
        <v>2044</v>
      </c>
      <c r="AB198" t="s">
        <v>27</v>
      </c>
      <c r="AC198" t="str">
        <f t="shared" si="42"/>
        <v>IRDEM</v>
      </c>
      <c r="AD198" s="13">
        <f>'BY_Demands_Drivers (2)'!$F$50*$AH38</f>
        <v>7.3065301903683029</v>
      </c>
      <c r="AE198" s="13">
        <f>'BY_Demands_Drivers (2)'!$G$50*$AH38</f>
        <v>2.205999034474365</v>
      </c>
      <c r="AL198" s="18" t="str">
        <f t="shared" si="48"/>
        <v>Demand</v>
      </c>
      <c r="AM198">
        <f>$AS$38</f>
        <v>2044</v>
      </c>
      <c r="AN198" t="s">
        <v>27</v>
      </c>
      <c r="AO198" t="str">
        <f t="shared" si="43"/>
        <v>ISDEM</v>
      </c>
      <c r="AP198" s="13">
        <f>'BY_Demands_Drivers (2)'!$F$57*$AT38</f>
        <v>9.3347089384114685</v>
      </c>
      <c r="AQ198" s="13">
        <f>'BY_Demands_Drivers (2)'!$G$57*$AT38</f>
        <v>2.8183499374820093</v>
      </c>
      <c r="AX198" s="18" t="str">
        <f t="shared" si="49"/>
        <v>Demand</v>
      </c>
      <c r="AY198">
        <f>$BE$38</f>
        <v>2044</v>
      </c>
      <c r="AZ198" t="s">
        <v>27</v>
      </c>
      <c r="BA198" t="str">
        <f t="shared" si="44"/>
        <v>IIDEM</v>
      </c>
      <c r="BB198" s="13">
        <f>'BY_Demands_Drivers (2)'!$F$92*$BF38</f>
        <v>1.7058543361568781</v>
      </c>
      <c r="BC198" s="13">
        <f>'BY_Demands_Drivers (2)'!$F$92*$BF38</f>
        <v>1.7058543361568781</v>
      </c>
    </row>
    <row r="199" spans="2:55" x14ac:dyDescent="0.3">
      <c r="B199" s="18" t="str">
        <f t="shared" si="45"/>
        <v>Demand</v>
      </c>
      <c r="C199">
        <f>$I$39</f>
        <v>2045</v>
      </c>
      <c r="D199" t="s">
        <v>27</v>
      </c>
      <c r="E199" t="str">
        <f t="shared" si="40"/>
        <v>IGDEM</v>
      </c>
      <c r="F199" s="13">
        <f>'BY_Demands_Drivers (2)'!$F$29*$J39</f>
        <v>1.8354048779794478</v>
      </c>
      <c r="G199" s="13">
        <f>'BY_Demands_Drivers (2)'!$G$29*$J39</f>
        <v>0.55414831434346079</v>
      </c>
      <c r="N199" s="18" t="str">
        <f t="shared" si="46"/>
        <v>Demand</v>
      </c>
      <c r="O199">
        <f>$U$39</f>
        <v>2045</v>
      </c>
      <c r="P199" t="s">
        <v>27</v>
      </c>
      <c r="Q199" t="str">
        <f t="shared" si="41"/>
        <v>IXDEM</v>
      </c>
      <c r="R199" s="13">
        <f>'BY_Demands_Drivers (2)'!$F$36*$V39</f>
        <v>26.183669232925119</v>
      </c>
      <c r="S199" s="13">
        <f>'BY_Demands_Drivers (2)'!$G$36*$V39</f>
        <v>7.9054144090133587</v>
      </c>
      <c r="Z199" s="18" t="str">
        <f t="shared" si="47"/>
        <v>Demand</v>
      </c>
      <c r="AA199">
        <f>$AG$39</f>
        <v>2045</v>
      </c>
      <c r="AB199" t="s">
        <v>27</v>
      </c>
      <c r="AC199" t="str">
        <f t="shared" si="42"/>
        <v>IRDEM</v>
      </c>
      <c r="AD199" s="13">
        <f>'BY_Demands_Drivers (2)'!$F$50*$AH39</f>
        <v>7.2645240092041901</v>
      </c>
      <c r="AE199" s="13">
        <f>'BY_Demands_Drivers (2)'!$G$50*$AH39</f>
        <v>2.1933164624907246</v>
      </c>
      <c r="AL199" s="18" t="str">
        <f t="shared" si="48"/>
        <v>Demand</v>
      </c>
      <c r="AM199">
        <f>$AS$39</f>
        <v>2045</v>
      </c>
      <c r="AN199" t="s">
        <v>27</v>
      </c>
      <c r="AO199" t="str">
        <f t="shared" si="43"/>
        <v>ISDEM</v>
      </c>
      <c r="AP199" s="13">
        <f>'BY_Demands_Drivers (2)'!$F$57*$AT39</f>
        <v>9.4318653643570691</v>
      </c>
      <c r="AQ199" s="13">
        <f>'BY_Demands_Drivers (2)'!$G$57*$AT39</f>
        <v>2.8476835577155239</v>
      </c>
      <c r="AX199" s="18" t="str">
        <f t="shared" si="49"/>
        <v>Demand</v>
      </c>
      <c r="AY199">
        <f>$BE$39</f>
        <v>2045</v>
      </c>
      <c r="AZ199" t="s">
        <v>27</v>
      </c>
      <c r="BA199" t="str">
        <f t="shared" si="44"/>
        <v>IIDEM</v>
      </c>
      <c r="BB199" s="13">
        <f>'BY_Demands_Drivers (2)'!$F$92*$BF39</f>
        <v>1.7163264288952971</v>
      </c>
      <c r="BC199" s="13">
        <f>'BY_Demands_Drivers (2)'!$F$92*$BF39</f>
        <v>1.7163264288952971</v>
      </c>
    </row>
    <row r="200" spans="2:55" x14ac:dyDescent="0.3">
      <c r="B200" s="18" t="str">
        <f t="shared" si="45"/>
        <v>Demand</v>
      </c>
      <c r="C200">
        <f>$I$40</f>
        <v>2046</v>
      </c>
      <c r="D200" t="s">
        <v>27</v>
      </c>
      <c r="E200" t="str">
        <f t="shared" si="40"/>
        <v>IGDEM</v>
      </c>
      <c r="F200" s="13">
        <f>'BY_Demands_Drivers (2)'!$F$29*$J40</f>
        <v>1.8284801045828347</v>
      </c>
      <c r="G200" s="13">
        <f>'BY_Demands_Drivers (2)'!$G$29*$J40</f>
        <v>0.55205757591785087</v>
      </c>
      <c r="N200" s="18" t="str">
        <f t="shared" si="46"/>
        <v>Demand</v>
      </c>
      <c r="O200">
        <f>$U$40</f>
        <v>2046</v>
      </c>
      <c r="P200" t="s">
        <v>27</v>
      </c>
      <c r="Q200" t="str">
        <f t="shared" si="41"/>
        <v>IXDEM</v>
      </c>
      <c r="R200" s="13">
        <f>'BY_Demands_Drivers (2)'!$F$36*$V40</f>
        <v>26.004464661440586</v>
      </c>
      <c r="S200" s="13">
        <f>'BY_Demands_Drivers (2)'!$G$36*$V40</f>
        <v>7.851308684220843</v>
      </c>
      <c r="Z200" s="18" t="str">
        <f t="shared" si="47"/>
        <v>Demand</v>
      </c>
      <c r="AA200">
        <f>$AG$40</f>
        <v>2046</v>
      </c>
      <c r="AB200" t="s">
        <v>27</v>
      </c>
      <c r="AC200" t="str">
        <f t="shared" si="42"/>
        <v>IRDEM</v>
      </c>
      <c r="AD200" s="13">
        <f>'BY_Demands_Drivers (2)'!$F$50*$AH40</f>
        <v>7.2351878428841028</v>
      </c>
      <c r="AE200" s="13">
        <f>'BY_Demands_Drivers (2)'!$G$50*$AH40</f>
        <v>2.1844592412254786</v>
      </c>
      <c r="AL200" s="18" t="str">
        <f t="shared" si="48"/>
        <v>Demand</v>
      </c>
      <c r="AM200">
        <f>$AS$40</f>
        <v>2046</v>
      </c>
      <c r="AN200" t="s">
        <v>27</v>
      </c>
      <c r="AO200" t="str">
        <f t="shared" si="43"/>
        <v>ISDEM</v>
      </c>
      <c r="AP200" s="13">
        <f>'BY_Demands_Drivers (2)'!$F$57*$AT40</f>
        <v>9.5453257851207827</v>
      </c>
      <c r="AQ200" s="13">
        <f>'BY_Demands_Drivers (2)'!$G$57*$AT40</f>
        <v>2.8819397055907157</v>
      </c>
      <c r="AX200" s="18" t="str">
        <f t="shared" si="49"/>
        <v>Demand</v>
      </c>
      <c r="AY200">
        <f>$BE$40</f>
        <v>2046</v>
      </c>
      <c r="AZ200" t="s">
        <v>27</v>
      </c>
      <c r="BA200" t="str">
        <f t="shared" si="44"/>
        <v>IIDEM</v>
      </c>
      <c r="BB200" s="13">
        <f>'BY_Demands_Drivers (2)'!$F$92*$BF40</f>
        <v>1.7259308841780017</v>
      </c>
      <c r="BC200" s="13">
        <f>'BY_Demands_Drivers (2)'!$F$92*$BF40</f>
        <v>1.7259308841780017</v>
      </c>
    </row>
    <row r="201" spans="2:55" x14ac:dyDescent="0.3">
      <c r="B201" s="18" t="str">
        <f t="shared" si="45"/>
        <v>Demand</v>
      </c>
      <c r="C201">
        <f>$I$41</f>
        <v>2047</v>
      </c>
      <c r="D201" t="s">
        <v>27</v>
      </c>
      <c r="E201" t="str">
        <f t="shared" si="40"/>
        <v>IGDEM</v>
      </c>
      <c r="F201" s="13">
        <f>'BY_Demands_Drivers (2)'!$F$29*$J41</f>
        <v>1.8215227623378314</v>
      </c>
      <c r="G201" s="13">
        <f>'BY_Demands_Drivers (2)'!$G$29*$J41</f>
        <v>0.54995700425454386</v>
      </c>
      <c r="N201" s="18" t="str">
        <f t="shared" si="46"/>
        <v>Demand</v>
      </c>
      <c r="O201">
        <f>$U$41</f>
        <v>2047</v>
      </c>
      <c r="P201" t="s">
        <v>27</v>
      </c>
      <c r="Q201" t="str">
        <f t="shared" si="41"/>
        <v>IXDEM</v>
      </c>
      <c r="R201" s="13">
        <f>'BY_Demands_Drivers (2)'!$F$36*$V41</f>
        <v>25.825669559785172</v>
      </c>
      <c r="S201" s="13">
        <f>'BY_Demands_Drivers (2)'!$G$36*$V41</f>
        <v>7.7973265872002182</v>
      </c>
      <c r="Z201" s="18" t="str">
        <f t="shared" si="47"/>
        <v>Demand</v>
      </c>
      <c r="AA201">
        <f>$AG$41</f>
        <v>2047</v>
      </c>
      <c r="AB201" t="s">
        <v>27</v>
      </c>
      <c r="AC201" t="str">
        <f t="shared" si="42"/>
        <v>IRDEM</v>
      </c>
      <c r="AD201" s="13">
        <f>'BY_Demands_Drivers (2)'!$F$50*$AH41</f>
        <v>7.2057437251398104</v>
      </c>
      <c r="AE201" s="13">
        <f>'BY_Demands_Drivers (2)'!$G$50*$AH41</f>
        <v>2.1755694270972237</v>
      </c>
      <c r="AL201" s="18" t="str">
        <f t="shared" si="48"/>
        <v>Demand</v>
      </c>
      <c r="AM201">
        <f>$AS$41</f>
        <v>2047</v>
      </c>
      <c r="AN201" t="s">
        <v>27</v>
      </c>
      <c r="AO201" t="str">
        <f t="shared" si="43"/>
        <v>ISDEM</v>
      </c>
      <c r="AP201" s="13">
        <f>'BY_Demands_Drivers (2)'!$F$57*$AT41</f>
        <v>9.6569987767889849</v>
      </c>
      <c r="AQ201" s="13">
        <f>'BY_Demands_Drivers (2)'!$G$57*$AT41</f>
        <v>2.9156561900749192</v>
      </c>
      <c r="AX201" s="18" t="str">
        <f t="shared" si="49"/>
        <v>Demand</v>
      </c>
      <c r="AY201">
        <f>$BE$41</f>
        <v>2047</v>
      </c>
      <c r="AZ201" t="s">
        <v>27</v>
      </c>
      <c r="BA201" t="str">
        <f t="shared" si="44"/>
        <v>IIDEM</v>
      </c>
      <c r="BB201" s="13">
        <f>'BY_Demands_Drivers (2)'!$F$92*$BF41</f>
        <v>1.7353301014668052</v>
      </c>
      <c r="BC201" s="13">
        <f>'BY_Demands_Drivers (2)'!$F$92*$BF41</f>
        <v>1.7353301014668052</v>
      </c>
    </row>
    <row r="202" spans="2:55" x14ac:dyDescent="0.3">
      <c r="B202" s="18" t="str">
        <f t="shared" si="45"/>
        <v>Demand</v>
      </c>
      <c r="C202">
        <f>$I$42</f>
        <v>2048</v>
      </c>
      <c r="D202" t="s">
        <v>27</v>
      </c>
      <c r="E202" t="str">
        <f t="shared" si="40"/>
        <v>IGDEM</v>
      </c>
      <c r="F202" s="13">
        <f>'BY_Demands_Drivers (2)'!$F$29*$J42</f>
        <v>1.8145328512444372</v>
      </c>
      <c r="G202" s="13">
        <f>'BY_Demands_Drivers (2)'!$G$29*$J42</f>
        <v>0.54784659935353952</v>
      </c>
      <c r="N202" s="18" t="str">
        <f t="shared" si="46"/>
        <v>Demand</v>
      </c>
      <c r="O202">
        <f>$U$42</f>
        <v>2048</v>
      </c>
      <c r="P202" t="s">
        <v>27</v>
      </c>
      <c r="Q202" t="str">
        <f t="shared" si="41"/>
        <v>IXDEM</v>
      </c>
      <c r="R202" s="13">
        <f>'BY_Demands_Drivers (2)'!$F$36*$V42</f>
        <v>25.647283927958881</v>
      </c>
      <c r="S202" s="13">
        <f>'BY_Demands_Drivers (2)'!$G$36*$V42</f>
        <v>7.743468117951485</v>
      </c>
      <c r="Z202" s="18" t="str">
        <f t="shared" si="47"/>
        <v>Demand</v>
      </c>
      <c r="AA202">
        <f>$AG$42</f>
        <v>2048</v>
      </c>
      <c r="AB202" t="s">
        <v>27</v>
      </c>
      <c r="AC202" t="str">
        <f t="shared" si="42"/>
        <v>IRDEM</v>
      </c>
      <c r="AD202" s="13">
        <f>'BY_Demands_Drivers (2)'!$F$50*$AH42</f>
        <v>7.1761916559713121</v>
      </c>
      <c r="AE202" s="13">
        <f>'BY_Demands_Drivers (2)'!$G$50*$AH42</f>
        <v>2.1666470201059589</v>
      </c>
      <c r="AL202" s="18" t="str">
        <f t="shared" si="48"/>
        <v>Demand</v>
      </c>
      <c r="AM202">
        <f>$AS$42</f>
        <v>2048</v>
      </c>
      <c r="AN202" t="s">
        <v>27</v>
      </c>
      <c r="AO202" t="str">
        <f t="shared" si="43"/>
        <v>ISDEM</v>
      </c>
      <c r="AP202" s="13">
        <f>'BY_Demands_Drivers (2)'!$F$57*$AT42</f>
        <v>9.7668843393616704</v>
      </c>
      <c r="AQ202" s="13">
        <f>'BY_Demands_Drivers (2)'!$G$57*$AT42</f>
        <v>2.9488330111681336</v>
      </c>
      <c r="AX202" s="18" t="str">
        <f t="shared" si="49"/>
        <v>Demand</v>
      </c>
      <c r="AY202">
        <f>$BE$42</f>
        <v>2048</v>
      </c>
      <c r="AZ202" t="s">
        <v>27</v>
      </c>
      <c r="BA202" t="str">
        <f t="shared" si="44"/>
        <v>IIDEM</v>
      </c>
      <c r="BB202" s="13">
        <f>'BY_Demands_Drivers (2)'!$F$92*$BF42</f>
        <v>1.7445240807617077</v>
      </c>
      <c r="BC202" s="13">
        <f>'BY_Demands_Drivers (2)'!$F$92*$BF42</f>
        <v>1.7445240807617077</v>
      </c>
    </row>
    <row r="203" spans="2:55" x14ac:dyDescent="0.3">
      <c r="B203" s="18" t="str">
        <f t="shared" si="45"/>
        <v>Demand</v>
      </c>
      <c r="C203">
        <f>$I$43</f>
        <v>2049</v>
      </c>
      <c r="D203" t="s">
        <v>27</v>
      </c>
      <c r="E203" t="str">
        <f t="shared" si="40"/>
        <v>IGDEM</v>
      </c>
      <c r="F203" s="13">
        <f>'BY_Demands_Drivers (2)'!$F$29*$J43</f>
        <v>1.807510371302653</v>
      </c>
      <c r="G203" s="13">
        <f>'BY_Demands_Drivers (2)'!$G$29*$J43</f>
        <v>0.5457263612148382</v>
      </c>
      <c r="N203" s="18" t="str">
        <f t="shared" si="46"/>
        <v>Demand</v>
      </c>
      <c r="O203">
        <f>$U$43</f>
        <v>2049</v>
      </c>
      <c r="P203" t="s">
        <v>27</v>
      </c>
      <c r="Q203" t="str">
        <f t="shared" si="41"/>
        <v>IXDEM</v>
      </c>
      <c r="R203" s="13">
        <f>'BY_Demands_Drivers (2)'!$F$36*$V43</f>
        <v>25.469307765961723</v>
      </c>
      <c r="S203" s="13">
        <f>'BY_Demands_Drivers (2)'!$G$36*$V43</f>
        <v>7.6897332764746462</v>
      </c>
      <c r="Z203" s="18" t="str">
        <f t="shared" si="47"/>
        <v>Demand</v>
      </c>
      <c r="AA203">
        <f>$AG$43</f>
        <v>2049</v>
      </c>
      <c r="AB203" t="s">
        <v>27</v>
      </c>
      <c r="AC203" t="str">
        <f t="shared" si="42"/>
        <v>IRDEM</v>
      </c>
      <c r="AD203" s="13">
        <f>'BY_Demands_Drivers (2)'!$F$50*$AH43</f>
        <v>7.1465316353786061</v>
      </c>
      <c r="AE203" s="13">
        <f>'BY_Demands_Drivers (2)'!$G$50*$AH43</f>
        <v>2.1576920202516847</v>
      </c>
      <c r="AL203" s="18" t="str">
        <f t="shared" si="48"/>
        <v>Demand</v>
      </c>
      <c r="AM203">
        <f>$AS$43</f>
        <v>2049</v>
      </c>
      <c r="AN203" t="s">
        <v>27</v>
      </c>
      <c r="AO203" t="str">
        <f t="shared" si="43"/>
        <v>ISDEM</v>
      </c>
      <c r="AP203" s="13">
        <f>'BY_Demands_Drivers (2)'!$F$57*$AT43</f>
        <v>9.8749824728388464</v>
      </c>
      <c r="AQ203" s="13">
        <f>'BY_Demands_Drivers (2)'!$G$57*$AT43</f>
        <v>2.9814701688703598</v>
      </c>
      <c r="AX203" s="18" t="str">
        <f t="shared" si="49"/>
        <v>Demand</v>
      </c>
      <c r="AY203">
        <f>$BE$43</f>
        <v>2049</v>
      </c>
      <c r="AZ203" t="s">
        <v>27</v>
      </c>
      <c r="BA203" t="str">
        <f t="shared" si="44"/>
        <v>IIDEM</v>
      </c>
      <c r="BB203" s="13">
        <f>'BY_Demands_Drivers (2)'!$F$92*$BF43</f>
        <v>1.7535128220627092</v>
      </c>
      <c r="BC203" s="13">
        <f>'BY_Demands_Drivers (2)'!$F$92*$BF43</f>
        <v>1.7535128220627092</v>
      </c>
    </row>
    <row r="204" spans="2:55" x14ac:dyDescent="0.3">
      <c r="B204" s="18" t="str">
        <f t="shared" si="45"/>
        <v>Demand</v>
      </c>
      <c r="C204" s="2">
        <f>$I$44</f>
        <v>2050</v>
      </c>
      <c r="D204" s="2" t="s">
        <v>27</v>
      </c>
      <c r="E204" t="str">
        <f t="shared" si="40"/>
        <v>IGDEM</v>
      </c>
      <c r="F204" s="13">
        <f>'BY_Demands_Drivers (2)'!$F$29*$J44</f>
        <v>1.8004553225124773</v>
      </c>
      <c r="G204" s="13">
        <f>'BY_Demands_Drivers (2)'!$G$29*$J44</f>
        <v>0.54359628983843944</v>
      </c>
      <c r="N204" s="18" t="str">
        <f t="shared" si="46"/>
        <v>Demand</v>
      </c>
      <c r="O204" s="2">
        <f>$U$44</f>
        <v>2050</v>
      </c>
      <c r="P204" s="2" t="s">
        <v>27</v>
      </c>
      <c r="Q204" s="2" t="str">
        <f t="shared" si="41"/>
        <v>IXDEM</v>
      </c>
      <c r="R204" s="13">
        <f>'BY_Demands_Drivers (2)'!$F$36*$V44</f>
        <v>25.291741073793695</v>
      </c>
      <c r="S204" s="13">
        <f>'BY_Demands_Drivers (2)'!$G$36*$V44</f>
        <v>7.6361220627697</v>
      </c>
      <c r="Z204" s="18" t="str">
        <f t="shared" si="47"/>
        <v>Demand</v>
      </c>
      <c r="AA204" s="2">
        <f>$AG$44</f>
        <v>2050</v>
      </c>
      <c r="AB204" s="2" t="s">
        <v>27</v>
      </c>
      <c r="AC204" s="2" t="str">
        <f t="shared" si="42"/>
        <v>IRDEM</v>
      </c>
      <c r="AD204" s="13">
        <f>'BY_Demands_Drivers (2)'!$F$50*$AH44</f>
        <v>7.1167636633616969</v>
      </c>
      <c r="AE204" s="13">
        <f>'BY_Demands_Drivers (2)'!$G$50*$AH44</f>
        <v>2.1487044275344021</v>
      </c>
      <c r="AL204" s="18" t="str">
        <f t="shared" si="48"/>
        <v>Demand</v>
      </c>
      <c r="AM204" s="2">
        <f>$AS$44</f>
        <v>2050</v>
      </c>
      <c r="AN204" s="2" t="s">
        <v>27</v>
      </c>
      <c r="AO204" s="2" t="str">
        <f t="shared" si="43"/>
        <v>ISDEM</v>
      </c>
      <c r="AP204" s="13">
        <f>'BY_Demands_Drivers (2)'!$F$57*$AT44</f>
        <v>9.9812931772205076</v>
      </c>
      <c r="AQ204" s="13">
        <f>'BY_Demands_Drivers (2)'!$G$57*$AT44</f>
        <v>3.0135676631815982</v>
      </c>
      <c r="AX204" s="18" t="str">
        <f t="shared" si="49"/>
        <v>Demand</v>
      </c>
      <c r="AY204" s="2">
        <f>$BE$44</f>
        <v>2050</v>
      </c>
      <c r="AZ204" s="2" t="s">
        <v>27</v>
      </c>
      <c r="BA204" s="2" t="str">
        <f t="shared" si="44"/>
        <v>IIDEM</v>
      </c>
      <c r="BB204" s="13">
        <f>'BY_Demands_Drivers (2)'!$F$92*$BF44</f>
        <v>1.7622963253698098</v>
      </c>
      <c r="BC204" s="13">
        <f>'BY_Demands_Drivers (2)'!$F$92*$BF44</f>
        <v>1.7622963253698098</v>
      </c>
    </row>
    <row r="205" spans="2:55" x14ac:dyDescent="0.3">
      <c r="B205" s="18" t="str">
        <f t="shared" si="45"/>
        <v>\I:</v>
      </c>
      <c r="C205">
        <f>$I$5</f>
        <v>2011</v>
      </c>
      <c r="D205" t="s">
        <v>27</v>
      </c>
      <c r="E205" t="str">
        <f>'BY_Demands_Drivers (2)'!$H$30</f>
        <v>IGDTF</v>
      </c>
      <c r="F205" s="13">
        <f>'BY_Demands_Drivers (2)'!$F$30*$J5</f>
        <v>0</v>
      </c>
      <c r="G205" s="13">
        <f>'BY_Demands_Drivers (2)'!$G$30*$J5</f>
        <v>0</v>
      </c>
      <c r="N205" s="18" t="str">
        <f t="shared" si="46"/>
        <v>\I:</v>
      </c>
      <c r="O205">
        <f>$U$5</f>
        <v>2011</v>
      </c>
      <c r="P205" t="s">
        <v>27</v>
      </c>
      <c r="Q205" t="str">
        <f>'BY_Demands_Drivers (2)'!$H$37</f>
        <v>IXDTF</v>
      </c>
      <c r="R205" s="13">
        <f>'BY_Demands_Drivers (2)'!$F$37*$V5</f>
        <v>0</v>
      </c>
      <c r="S205" s="13">
        <f>'BY_Demands_Drivers (2)'!$G$37*$V5</f>
        <v>0</v>
      </c>
      <c r="Z205" s="18" t="str">
        <f t="shared" si="47"/>
        <v>\I:</v>
      </c>
      <c r="AA205">
        <f>$AG$5</f>
        <v>2011</v>
      </c>
      <c r="AB205" t="s">
        <v>27</v>
      </c>
      <c r="AC205" t="str">
        <f>'BY_Demands_Drivers (2)'!$H$51</f>
        <v>IRDTF</v>
      </c>
      <c r="AD205" s="13">
        <f>'BY_Demands_Drivers (2)'!$F$51*$AH5</f>
        <v>0</v>
      </c>
      <c r="AE205" s="13">
        <f>'BY_Demands_Drivers (2)'!$G$51*$AH5</f>
        <v>0</v>
      </c>
      <c r="AL205" s="18" t="str">
        <f t="shared" si="48"/>
        <v>Demand</v>
      </c>
      <c r="AM205">
        <f>$AS$5</f>
        <v>2011</v>
      </c>
      <c r="AN205" t="s">
        <v>27</v>
      </c>
      <c r="AO205" t="str">
        <f>'BY_Demands_Drivers (2)'!$H$58</f>
        <v>ISDTF</v>
      </c>
      <c r="AP205" s="13">
        <f>'BY_Demands_Drivers (2)'!$F$58*$AT5</f>
        <v>0.23482548970656691</v>
      </c>
      <c r="AQ205" s="13">
        <f>'BY_Demands_Drivers (2)'!$G$58*$AT5</f>
        <v>7.0898879504464718E-2</v>
      </c>
      <c r="AX205" s="18" t="str">
        <f t="shared" si="49"/>
        <v>\I:</v>
      </c>
      <c r="AY205">
        <f>$BE$5</f>
        <v>2011</v>
      </c>
      <c r="AZ205" t="s">
        <v>27</v>
      </c>
      <c r="BA205" t="str">
        <f>'BY_Demands_Drivers (2)'!$H$93</f>
        <v>IIDTF</v>
      </c>
      <c r="BB205" s="13">
        <f>'BY_Demands_Drivers (2)'!$F$93*$BF5</f>
        <v>0</v>
      </c>
      <c r="BC205" s="13">
        <f>'BY_Demands_Drivers (2)'!$F$93*$BF5</f>
        <v>0</v>
      </c>
    </row>
    <row r="206" spans="2:55" x14ac:dyDescent="0.3">
      <c r="B206" s="18" t="str">
        <f t="shared" si="45"/>
        <v>\I:</v>
      </c>
      <c r="C206">
        <f>$I$6</f>
        <v>2012</v>
      </c>
      <c r="D206" t="s">
        <v>27</v>
      </c>
      <c r="E206" t="str">
        <f t="shared" ref="E206:E244" si="50">$E$205</f>
        <v>IGDTF</v>
      </c>
      <c r="F206" s="13">
        <f>'BY_Demands_Drivers (2)'!$F$30*$J6</f>
        <v>0</v>
      </c>
      <c r="G206" s="13">
        <f>'BY_Demands_Drivers (2)'!$G$30*$J6</f>
        <v>0</v>
      </c>
      <c r="N206" s="18" t="str">
        <f t="shared" si="46"/>
        <v>\I:</v>
      </c>
      <c r="O206">
        <f>$U$6</f>
        <v>2012</v>
      </c>
      <c r="P206" t="s">
        <v>27</v>
      </c>
      <c r="Q206" t="str">
        <f t="shared" ref="Q206:Q244" si="51">$Q$205</f>
        <v>IXDTF</v>
      </c>
      <c r="R206" s="13">
        <f>'BY_Demands_Drivers (2)'!$F$37*$V6</f>
        <v>0</v>
      </c>
      <c r="S206" s="13">
        <f>'BY_Demands_Drivers (2)'!$G$37*$V6</f>
        <v>0</v>
      </c>
      <c r="Z206" s="18" t="str">
        <f t="shared" si="47"/>
        <v>\I:</v>
      </c>
      <c r="AA206">
        <f>$AG$6</f>
        <v>2012</v>
      </c>
      <c r="AB206" t="s">
        <v>27</v>
      </c>
      <c r="AC206" t="str">
        <f t="shared" ref="AC206:AC244" si="52">$AC$205</f>
        <v>IRDTF</v>
      </c>
      <c r="AD206" s="13">
        <f>'BY_Demands_Drivers (2)'!$F$51*$AH6</f>
        <v>0</v>
      </c>
      <c r="AE206" s="13">
        <f>'BY_Demands_Drivers (2)'!$G$51*$AH6</f>
        <v>0</v>
      </c>
      <c r="AL206" s="18" t="str">
        <f t="shared" si="48"/>
        <v>Demand</v>
      </c>
      <c r="AM206">
        <f>$AS$6</f>
        <v>2012</v>
      </c>
      <c r="AN206" t="s">
        <v>27</v>
      </c>
      <c r="AO206" t="str">
        <f t="shared" ref="AO206:AO244" si="53">$AO$205</f>
        <v>ISDTF</v>
      </c>
      <c r="AP206" s="13">
        <f>'BY_Demands_Drivers (2)'!$F$58*$AT6</f>
        <v>0.23768616066349973</v>
      </c>
      <c r="AQ206" s="13">
        <f>'BY_Demands_Drivers (2)'!$G$58*$AT6</f>
        <v>7.1762577758563706E-2</v>
      </c>
      <c r="AX206" s="18" t="str">
        <f t="shared" si="49"/>
        <v>\I:</v>
      </c>
      <c r="AY206">
        <f>$BE$6</f>
        <v>2012</v>
      </c>
      <c r="AZ206" t="s">
        <v>27</v>
      </c>
      <c r="BA206" t="str">
        <f t="shared" ref="BA206:BA244" si="54">$BA$205</f>
        <v>IIDTF</v>
      </c>
      <c r="BB206" s="13">
        <f>'BY_Demands_Drivers (2)'!$F$93*$BF6</f>
        <v>0</v>
      </c>
      <c r="BC206" s="13">
        <f>'BY_Demands_Drivers (2)'!$F$93*$BF6</f>
        <v>0</v>
      </c>
    </row>
    <row r="207" spans="2:55" x14ac:dyDescent="0.3">
      <c r="B207" s="18" t="str">
        <f t="shared" si="45"/>
        <v>\I:</v>
      </c>
      <c r="C207">
        <f>$I$7</f>
        <v>2013</v>
      </c>
      <c r="D207" t="s">
        <v>27</v>
      </c>
      <c r="E207" t="str">
        <f t="shared" si="50"/>
        <v>IGDTF</v>
      </c>
      <c r="F207" s="13">
        <f>'BY_Demands_Drivers (2)'!$F$30*$J7</f>
        <v>0</v>
      </c>
      <c r="G207" s="13">
        <f>'BY_Demands_Drivers (2)'!$G$30*$J7</f>
        <v>0</v>
      </c>
      <c r="N207" s="18" t="str">
        <f t="shared" si="46"/>
        <v>\I:</v>
      </c>
      <c r="O207">
        <f>$U$7</f>
        <v>2013</v>
      </c>
      <c r="P207" t="s">
        <v>27</v>
      </c>
      <c r="Q207" t="str">
        <f t="shared" si="51"/>
        <v>IXDTF</v>
      </c>
      <c r="R207" s="13">
        <f>'BY_Demands_Drivers (2)'!$F$37*$V7</f>
        <v>0</v>
      </c>
      <c r="S207" s="13">
        <f>'BY_Demands_Drivers (2)'!$G$37*$V7</f>
        <v>0</v>
      </c>
      <c r="Z207" s="18" t="str">
        <f t="shared" si="47"/>
        <v>\I:</v>
      </c>
      <c r="AA207">
        <f>$AG$7</f>
        <v>2013</v>
      </c>
      <c r="AB207" t="s">
        <v>27</v>
      </c>
      <c r="AC207" t="str">
        <f t="shared" si="52"/>
        <v>IRDTF</v>
      </c>
      <c r="AD207" s="13">
        <f>'BY_Demands_Drivers (2)'!$F$51*$AH7</f>
        <v>0</v>
      </c>
      <c r="AE207" s="13">
        <f>'BY_Demands_Drivers (2)'!$G$51*$AH7</f>
        <v>0</v>
      </c>
      <c r="AL207" s="18" t="str">
        <f t="shared" si="48"/>
        <v>Demand</v>
      </c>
      <c r="AM207">
        <f>$AS$7</f>
        <v>2013</v>
      </c>
      <c r="AN207" t="s">
        <v>27</v>
      </c>
      <c r="AO207" t="str">
        <f t="shared" si="53"/>
        <v>ISDTF</v>
      </c>
      <c r="AP207" s="13">
        <f>'BY_Demands_Drivers (2)'!$F$58*$AT7</f>
        <v>0.23768616066349973</v>
      </c>
      <c r="AQ207" s="13">
        <f>'BY_Demands_Drivers (2)'!$G$58*$AT7</f>
        <v>7.1762577758563706E-2</v>
      </c>
      <c r="AX207" s="18" t="str">
        <f t="shared" si="49"/>
        <v>\I:</v>
      </c>
      <c r="AY207">
        <f>$BE$7</f>
        <v>2013</v>
      </c>
      <c r="AZ207" t="s">
        <v>27</v>
      </c>
      <c r="BA207" t="str">
        <f t="shared" si="54"/>
        <v>IIDTF</v>
      </c>
      <c r="BB207" s="13">
        <f>'BY_Demands_Drivers (2)'!$F$93*$BF7</f>
        <v>0</v>
      </c>
      <c r="BC207" s="13">
        <f>'BY_Demands_Drivers (2)'!$F$93*$BF7</f>
        <v>0</v>
      </c>
    </row>
    <row r="208" spans="2:55" x14ac:dyDescent="0.3">
      <c r="B208" s="18" t="str">
        <f t="shared" si="45"/>
        <v>\I:</v>
      </c>
      <c r="C208">
        <f>$I$8</f>
        <v>2014</v>
      </c>
      <c r="D208" t="s">
        <v>27</v>
      </c>
      <c r="E208" t="str">
        <f t="shared" si="50"/>
        <v>IGDTF</v>
      </c>
      <c r="F208" s="13">
        <f>'BY_Demands_Drivers (2)'!$F$30*$J8</f>
        <v>0</v>
      </c>
      <c r="G208" s="13">
        <f>'BY_Demands_Drivers (2)'!$G$30*$J8</f>
        <v>0</v>
      </c>
      <c r="N208" s="18" t="str">
        <f t="shared" si="46"/>
        <v>\I:</v>
      </c>
      <c r="O208">
        <f>$U$8</f>
        <v>2014</v>
      </c>
      <c r="P208" t="s">
        <v>27</v>
      </c>
      <c r="Q208" t="str">
        <f t="shared" si="51"/>
        <v>IXDTF</v>
      </c>
      <c r="R208" s="13">
        <f>'BY_Demands_Drivers (2)'!$F$37*$V8</f>
        <v>0</v>
      </c>
      <c r="S208" s="13">
        <f>'BY_Demands_Drivers (2)'!$G$37*$V8</f>
        <v>0</v>
      </c>
      <c r="Z208" s="18" t="str">
        <f t="shared" si="47"/>
        <v>\I:</v>
      </c>
      <c r="AA208">
        <f>$AG$8</f>
        <v>2014</v>
      </c>
      <c r="AB208" t="s">
        <v>27</v>
      </c>
      <c r="AC208" t="str">
        <f t="shared" si="52"/>
        <v>IRDTF</v>
      </c>
      <c r="AD208" s="13">
        <f>'BY_Demands_Drivers (2)'!$F$51*$AH8</f>
        <v>0</v>
      </c>
      <c r="AE208" s="13">
        <f>'BY_Demands_Drivers (2)'!$G$51*$AH8</f>
        <v>0</v>
      </c>
      <c r="AL208" s="18" t="str">
        <f t="shared" si="48"/>
        <v>Demand</v>
      </c>
      <c r="AM208">
        <f>$AS$8</f>
        <v>2014</v>
      </c>
      <c r="AN208" t="s">
        <v>27</v>
      </c>
      <c r="AO208" t="str">
        <f t="shared" si="53"/>
        <v>ISDTF</v>
      </c>
      <c r="AP208" s="13">
        <f>'BY_Demands_Drivers (2)'!$F$58*$AT8</f>
        <v>0.23772226493522444</v>
      </c>
      <c r="AQ208" s="13">
        <f>'BY_Demands_Drivers (2)'!$G$58*$AT8</f>
        <v>7.1773478416809131E-2</v>
      </c>
      <c r="AX208" s="18" t="str">
        <f t="shared" si="49"/>
        <v>\I:</v>
      </c>
      <c r="AY208">
        <f>$BE$8</f>
        <v>2014</v>
      </c>
      <c r="AZ208" t="s">
        <v>27</v>
      </c>
      <c r="BA208" t="str">
        <f t="shared" si="54"/>
        <v>IIDTF</v>
      </c>
      <c r="BB208" s="13">
        <f>'BY_Demands_Drivers (2)'!$F$93*$BF8</f>
        <v>0</v>
      </c>
      <c r="BC208" s="13">
        <f>'BY_Demands_Drivers (2)'!$F$93*$BF8</f>
        <v>0</v>
      </c>
    </row>
    <row r="209" spans="2:55" x14ac:dyDescent="0.3">
      <c r="B209" s="18" t="str">
        <f t="shared" si="45"/>
        <v>\I:</v>
      </c>
      <c r="C209">
        <f>$I$9</f>
        <v>2015</v>
      </c>
      <c r="D209" t="s">
        <v>27</v>
      </c>
      <c r="E209" t="str">
        <f t="shared" si="50"/>
        <v>IGDTF</v>
      </c>
      <c r="F209" s="13">
        <f>'BY_Demands_Drivers (2)'!$F$30*$J9</f>
        <v>0</v>
      </c>
      <c r="G209" s="13">
        <f>'BY_Demands_Drivers (2)'!$G$30*$J9</f>
        <v>0</v>
      </c>
      <c r="N209" s="18" t="str">
        <f t="shared" si="46"/>
        <v>Demand</v>
      </c>
      <c r="O209">
        <f>$U$9</f>
        <v>2015</v>
      </c>
      <c r="P209" t="s">
        <v>27</v>
      </c>
      <c r="Q209" t="str">
        <f t="shared" si="51"/>
        <v>IXDTF</v>
      </c>
      <c r="R209" s="13">
        <f>'BY_Demands_Drivers (2)'!$F$37*$V9</f>
        <v>0.37848425872148977</v>
      </c>
      <c r="S209" s="13">
        <f>'BY_Demands_Drivers (2)'!$G$37*$V9</f>
        <v>0.11427255996341311</v>
      </c>
      <c r="Z209" s="18" t="str">
        <f t="shared" si="47"/>
        <v>\I:</v>
      </c>
      <c r="AA209">
        <f>$AG$9</f>
        <v>2015</v>
      </c>
      <c r="AB209" t="s">
        <v>27</v>
      </c>
      <c r="AC209" t="str">
        <f t="shared" si="52"/>
        <v>IRDTF</v>
      </c>
      <c r="AD209" s="13">
        <f>'BY_Demands_Drivers (2)'!$F$51*$AH9</f>
        <v>0</v>
      </c>
      <c r="AE209" s="13">
        <f>'BY_Demands_Drivers (2)'!$G$51*$AH9</f>
        <v>0</v>
      </c>
      <c r="AL209" s="18" t="str">
        <f t="shared" si="48"/>
        <v>Demand</v>
      </c>
      <c r="AM209">
        <f>$AS$9</f>
        <v>2015</v>
      </c>
      <c r="AN209" t="s">
        <v>27</v>
      </c>
      <c r="AO209" t="str">
        <f t="shared" si="53"/>
        <v>ISDTF</v>
      </c>
      <c r="AP209" s="13">
        <f>'BY_Demands_Drivers (2)'!$F$58*$AT9</f>
        <v>0.23772226493522444</v>
      </c>
      <c r="AQ209" s="13">
        <f>'BY_Demands_Drivers (2)'!$G$58*$AT9</f>
        <v>7.1773478416809131E-2</v>
      </c>
      <c r="AX209" s="18" t="str">
        <f t="shared" si="49"/>
        <v>\I:</v>
      </c>
      <c r="AY209">
        <f>$BE$9</f>
        <v>2015</v>
      </c>
      <c r="AZ209" t="s">
        <v>27</v>
      </c>
      <c r="BA209" t="str">
        <f t="shared" si="54"/>
        <v>IIDTF</v>
      </c>
      <c r="BB209" s="13">
        <f>'BY_Demands_Drivers (2)'!$F$93*$BF9</f>
        <v>0</v>
      </c>
      <c r="BC209" s="13">
        <f>'BY_Demands_Drivers (2)'!$F$93*$BF9</f>
        <v>0</v>
      </c>
    </row>
    <row r="210" spans="2:55" x14ac:dyDescent="0.3">
      <c r="B210" s="18" t="str">
        <f t="shared" si="45"/>
        <v>\I:</v>
      </c>
      <c r="C210">
        <f>$I$10</f>
        <v>2016</v>
      </c>
      <c r="D210" t="s">
        <v>27</v>
      </c>
      <c r="E210" t="str">
        <f t="shared" si="50"/>
        <v>IGDTF</v>
      </c>
      <c r="F210" s="13">
        <f>'BY_Demands_Drivers (2)'!$F$30*$J10</f>
        <v>0</v>
      </c>
      <c r="G210" s="13">
        <f>'BY_Demands_Drivers (2)'!$G$30*$J10</f>
        <v>0</v>
      </c>
      <c r="N210" s="18" t="str">
        <f t="shared" si="46"/>
        <v>Demand</v>
      </c>
      <c r="O210">
        <f>$U$10</f>
        <v>2016</v>
      </c>
      <c r="P210" t="s">
        <v>27</v>
      </c>
      <c r="Q210" t="str">
        <f t="shared" si="51"/>
        <v>IXDTF</v>
      </c>
      <c r="R210" s="13">
        <f>'BY_Demands_Drivers (2)'!$F$37*$V10</f>
        <v>0.38681247420962667</v>
      </c>
      <c r="S210" s="13">
        <f>'BY_Demands_Drivers (2)'!$G$37*$V10</f>
        <v>0.11678702782258149</v>
      </c>
      <c r="Z210" s="18" t="str">
        <f t="shared" si="47"/>
        <v>\I:</v>
      </c>
      <c r="AA210">
        <f>$AG$10</f>
        <v>2016</v>
      </c>
      <c r="AB210" t="s">
        <v>27</v>
      </c>
      <c r="AC210" t="str">
        <f t="shared" si="52"/>
        <v>IRDTF</v>
      </c>
      <c r="AD210" s="13">
        <f>'BY_Demands_Drivers (2)'!$F$51*$AH10</f>
        <v>0</v>
      </c>
      <c r="AE210" s="13">
        <f>'BY_Demands_Drivers (2)'!$G$51*$AH10</f>
        <v>0</v>
      </c>
      <c r="AL210" s="18" t="str">
        <f t="shared" si="48"/>
        <v>Demand</v>
      </c>
      <c r="AM210">
        <f>$AS$10</f>
        <v>2016</v>
      </c>
      <c r="AN210" t="s">
        <v>27</v>
      </c>
      <c r="AO210" t="str">
        <f t="shared" si="53"/>
        <v>ISDTF</v>
      </c>
      <c r="AP210" s="13">
        <f>'BY_Demands_Drivers (2)'!$F$58*$AT10</f>
        <v>0.24468120949771346</v>
      </c>
      <c r="AQ210" s="13">
        <f>'BY_Demands_Drivers (2)'!$G$58*$AT10</f>
        <v>7.3874533854320107E-2</v>
      </c>
      <c r="AX210" s="18" t="str">
        <f t="shared" si="49"/>
        <v>\I:</v>
      </c>
      <c r="AY210">
        <f>$BE$10</f>
        <v>2016</v>
      </c>
      <c r="AZ210" t="s">
        <v>27</v>
      </c>
      <c r="BA210" t="str">
        <f t="shared" si="54"/>
        <v>IIDTF</v>
      </c>
      <c r="BB210" s="13">
        <f>'BY_Demands_Drivers (2)'!$F$93*$BF10</f>
        <v>0</v>
      </c>
      <c r="BC210" s="13">
        <f>'BY_Demands_Drivers (2)'!$F$93*$BF10</f>
        <v>0</v>
      </c>
    </row>
    <row r="211" spans="2:55" x14ac:dyDescent="0.3">
      <c r="B211" s="18" t="str">
        <f t="shared" si="45"/>
        <v>\I:</v>
      </c>
      <c r="C211">
        <f>$I$11</f>
        <v>2017</v>
      </c>
      <c r="D211" t="s">
        <v>27</v>
      </c>
      <c r="E211" t="str">
        <f t="shared" si="50"/>
        <v>IGDTF</v>
      </c>
      <c r="F211" s="13">
        <f>'BY_Demands_Drivers (2)'!$F$30*$J11</f>
        <v>0</v>
      </c>
      <c r="G211" s="13">
        <f>'BY_Demands_Drivers (2)'!$G$30*$J11</f>
        <v>0</v>
      </c>
      <c r="N211" s="18" t="str">
        <f t="shared" si="46"/>
        <v>Demand</v>
      </c>
      <c r="O211">
        <f>$U$11</f>
        <v>2017</v>
      </c>
      <c r="P211" t="s">
        <v>27</v>
      </c>
      <c r="Q211" t="str">
        <f t="shared" si="51"/>
        <v>IXDTF</v>
      </c>
      <c r="R211" s="13">
        <f>'BY_Demands_Drivers (2)'!$F$37*$V11</f>
        <v>0.39514068969776367</v>
      </c>
      <c r="S211" s="13">
        <f>'BY_Demands_Drivers (2)'!$G$37*$V11</f>
        <v>0.11930149568174989</v>
      </c>
      <c r="Z211" s="18" t="str">
        <f t="shared" si="47"/>
        <v>\I:</v>
      </c>
      <c r="AA211">
        <f>$AG$11</f>
        <v>2017</v>
      </c>
      <c r="AB211" t="s">
        <v>27</v>
      </c>
      <c r="AC211" t="str">
        <f t="shared" si="52"/>
        <v>IRDTF</v>
      </c>
      <c r="AD211" s="13">
        <f>'BY_Demands_Drivers (2)'!$F$51*$AH11</f>
        <v>0</v>
      </c>
      <c r="AE211" s="13">
        <f>'BY_Demands_Drivers (2)'!$G$51*$AH11</f>
        <v>0</v>
      </c>
      <c r="AL211" s="18" t="str">
        <f t="shared" si="48"/>
        <v>Demand</v>
      </c>
      <c r="AM211">
        <f>$AS$11</f>
        <v>2017</v>
      </c>
      <c r="AN211" t="s">
        <v>27</v>
      </c>
      <c r="AO211" t="str">
        <f t="shared" si="53"/>
        <v>ISDTF</v>
      </c>
      <c r="AP211" s="13">
        <f>'BY_Demands_Drivers (2)'!$F$58*$AT11</f>
        <v>0.25164015406020251</v>
      </c>
      <c r="AQ211" s="13">
        <f>'BY_Demands_Drivers (2)'!$G$58*$AT11</f>
        <v>7.5975589291831083E-2</v>
      </c>
      <c r="AX211" s="18" t="str">
        <f t="shared" si="49"/>
        <v>\I:</v>
      </c>
      <c r="AY211">
        <f>$BE$11</f>
        <v>2017</v>
      </c>
      <c r="AZ211" t="s">
        <v>27</v>
      </c>
      <c r="BA211" t="str">
        <f t="shared" si="54"/>
        <v>IIDTF</v>
      </c>
      <c r="BB211" s="13">
        <f>'BY_Demands_Drivers (2)'!$F$93*$BF11</f>
        <v>0</v>
      </c>
      <c r="BC211" s="13">
        <f>'BY_Demands_Drivers (2)'!$F$93*$BF11</f>
        <v>0</v>
      </c>
    </row>
    <row r="212" spans="2:55" x14ac:dyDescent="0.3">
      <c r="B212" s="18" t="str">
        <f t="shared" si="45"/>
        <v>\I:</v>
      </c>
      <c r="C212">
        <f>$I$12</f>
        <v>2018</v>
      </c>
      <c r="D212" t="s">
        <v>27</v>
      </c>
      <c r="E212" t="str">
        <f t="shared" si="50"/>
        <v>IGDTF</v>
      </c>
      <c r="F212" s="13">
        <f>'BY_Demands_Drivers (2)'!$F$30*$J12</f>
        <v>0</v>
      </c>
      <c r="G212" s="13">
        <f>'BY_Demands_Drivers (2)'!$G$30*$J12</f>
        <v>0</v>
      </c>
      <c r="N212" s="18" t="str">
        <f t="shared" si="46"/>
        <v>Demand</v>
      </c>
      <c r="O212">
        <f>$U$12</f>
        <v>2018</v>
      </c>
      <c r="P212" t="s">
        <v>27</v>
      </c>
      <c r="Q212" t="str">
        <f t="shared" si="51"/>
        <v>IXDTF</v>
      </c>
      <c r="R212" s="13">
        <f>'BY_Demands_Drivers (2)'!$F$37*$V12</f>
        <v>0.40346890518590062</v>
      </c>
      <c r="S212" s="13">
        <f>'BY_Demands_Drivers (2)'!$G$37*$V12</f>
        <v>0.12181596354091825</v>
      </c>
      <c r="Z212" s="18" t="str">
        <f t="shared" si="47"/>
        <v>\I:</v>
      </c>
      <c r="AA212">
        <f>$AG$12</f>
        <v>2018</v>
      </c>
      <c r="AB212" t="s">
        <v>27</v>
      </c>
      <c r="AC212" t="str">
        <f t="shared" si="52"/>
        <v>IRDTF</v>
      </c>
      <c r="AD212" s="13">
        <f>'BY_Demands_Drivers (2)'!$F$51*$AH12</f>
        <v>0</v>
      </c>
      <c r="AE212" s="13">
        <f>'BY_Demands_Drivers (2)'!$G$51*$AH12</f>
        <v>0</v>
      </c>
      <c r="AL212" s="18" t="str">
        <f t="shared" si="48"/>
        <v>Demand</v>
      </c>
      <c r="AM212">
        <f>$AS$12</f>
        <v>2018</v>
      </c>
      <c r="AN212" t="s">
        <v>27</v>
      </c>
      <c r="AO212" t="str">
        <f t="shared" si="53"/>
        <v>ISDTF</v>
      </c>
      <c r="AP212" s="13">
        <f>'BY_Demands_Drivers (2)'!$F$58*$AT12</f>
        <v>0.25431841273592676</v>
      </c>
      <c r="AQ212" s="13">
        <f>'BY_Demands_Drivers (2)'!$G$58*$AT12</f>
        <v>7.6784213344395544E-2</v>
      </c>
      <c r="AX212" s="18" t="str">
        <f t="shared" si="49"/>
        <v>\I:</v>
      </c>
      <c r="AY212">
        <f>$BE$12</f>
        <v>2018</v>
      </c>
      <c r="AZ212" t="s">
        <v>27</v>
      </c>
      <c r="BA212" t="str">
        <f t="shared" si="54"/>
        <v>IIDTF</v>
      </c>
      <c r="BB212" s="13">
        <f>'BY_Demands_Drivers (2)'!$F$93*$BF12</f>
        <v>0</v>
      </c>
      <c r="BC212" s="13">
        <f>'BY_Demands_Drivers (2)'!$F$93*$BF12</f>
        <v>0</v>
      </c>
    </row>
    <row r="213" spans="2:55" x14ac:dyDescent="0.3">
      <c r="B213" s="18" t="str">
        <f t="shared" si="45"/>
        <v>\I:</v>
      </c>
      <c r="C213">
        <f>$I$13</f>
        <v>2019</v>
      </c>
      <c r="D213" t="s">
        <v>27</v>
      </c>
      <c r="E213" t="str">
        <f t="shared" si="50"/>
        <v>IGDTF</v>
      </c>
      <c r="F213" s="13">
        <f>'BY_Demands_Drivers (2)'!$F$30*$J13</f>
        <v>0</v>
      </c>
      <c r="G213" s="13">
        <f>'BY_Demands_Drivers (2)'!$G$30*$J13</f>
        <v>0</v>
      </c>
      <c r="N213" s="18" t="str">
        <f t="shared" si="46"/>
        <v>Demand</v>
      </c>
      <c r="O213">
        <f>$U$13</f>
        <v>2019</v>
      </c>
      <c r="P213" t="s">
        <v>27</v>
      </c>
      <c r="Q213" t="str">
        <f t="shared" si="51"/>
        <v>IXDTF</v>
      </c>
      <c r="R213" s="13">
        <f>'BY_Demands_Drivers (2)'!$F$37*$V13</f>
        <v>0.4059726570392489</v>
      </c>
      <c r="S213" s="13">
        <f>'BY_Demands_Drivers (2)'!$G$37*$V13</f>
        <v>0.12257190022045605</v>
      </c>
      <c r="Z213" s="18" t="str">
        <f t="shared" si="47"/>
        <v>\I:</v>
      </c>
      <c r="AA213">
        <f>$AG$13</f>
        <v>2019</v>
      </c>
      <c r="AB213" t="s">
        <v>27</v>
      </c>
      <c r="AC213" t="str">
        <f t="shared" si="52"/>
        <v>IRDTF</v>
      </c>
      <c r="AD213" s="13">
        <f>'BY_Demands_Drivers (2)'!$F$51*$AH13</f>
        <v>0</v>
      </c>
      <c r="AE213" s="13">
        <f>'BY_Demands_Drivers (2)'!$G$51*$AH13</f>
        <v>0</v>
      </c>
      <c r="AL213" s="18" t="str">
        <f t="shared" si="48"/>
        <v>Demand</v>
      </c>
      <c r="AM213">
        <f>$AS$13</f>
        <v>2019</v>
      </c>
      <c r="AN213" t="s">
        <v>27</v>
      </c>
      <c r="AO213" t="str">
        <f t="shared" si="53"/>
        <v>ISDTF</v>
      </c>
      <c r="AP213" s="13">
        <f>'BY_Demands_Drivers (2)'!$F$58*$AT13</f>
        <v>0.25556849308612745</v>
      </c>
      <c r="AQ213" s="13">
        <f>'BY_Demands_Drivers (2)'!$G$58*$AT13</f>
        <v>7.7161639560904369E-2</v>
      </c>
      <c r="AX213" s="18" t="str">
        <f t="shared" si="49"/>
        <v>\I:</v>
      </c>
      <c r="AY213">
        <f>$BE$13</f>
        <v>2019</v>
      </c>
      <c r="AZ213" t="s">
        <v>27</v>
      </c>
      <c r="BA213" t="str">
        <f t="shared" si="54"/>
        <v>IIDTF</v>
      </c>
      <c r="BB213" s="13">
        <f>'BY_Demands_Drivers (2)'!$F$93*$BF13</f>
        <v>0</v>
      </c>
      <c r="BC213" s="13">
        <f>'BY_Demands_Drivers (2)'!$F$93*$BF13</f>
        <v>0</v>
      </c>
    </row>
    <row r="214" spans="2:55" x14ac:dyDescent="0.3">
      <c r="B214" s="18" t="str">
        <f t="shared" si="45"/>
        <v>\I:</v>
      </c>
      <c r="C214">
        <f>$I$14</f>
        <v>2020</v>
      </c>
      <c r="D214" t="s">
        <v>27</v>
      </c>
      <c r="E214" t="str">
        <f t="shared" si="50"/>
        <v>IGDTF</v>
      </c>
      <c r="F214" s="13">
        <f>'BY_Demands_Drivers (2)'!$F$30*$J14</f>
        <v>0</v>
      </c>
      <c r="G214" s="13">
        <f>'BY_Demands_Drivers (2)'!$G$30*$J14</f>
        <v>0</v>
      </c>
      <c r="N214" s="18" t="str">
        <f t="shared" si="46"/>
        <v>Demand</v>
      </c>
      <c r="O214">
        <f>$U$14</f>
        <v>2020</v>
      </c>
      <c r="P214" t="s">
        <v>27</v>
      </c>
      <c r="Q214" t="str">
        <f t="shared" si="51"/>
        <v>IXDTF</v>
      </c>
      <c r="R214" s="13">
        <f>'BY_Demands_Drivers (2)'!$F$37*$V14</f>
        <v>0.40597991728643995</v>
      </c>
      <c r="S214" s="13">
        <f>'BY_Demands_Drivers (2)'!$G$37*$V14</f>
        <v>0.12257409224565491</v>
      </c>
      <c r="Z214" s="18" t="str">
        <f t="shared" si="47"/>
        <v>\I:</v>
      </c>
      <c r="AA214">
        <f>$AG$14</f>
        <v>2020</v>
      </c>
      <c r="AB214" t="s">
        <v>27</v>
      </c>
      <c r="AC214" t="str">
        <f t="shared" si="52"/>
        <v>IRDTF</v>
      </c>
      <c r="AD214" s="13">
        <f>'BY_Demands_Drivers (2)'!$F$51*$AH14</f>
        <v>0</v>
      </c>
      <c r="AE214" s="13">
        <f>'BY_Demands_Drivers (2)'!$G$51*$AH14</f>
        <v>0</v>
      </c>
      <c r="AL214" s="18" t="str">
        <f t="shared" si="48"/>
        <v>Demand</v>
      </c>
      <c r="AM214">
        <f>$AS$14</f>
        <v>2020</v>
      </c>
      <c r="AN214" t="s">
        <v>27</v>
      </c>
      <c r="AO214" t="str">
        <f t="shared" si="53"/>
        <v>ISDTF</v>
      </c>
      <c r="AP214" s="13">
        <f>'BY_Demands_Drivers (2)'!$F$58*$AT14</f>
        <v>0.26648397063719415</v>
      </c>
      <c r="AQ214" s="13">
        <f>'BY_Demands_Drivers (2)'!$G$58*$AT14</f>
        <v>8.0457257632834331E-2</v>
      </c>
      <c r="AX214" s="18" t="str">
        <f t="shared" si="49"/>
        <v>\I:</v>
      </c>
      <c r="AY214">
        <f>$BE$14</f>
        <v>2020</v>
      </c>
      <c r="AZ214" t="s">
        <v>27</v>
      </c>
      <c r="BA214" t="str">
        <f t="shared" si="54"/>
        <v>IIDTF</v>
      </c>
      <c r="BB214" s="13">
        <f>'BY_Demands_Drivers (2)'!$F$93*$BF14</f>
        <v>0</v>
      </c>
      <c r="BC214" s="13">
        <f>'BY_Demands_Drivers (2)'!$F$93*$BF14</f>
        <v>0</v>
      </c>
    </row>
    <row r="215" spans="2:55" x14ac:dyDescent="0.3">
      <c r="B215" s="18" t="str">
        <f t="shared" si="45"/>
        <v>\I:</v>
      </c>
      <c r="C215">
        <f>$I$15</f>
        <v>2021</v>
      </c>
      <c r="D215" t="s">
        <v>27</v>
      </c>
      <c r="E215" t="str">
        <f t="shared" si="50"/>
        <v>IGDTF</v>
      </c>
      <c r="F215" s="13">
        <f>'BY_Demands_Drivers (2)'!$F$30*$J15</f>
        <v>0</v>
      </c>
      <c r="G215" s="13">
        <f>'BY_Demands_Drivers (2)'!$G$30*$J15</f>
        <v>0</v>
      </c>
      <c r="N215" s="18" t="str">
        <f t="shared" si="46"/>
        <v>Demand</v>
      </c>
      <c r="O215">
        <f>$U$15</f>
        <v>2021</v>
      </c>
      <c r="P215" t="s">
        <v>27</v>
      </c>
      <c r="Q215" t="str">
        <f t="shared" si="51"/>
        <v>IXDTF</v>
      </c>
      <c r="R215" s="13">
        <f>'BY_Demands_Drivers (2)'!$F$37*$V15</f>
        <v>0.40941195643891981</v>
      </c>
      <c r="S215" s="13">
        <f>'BY_Demands_Drivers (2)'!$G$37*$V15</f>
        <v>0.12361029887991055</v>
      </c>
      <c r="Z215" s="18" t="str">
        <f t="shared" si="47"/>
        <v>\I:</v>
      </c>
      <c r="AA215">
        <f>$AG$15</f>
        <v>2021</v>
      </c>
      <c r="AB215" t="s">
        <v>27</v>
      </c>
      <c r="AC215" t="str">
        <f t="shared" si="52"/>
        <v>IRDTF</v>
      </c>
      <c r="AD215" s="13">
        <f>'BY_Demands_Drivers (2)'!$F$51*$AH15</f>
        <v>0</v>
      </c>
      <c r="AE215" s="13">
        <f>'BY_Demands_Drivers (2)'!$G$51*$AH15</f>
        <v>0</v>
      </c>
      <c r="AL215" s="18" t="str">
        <f t="shared" si="48"/>
        <v>Demand</v>
      </c>
      <c r="AM215">
        <f>$AS$15</f>
        <v>2021</v>
      </c>
      <c r="AN215" t="s">
        <v>27</v>
      </c>
      <c r="AO215" t="str">
        <f t="shared" si="53"/>
        <v>ISDTF</v>
      </c>
      <c r="AP215" s="13">
        <f>'BY_Demands_Drivers (2)'!$F$58*$AT15</f>
        <v>0.27158776713297433</v>
      </c>
      <c r="AQ215" s="13">
        <f>'BY_Demands_Drivers (2)'!$G$58*$AT15</f>
        <v>8.1998203861549934E-2</v>
      </c>
      <c r="AX215" s="18" t="str">
        <f t="shared" si="49"/>
        <v>\I:</v>
      </c>
      <c r="AY215">
        <f>$BE$15</f>
        <v>2021</v>
      </c>
      <c r="AZ215" t="s">
        <v>27</v>
      </c>
      <c r="BA215" t="str">
        <f t="shared" si="54"/>
        <v>IIDTF</v>
      </c>
      <c r="BB215" s="13">
        <f>'BY_Demands_Drivers (2)'!$F$93*$BF15</f>
        <v>0</v>
      </c>
      <c r="BC215" s="13">
        <f>'BY_Demands_Drivers (2)'!$F$93*$BF15</f>
        <v>0</v>
      </c>
    </row>
    <row r="216" spans="2:55" x14ac:dyDescent="0.3">
      <c r="B216" s="18" t="str">
        <f t="shared" si="45"/>
        <v>\I:</v>
      </c>
      <c r="C216">
        <f>$I$16</f>
        <v>2022</v>
      </c>
      <c r="D216" t="s">
        <v>27</v>
      </c>
      <c r="E216" t="str">
        <f t="shared" si="50"/>
        <v>IGDTF</v>
      </c>
      <c r="F216" s="13">
        <f>'BY_Demands_Drivers (2)'!$F$30*$J16</f>
        <v>0</v>
      </c>
      <c r="G216" s="13">
        <f>'BY_Demands_Drivers (2)'!$G$30*$J16</f>
        <v>0</v>
      </c>
      <c r="N216" s="18" t="str">
        <f t="shared" si="46"/>
        <v>Demand</v>
      </c>
      <c r="O216">
        <f>$U$16</f>
        <v>2022</v>
      </c>
      <c r="P216" t="s">
        <v>27</v>
      </c>
      <c r="Q216" t="str">
        <f t="shared" si="51"/>
        <v>IXDTF</v>
      </c>
      <c r="R216" s="13">
        <f>'BY_Demands_Drivers (2)'!$F$37*$V16</f>
        <v>0.41284399559139973</v>
      </c>
      <c r="S216" s="13">
        <f>'BY_Demands_Drivers (2)'!$G$37*$V16</f>
        <v>0.12464650551416621</v>
      </c>
      <c r="Z216" s="18" t="str">
        <f t="shared" si="47"/>
        <v>\I:</v>
      </c>
      <c r="AA216">
        <f>$AG$16</f>
        <v>2022</v>
      </c>
      <c r="AB216" t="s">
        <v>27</v>
      </c>
      <c r="AC216" t="str">
        <f t="shared" si="52"/>
        <v>IRDTF</v>
      </c>
      <c r="AD216" s="13">
        <f>'BY_Demands_Drivers (2)'!$F$51*$AH16</f>
        <v>0</v>
      </c>
      <c r="AE216" s="13">
        <f>'BY_Demands_Drivers (2)'!$G$51*$AH16</f>
        <v>0</v>
      </c>
      <c r="AL216" s="18" t="str">
        <f t="shared" si="48"/>
        <v>Demand</v>
      </c>
      <c r="AM216">
        <f>$AS$16</f>
        <v>2022</v>
      </c>
      <c r="AN216" t="s">
        <v>27</v>
      </c>
      <c r="AO216" t="str">
        <f t="shared" si="53"/>
        <v>ISDTF</v>
      </c>
      <c r="AP216" s="13">
        <f>'BY_Demands_Drivers (2)'!$F$58*$AT16</f>
        <v>0.27669156362875447</v>
      </c>
      <c r="AQ216" s="13">
        <f>'BY_Demands_Drivers (2)'!$G$58*$AT16</f>
        <v>8.3539150090265524E-2</v>
      </c>
      <c r="AX216" s="18" t="str">
        <f t="shared" si="49"/>
        <v>\I:</v>
      </c>
      <c r="AY216">
        <f>$BE$16</f>
        <v>2022</v>
      </c>
      <c r="AZ216" t="s">
        <v>27</v>
      </c>
      <c r="BA216" t="str">
        <f t="shared" si="54"/>
        <v>IIDTF</v>
      </c>
      <c r="BB216" s="13">
        <f>'BY_Demands_Drivers (2)'!$F$93*$BF16</f>
        <v>0</v>
      </c>
      <c r="BC216" s="13">
        <f>'BY_Demands_Drivers (2)'!$F$93*$BF16</f>
        <v>0</v>
      </c>
    </row>
    <row r="217" spans="2:55" x14ac:dyDescent="0.3">
      <c r="B217" s="18" t="str">
        <f t="shared" si="45"/>
        <v>\I:</v>
      </c>
      <c r="C217">
        <f>$I$17</f>
        <v>2023</v>
      </c>
      <c r="D217" t="s">
        <v>27</v>
      </c>
      <c r="E217" t="str">
        <f t="shared" si="50"/>
        <v>IGDTF</v>
      </c>
      <c r="F217" s="13">
        <f>'BY_Demands_Drivers (2)'!$F$30*$J17</f>
        <v>0</v>
      </c>
      <c r="G217" s="13">
        <f>'BY_Demands_Drivers (2)'!$G$30*$J17</f>
        <v>0</v>
      </c>
      <c r="N217" s="18" t="str">
        <f t="shared" si="46"/>
        <v>Demand</v>
      </c>
      <c r="O217">
        <f>$U$17</f>
        <v>2023</v>
      </c>
      <c r="P217" t="s">
        <v>27</v>
      </c>
      <c r="Q217" t="str">
        <f t="shared" si="51"/>
        <v>IXDTF</v>
      </c>
      <c r="R217" s="13">
        <f>'BY_Demands_Drivers (2)'!$F$37*$V17</f>
        <v>0.41627603474387959</v>
      </c>
      <c r="S217" s="13">
        <f>'BY_Demands_Drivers (2)'!$G$37*$V17</f>
        <v>0.12568271214842186</v>
      </c>
      <c r="Z217" s="18" t="str">
        <f t="shared" si="47"/>
        <v>\I:</v>
      </c>
      <c r="AA217">
        <f>$AG$17</f>
        <v>2023</v>
      </c>
      <c r="AB217" t="s">
        <v>27</v>
      </c>
      <c r="AC217" t="str">
        <f t="shared" si="52"/>
        <v>IRDTF</v>
      </c>
      <c r="AD217" s="13">
        <f>'BY_Demands_Drivers (2)'!$F$51*$AH17</f>
        <v>0</v>
      </c>
      <c r="AE217" s="13">
        <f>'BY_Demands_Drivers (2)'!$G$51*$AH17</f>
        <v>0</v>
      </c>
      <c r="AL217" s="18" t="str">
        <f t="shared" si="48"/>
        <v>Demand</v>
      </c>
      <c r="AM217">
        <f>$AS$17</f>
        <v>2023</v>
      </c>
      <c r="AN217" t="s">
        <v>27</v>
      </c>
      <c r="AO217" t="str">
        <f t="shared" si="53"/>
        <v>ISDTF</v>
      </c>
      <c r="AP217" s="13">
        <f>'BY_Demands_Drivers (2)'!$F$58*$AT17</f>
        <v>0.28179536012453466</v>
      </c>
      <c r="AQ217" s="13">
        <f>'BY_Demands_Drivers (2)'!$G$58*$AT17</f>
        <v>8.5080096318981127E-2</v>
      </c>
      <c r="AX217" s="18" t="str">
        <f t="shared" si="49"/>
        <v>\I:</v>
      </c>
      <c r="AY217">
        <f>$BE$17</f>
        <v>2023</v>
      </c>
      <c r="AZ217" t="s">
        <v>27</v>
      </c>
      <c r="BA217" t="str">
        <f t="shared" si="54"/>
        <v>IIDTF</v>
      </c>
      <c r="BB217" s="13">
        <f>'BY_Demands_Drivers (2)'!$F$93*$BF17</f>
        <v>0</v>
      </c>
      <c r="BC217" s="13">
        <f>'BY_Demands_Drivers (2)'!$F$93*$BF17</f>
        <v>0</v>
      </c>
    </row>
    <row r="218" spans="2:55" x14ac:dyDescent="0.3">
      <c r="B218" s="18" t="str">
        <f t="shared" si="45"/>
        <v>\I:</v>
      </c>
      <c r="C218">
        <f>$I$18</f>
        <v>2024</v>
      </c>
      <c r="D218" t="s">
        <v>27</v>
      </c>
      <c r="E218" t="str">
        <f t="shared" si="50"/>
        <v>IGDTF</v>
      </c>
      <c r="F218" s="13">
        <f>'BY_Demands_Drivers (2)'!$F$30*$J18</f>
        <v>0</v>
      </c>
      <c r="G218" s="13">
        <f>'BY_Demands_Drivers (2)'!$G$30*$J18</f>
        <v>0</v>
      </c>
      <c r="N218" s="18" t="str">
        <f t="shared" si="46"/>
        <v>Demand</v>
      </c>
      <c r="O218">
        <f>$U$18</f>
        <v>2024</v>
      </c>
      <c r="P218" t="s">
        <v>27</v>
      </c>
      <c r="Q218" t="str">
        <f t="shared" si="51"/>
        <v>IXDTF</v>
      </c>
      <c r="R218" s="13">
        <f>'BY_Demands_Drivers (2)'!$F$37*$V18</f>
        <v>0.41970807389635933</v>
      </c>
      <c r="S218" s="13">
        <f>'BY_Demands_Drivers (2)'!$G$37*$V18</f>
        <v>0.12671891878267746</v>
      </c>
      <c r="Z218" s="18" t="str">
        <f t="shared" si="47"/>
        <v>\I:</v>
      </c>
      <c r="AA218">
        <f>$AG$18</f>
        <v>2024</v>
      </c>
      <c r="AB218" t="s">
        <v>27</v>
      </c>
      <c r="AC218" t="str">
        <f t="shared" si="52"/>
        <v>IRDTF</v>
      </c>
      <c r="AD218" s="13">
        <f>'BY_Demands_Drivers (2)'!$F$51*$AH18</f>
        <v>0</v>
      </c>
      <c r="AE218" s="13">
        <f>'BY_Demands_Drivers (2)'!$G$51*$AH18</f>
        <v>0</v>
      </c>
      <c r="AL218" s="18" t="str">
        <f t="shared" si="48"/>
        <v>Demand</v>
      </c>
      <c r="AM218">
        <f>$AS$18</f>
        <v>2024</v>
      </c>
      <c r="AN218" t="s">
        <v>27</v>
      </c>
      <c r="AO218" t="str">
        <f t="shared" si="53"/>
        <v>ISDTF</v>
      </c>
      <c r="AP218" s="13">
        <f>'BY_Demands_Drivers (2)'!$F$58*$AT18</f>
        <v>0.28689915662031484</v>
      </c>
      <c r="AQ218" s="13">
        <f>'BY_Demands_Drivers (2)'!$G$58*$AT18</f>
        <v>8.6621042547696731E-2</v>
      </c>
      <c r="AX218" s="18" t="str">
        <f t="shared" si="49"/>
        <v>\I:</v>
      </c>
      <c r="AY218">
        <f>$BE$18</f>
        <v>2024</v>
      </c>
      <c r="AZ218" t="s">
        <v>27</v>
      </c>
      <c r="BA218" t="str">
        <f t="shared" si="54"/>
        <v>IIDTF</v>
      </c>
      <c r="BB218" s="13">
        <f>'BY_Demands_Drivers (2)'!$F$93*$BF18</f>
        <v>0</v>
      </c>
      <c r="BC218" s="13">
        <f>'BY_Demands_Drivers (2)'!$F$93*$BF18</f>
        <v>0</v>
      </c>
    </row>
    <row r="219" spans="2:55" x14ac:dyDescent="0.3">
      <c r="B219" s="18" t="str">
        <f t="shared" si="45"/>
        <v>\I:</v>
      </c>
      <c r="C219">
        <f>$I$19</f>
        <v>2025</v>
      </c>
      <c r="D219" t="s">
        <v>27</v>
      </c>
      <c r="E219" t="str">
        <f t="shared" si="50"/>
        <v>IGDTF</v>
      </c>
      <c r="F219" s="13">
        <f>'BY_Demands_Drivers (2)'!$F$30*$J19</f>
        <v>0</v>
      </c>
      <c r="G219" s="13">
        <f>'BY_Demands_Drivers (2)'!$G$30*$J19</f>
        <v>0</v>
      </c>
      <c r="N219" s="18" t="str">
        <f t="shared" si="46"/>
        <v>Demand</v>
      </c>
      <c r="O219">
        <f>$U$19</f>
        <v>2025</v>
      </c>
      <c r="P219" t="s">
        <v>27</v>
      </c>
      <c r="Q219" t="str">
        <f t="shared" si="51"/>
        <v>IXDTF</v>
      </c>
      <c r="R219" s="13">
        <f>'BY_Demands_Drivers (2)'!$F$37*$V19</f>
        <v>0.42314011304883919</v>
      </c>
      <c r="S219" s="13">
        <f>'BY_Demands_Drivers (2)'!$G$37*$V19</f>
        <v>0.1277551254169331</v>
      </c>
      <c r="Z219" s="18" t="str">
        <f t="shared" si="47"/>
        <v>\I:</v>
      </c>
      <c r="AA219">
        <f>$AG$19</f>
        <v>2025</v>
      </c>
      <c r="AB219" t="s">
        <v>27</v>
      </c>
      <c r="AC219" t="str">
        <f t="shared" si="52"/>
        <v>IRDTF</v>
      </c>
      <c r="AD219" s="13">
        <f>'BY_Demands_Drivers (2)'!$F$51*$AH19</f>
        <v>0</v>
      </c>
      <c r="AE219" s="13">
        <f>'BY_Demands_Drivers (2)'!$G$51*$AH19</f>
        <v>0</v>
      </c>
      <c r="AL219" s="18" t="str">
        <f t="shared" si="48"/>
        <v>Demand</v>
      </c>
      <c r="AM219">
        <f>$AS$19</f>
        <v>2025</v>
      </c>
      <c r="AN219" t="s">
        <v>27</v>
      </c>
      <c r="AO219" t="str">
        <f t="shared" si="53"/>
        <v>ISDTF</v>
      </c>
      <c r="AP219" s="13">
        <f>'BY_Demands_Drivers (2)'!$F$58*$AT19</f>
        <v>0.29200295311609509</v>
      </c>
      <c r="AQ219" s="13">
        <f>'BY_Demands_Drivers (2)'!$G$58*$AT19</f>
        <v>8.8161988776412334E-2</v>
      </c>
      <c r="AX219" s="18" t="str">
        <f t="shared" si="49"/>
        <v>\I:</v>
      </c>
      <c r="AY219">
        <f>$BE$19</f>
        <v>2025</v>
      </c>
      <c r="AZ219" t="s">
        <v>27</v>
      </c>
      <c r="BA219" t="str">
        <f t="shared" si="54"/>
        <v>IIDTF</v>
      </c>
      <c r="BB219" s="13">
        <f>'BY_Demands_Drivers (2)'!$F$93*$BF19</f>
        <v>0</v>
      </c>
      <c r="BC219" s="13">
        <f>'BY_Demands_Drivers (2)'!$F$93*$BF19</f>
        <v>0</v>
      </c>
    </row>
    <row r="220" spans="2:55" x14ac:dyDescent="0.3">
      <c r="B220" s="18" t="str">
        <f t="shared" si="45"/>
        <v>\I:</v>
      </c>
      <c r="C220">
        <f>$I$20</f>
        <v>2026</v>
      </c>
      <c r="D220" t="s">
        <v>27</v>
      </c>
      <c r="E220" t="str">
        <f t="shared" si="50"/>
        <v>IGDTF</v>
      </c>
      <c r="F220" s="13">
        <f>'BY_Demands_Drivers (2)'!$F$30*$J20</f>
        <v>0</v>
      </c>
      <c r="G220" s="13">
        <f>'BY_Demands_Drivers (2)'!$G$30*$J20</f>
        <v>0</v>
      </c>
      <c r="N220" s="18" t="str">
        <f t="shared" si="46"/>
        <v>Demand</v>
      </c>
      <c r="O220">
        <f>$U$20</f>
        <v>2026</v>
      </c>
      <c r="P220" t="s">
        <v>27</v>
      </c>
      <c r="Q220" t="str">
        <f t="shared" si="51"/>
        <v>IXDTF</v>
      </c>
      <c r="R220" s="13">
        <f>'BY_Demands_Drivers (2)'!$F$37*$V20</f>
        <v>0.42154183489083707</v>
      </c>
      <c r="S220" s="13">
        <f>'BY_Demands_Drivers (2)'!$G$37*$V20</f>
        <v>0.12727257077314036</v>
      </c>
      <c r="Z220" s="18" t="str">
        <f t="shared" si="47"/>
        <v>\I:</v>
      </c>
      <c r="AA220">
        <f>$AG$20</f>
        <v>2026</v>
      </c>
      <c r="AB220" t="s">
        <v>27</v>
      </c>
      <c r="AC220" t="str">
        <f t="shared" si="52"/>
        <v>IRDTF</v>
      </c>
      <c r="AD220" s="13">
        <f>'BY_Demands_Drivers (2)'!$F$51*$AH20</f>
        <v>0</v>
      </c>
      <c r="AE220" s="13">
        <f>'BY_Demands_Drivers (2)'!$G$51*$AH20</f>
        <v>0</v>
      </c>
      <c r="AL220" s="18" t="str">
        <f t="shared" si="48"/>
        <v>Demand</v>
      </c>
      <c r="AM220">
        <f>$AS$20</f>
        <v>2026</v>
      </c>
      <c r="AN220" t="s">
        <v>27</v>
      </c>
      <c r="AO220" t="str">
        <f t="shared" si="53"/>
        <v>ISDTF</v>
      </c>
      <c r="AP220" s="13">
        <f>'BY_Demands_Drivers (2)'!$F$58*$AT20</f>
        <v>0.29619258283416156</v>
      </c>
      <c r="AQ220" s="13">
        <f>'BY_Demands_Drivers (2)'!$G$58*$AT20</f>
        <v>8.9426928340344242E-2</v>
      </c>
      <c r="AX220" s="18" t="str">
        <f t="shared" si="49"/>
        <v>\I:</v>
      </c>
      <c r="AY220">
        <f>$BE$20</f>
        <v>2026</v>
      </c>
      <c r="AZ220" t="s">
        <v>27</v>
      </c>
      <c r="BA220" t="str">
        <f t="shared" si="54"/>
        <v>IIDTF</v>
      </c>
      <c r="BB220" s="13">
        <f>'BY_Demands_Drivers (2)'!$F$93*$BF20</f>
        <v>0</v>
      </c>
      <c r="BC220" s="13">
        <f>'BY_Demands_Drivers (2)'!$F$93*$BF20</f>
        <v>0</v>
      </c>
    </row>
    <row r="221" spans="2:55" x14ac:dyDescent="0.3">
      <c r="B221" s="18" t="str">
        <f t="shared" si="45"/>
        <v>\I:</v>
      </c>
      <c r="C221">
        <f>$I$21</f>
        <v>2027</v>
      </c>
      <c r="D221" t="s">
        <v>27</v>
      </c>
      <c r="E221" t="str">
        <f t="shared" si="50"/>
        <v>IGDTF</v>
      </c>
      <c r="F221" s="13">
        <f>'BY_Demands_Drivers (2)'!$F$30*$J21</f>
        <v>0</v>
      </c>
      <c r="G221" s="13">
        <f>'BY_Demands_Drivers (2)'!$G$30*$J21</f>
        <v>0</v>
      </c>
      <c r="N221" s="18" t="str">
        <f t="shared" si="46"/>
        <v>Demand</v>
      </c>
      <c r="O221">
        <f>$U$21</f>
        <v>2027</v>
      </c>
      <c r="P221" t="s">
        <v>27</v>
      </c>
      <c r="Q221" t="str">
        <f t="shared" si="51"/>
        <v>IXDTF</v>
      </c>
      <c r="R221" s="13">
        <f>'BY_Demands_Drivers (2)'!$F$37*$V21</f>
        <v>0.4199435567328349</v>
      </c>
      <c r="S221" s="13">
        <f>'BY_Demands_Drivers (2)'!$G$37*$V21</f>
        <v>0.12679001612934759</v>
      </c>
      <c r="Z221" s="18" t="str">
        <f t="shared" si="47"/>
        <v>\I:</v>
      </c>
      <c r="AA221">
        <f>$AG$21</f>
        <v>2027</v>
      </c>
      <c r="AB221" t="s">
        <v>27</v>
      </c>
      <c r="AC221" t="str">
        <f t="shared" si="52"/>
        <v>IRDTF</v>
      </c>
      <c r="AD221" s="13">
        <f>'BY_Demands_Drivers (2)'!$F$51*$AH21</f>
        <v>0</v>
      </c>
      <c r="AE221" s="13">
        <f>'BY_Demands_Drivers (2)'!$G$51*$AH21</f>
        <v>0</v>
      </c>
      <c r="AL221" s="18" t="str">
        <f t="shared" si="48"/>
        <v>Demand</v>
      </c>
      <c r="AM221">
        <f>$AS$21</f>
        <v>2027</v>
      </c>
      <c r="AN221" t="s">
        <v>27</v>
      </c>
      <c r="AO221" t="str">
        <f t="shared" si="53"/>
        <v>ISDTF</v>
      </c>
      <c r="AP221" s="13">
        <f>'BY_Demands_Drivers (2)'!$F$58*$AT21</f>
        <v>0.30038221255222802</v>
      </c>
      <c r="AQ221" s="13">
        <f>'BY_Demands_Drivers (2)'!$G$58*$AT21</f>
        <v>9.0691867904276149E-2</v>
      </c>
      <c r="AX221" s="18" t="str">
        <f t="shared" si="49"/>
        <v>\I:</v>
      </c>
      <c r="AY221">
        <f>$BE$21</f>
        <v>2027</v>
      </c>
      <c r="AZ221" t="s">
        <v>27</v>
      </c>
      <c r="BA221" t="str">
        <f t="shared" si="54"/>
        <v>IIDTF</v>
      </c>
      <c r="BB221" s="13">
        <f>'BY_Demands_Drivers (2)'!$F$93*$BF21</f>
        <v>0</v>
      </c>
      <c r="BC221" s="13">
        <f>'BY_Demands_Drivers (2)'!$F$93*$BF21</f>
        <v>0</v>
      </c>
    </row>
    <row r="222" spans="2:55" x14ac:dyDescent="0.3">
      <c r="B222" s="18" t="str">
        <f t="shared" si="45"/>
        <v>\I:</v>
      </c>
      <c r="C222">
        <f>$I$22</f>
        <v>2028</v>
      </c>
      <c r="D222" t="s">
        <v>27</v>
      </c>
      <c r="E222" t="str">
        <f t="shared" si="50"/>
        <v>IGDTF</v>
      </c>
      <c r="F222" s="13">
        <f>'BY_Demands_Drivers (2)'!$F$30*$J22</f>
        <v>0</v>
      </c>
      <c r="G222" s="13">
        <f>'BY_Demands_Drivers (2)'!$G$30*$J22</f>
        <v>0</v>
      </c>
      <c r="N222" s="18" t="str">
        <f t="shared" si="46"/>
        <v>Demand</v>
      </c>
      <c r="O222">
        <f>$U$22</f>
        <v>2028</v>
      </c>
      <c r="P222" t="s">
        <v>27</v>
      </c>
      <c r="Q222" t="str">
        <f t="shared" si="51"/>
        <v>IXDTF</v>
      </c>
      <c r="R222" s="13">
        <f>'BY_Demands_Drivers (2)'!$F$37*$V22</f>
        <v>0.41834527857483267</v>
      </c>
      <c r="S222" s="13">
        <f>'BY_Demands_Drivers (2)'!$G$37*$V22</f>
        <v>0.1263074614855548</v>
      </c>
      <c r="Z222" s="18" t="str">
        <f t="shared" si="47"/>
        <v>\I:</v>
      </c>
      <c r="AA222">
        <f>$AG$22</f>
        <v>2028</v>
      </c>
      <c r="AB222" t="s">
        <v>27</v>
      </c>
      <c r="AC222" t="str">
        <f t="shared" si="52"/>
        <v>IRDTF</v>
      </c>
      <c r="AD222" s="13">
        <f>'BY_Demands_Drivers (2)'!$F$51*$AH22</f>
        <v>0</v>
      </c>
      <c r="AE222" s="13">
        <f>'BY_Demands_Drivers (2)'!$G$51*$AH22</f>
        <v>0</v>
      </c>
      <c r="AL222" s="18" t="str">
        <f t="shared" si="48"/>
        <v>Demand</v>
      </c>
      <c r="AM222">
        <f>$AS$22</f>
        <v>2028</v>
      </c>
      <c r="AN222" t="s">
        <v>27</v>
      </c>
      <c r="AO222" t="str">
        <f t="shared" si="53"/>
        <v>ISDTF</v>
      </c>
      <c r="AP222" s="13">
        <f>'BY_Demands_Drivers (2)'!$F$58*$AT22</f>
        <v>0.30457184227029449</v>
      </c>
      <c r="AQ222" s="13">
        <f>'BY_Demands_Drivers (2)'!$G$58*$AT22</f>
        <v>9.1956807468208043E-2</v>
      </c>
      <c r="AX222" s="18" t="str">
        <f t="shared" si="49"/>
        <v>\I:</v>
      </c>
      <c r="AY222">
        <f>$BE$22</f>
        <v>2028</v>
      </c>
      <c r="AZ222" t="s">
        <v>27</v>
      </c>
      <c r="BA222" t="str">
        <f t="shared" si="54"/>
        <v>IIDTF</v>
      </c>
      <c r="BB222" s="13">
        <f>'BY_Demands_Drivers (2)'!$F$93*$BF22</f>
        <v>0</v>
      </c>
      <c r="BC222" s="13">
        <f>'BY_Demands_Drivers (2)'!$F$93*$BF22</f>
        <v>0</v>
      </c>
    </row>
    <row r="223" spans="2:55" x14ac:dyDescent="0.3">
      <c r="B223" s="18" t="str">
        <f t="shared" si="45"/>
        <v>\I:</v>
      </c>
      <c r="C223">
        <f>$I$23</f>
        <v>2029</v>
      </c>
      <c r="D223" t="s">
        <v>27</v>
      </c>
      <c r="E223" t="str">
        <f t="shared" si="50"/>
        <v>IGDTF</v>
      </c>
      <c r="F223" s="13">
        <f>'BY_Demands_Drivers (2)'!$F$30*$J23</f>
        <v>0</v>
      </c>
      <c r="G223" s="13">
        <f>'BY_Demands_Drivers (2)'!$G$30*$J23</f>
        <v>0</v>
      </c>
      <c r="N223" s="18" t="str">
        <f t="shared" si="46"/>
        <v>Demand</v>
      </c>
      <c r="O223">
        <f>$U$23</f>
        <v>2029</v>
      </c>
      <c r="P223" t="s">
        <v>27</v>
      </c>
      <c r="Q223" t="str">
        <f t="shared" si="51"/>
        <v>IXDTF</v>
      </c>
      <c r="R223" s="13">
        <f>'BY_Demands_Drivers (2)'!$F$37*$V23</f>
        <v>0.41674700041683038</v>
      </c>
      <c r="S223" s="13">
        <f>'BY_Demands_Drivers (2)'!$G$37*$V23</f>
        <v>0.12582490684176201</v>
      </c>
      <c r="Z223" s="18" t="str">
        <f t="shared" si="47"/>
        <v>\I:</v>
      </c>
      <c r="AA223">
        <f>$AG$23</f>
        <v>2029</v>
      </c>
      <c r="AB223" t="s">
        <v>27</v>
      </c>
      <c r="AC223" t="str">
        <f t="shared" si="52"/>
        <v>IRDTF</v>
      </c>
      <c r="AD223" s="13">
        <f>'BY_Demands_Drivers (2)'!$F$51*$AH23</f>
        <v>0</v>
      </c>
      <c r="AE223" s="13">
        <f>'BY_Demands_Drivers (2)'!$G$51*$AH23</f>
        <v>0</v>
      </c>
      <c r="AL223" s="18" t="str">
        <f t="shared" si="48"/>
        <v>Demand</v>
      </c>
      <c r="AM223">
        <f>$AS$23</f>
        <v>2029</v>
      </c>
      <c r="AN223" t="s">
        <v>27</v>
      </c>
      <c r="AO223" t="str">
        <f t="shared" si="53"/>
        <v>ISDTF</v>
      </c>
      <c r="AP223" s="13">
        <f>'BY_Demands_Drivers (2)'!$F$58*$AT23</f>
        <v>0.30876147198836096</v>
      </c>
      <c r="AQ223" s="13">
        <f>'BY_Demands_Drivers (2)'!$G$58*$AT23</f>
        <v>9.3221747032139937E-2</v>
      </c>
      <c r="AX223" s="18" t="str">
        <f t="shared" si="49"/>
        <v>\I:</v>
      </c>
      <c r="AY223">
        <f>$BE$23</f>
        <v>2029</v>
      </c>
      <c r="AZ223" t="s">
        <v>27</v>
      </c>
      <c r="BA223" t="str">
        <f t="shared" si="54"/>
        <v>IIDTF</v>
      </c>
      <c r="BB223" s="13">
        <f>'BY_Demands_Drivers (2)'!$F$93*$BF23</f>
        <v>0</v>
      </c>
      <c r="BC223" s="13">
        <f>'BY_Demands_Drivers (2)'!$F$93*$BF23</f>
        <v>0</v>
      </c>
    </row>
    <row r="224" spans="2:55" x14ac:dyDescent="0.3">
      <c r="B224" s="18" t="str">
        <f t="shared" si="45"/>
        <v>\I:</v>
      </c>
      <c r="C224">
        <f>$I$24</f>
        <v>2030</v>
      </c>
      <c r="D224" t="s">
        <v>27</v>
      </c>
      <c r="E224" t="str">
        <f t="shared" si="50"/>
        <v>IGDTF</v>
      </c>
      <c r="F224" s="13">
        <f>'BY_Demands_Drivers (2)'!$F$30*$J24</f>
        <v>0</v>
      </c>
      <c r="G224" s="13">
        <f>'BY_Demands_Drivers (2)'!$G$30*$J24</f>
        <v>0</v>
      </c>
      <c r="N224" s="18" t="str">
        <f t="shared" si="46"/>
        <v>Demand</v>
      </c>
      <c r="O224">
        <f>$U$24</f>
        <v>2030</v>
      </c>
      <c r="P224" t="s">
        <v>27</v>
      </c>
      <c r="Q224" t="str">
        <f t="shared" si="51"/>
        <v>IXDTF</v>
      </c>
      <c r="R224" s="13">
        <f>'BY_Demands_Drivers (2)'!$F$37*$V24</f>
        <v>0.4151487222588281</v>
      </c>
      <c r="S224" s="13">
        <f>'BY_Demands_Drivers (2)'!$G$37*$V24</f>
        <v>0.12534235219796921</v>
      </c>
      <c r="Z224" s="18" t="str">
        <f t="shared" si="47"/>
        <v>\I:</v>
      </c>
      <c r="AA224">
        <f>$AG$24</f>
        <v>2030</v>
      </c>
      <c r="AB224" t="s">
        <v>27</v>
      </c>
      <c r="AC224" t="str">
        <f t="shared" si="52"/>
        <v>IRDTF</v>
      </c>
      <c r="AD224" s="13">
        <f>'BY_Demands_Drivers (2)'!$F$51*$AH24</f>
        <v>0</v>
      </c>
      <c r="AE224" s="13">
        <f>'BY_Demands_Drivers (2)'!$G$51*$AH24</f>
        <v>0</v>
      </c>
      <c r="AL224" s="18" t="str">
        <f t="shared" si="48"/>
        <v>Demand</v>
      </c>
      <c r="AM224">
        <f>$AS$24</f>
        <v>2030</v>
      </c>
      <c r="AN224" t="s">
        <v>27</v>
      </c>
      <c r="AO224" t="str">
        <f t="shared" si="53"/>
        <v>ISDTF</v>
      </c>
      <c r="AP224" s="13">
        <f>'BY_Demands_Drivers (2)'!$F$58*$AT24</f>
        <v>0.31295110170642754</v>
      </c>
      <c r="AQ224" s="13">
        <f>'BY_Demands_Drivers (2)'!$G$58*$AT24</f>
        <v>9.4486686596071859E-2</v>
      </c>
      <c r="AX224" s="18" t="str">
        <f t="shared" si="49"/>
        <v>\I:</v>
      </c>
      <c r="AY224">
        <f>$BE$24</f>
        <v>2030</v>
      </c>
      <c r="AZ224" t="s">
        <v>27</v>
      </c>
      <c r="BA224" t="str">
        <f t="shared" si="54"/>
        <v>IIDTF</v>
      </c>
      <c r="BB224" s="13">
        <f>'BY_Demands_Drivers (2)'!$F$93*$BF24</f>
        <v>0</v>
      </c>
      <c r="BC224" s="13">
        <f>'BY_Demands_Drivers (2)'!$F$93*$BF24</f>
        <v>0</v>
      </c>
    </row>
    <row r="225" spans="2:55" x14ac:dyDescent="0.3">
      <c r="B225" s="18" t="str">
        <f t="shared" si="45"/>
        <v>\I:</v>
      </c>
      <c r="C225">
        <f>$I$25</f>
        <v>2031</v>
      </c>
      <c r="D225" t="s">
        <v>27</v>
      </c>
      <c r="E225" t="str">
        <f t="shared" si="50"/>
        <v>IGDTF</v>
      </c>
      <c r="F225" s="13">
        <f>'BY_Demands_Drivers (2)'!$F$30*$J25</f>
        <v>0</v>
      </c>
      <c r="G225" s="13">
        <f>'BY_Demands_Drivers (2)'!$G$30*$J25</f>
        <v>0</v>
      </c>
      <c r="N225" s="18" t="str">
        <f t="shared" si="46"/>
        <v>Demand</v>
      </c>
      <c r="O225">
        <f>$U$25</f>
        <v>2031</v>
      </c>
      <c r="P225" t="s">
        <v>27</v>
      </c>
      <c r="Q225" t="str">
        <f t="shared" si="51"/>
        <v>IXDTF</v>
      </c>
      <c r="R225" s="13">
        <f>'BY_Demands_Drivers (2)'!$F$37*$V25</f>
        <v>0.41197531345118588</v>
      </c>
      <c r="S225" s="13">
        <f>'BY_Demands_Drivers (2)'!$G$37*$V25</f>
        <v>0.12438423164234905</v>
      </c>
      <c r="Z225" s="18" t="str">
        <f t="shared" si="47"/>
        <v>\I:</v>
      </c>
      <c r="AA225">
        <f>$AG$25</f>
        <v>2031</v>
      </c>
      <c r="AB225" t="s">
        <v>27</v>
      </c>
      <c r="AC225" t="str">
        <f t="shared" si="52"/>
        <v>IRDTF</v>
      </c>
      <c r="AD225" s="13">
        <f>'BY_Demands_Drivers (2)'!$F$51*$AH25</f>
        <v>0</v>
      </c>
      <c r="AE225" s="13">
        <f>'BY_Demands_Drivers (2)'!$G$51*$AH25</f>
        <v>0</v>
      </c>
      <c r="AL225" s="18" t="str">
        <f t="shared" si="48"/>
        <v>Demand</v>
      </c>
      <c r="AM225">
        <f>$AS$25</f>
        <v>2031</v>
      </c>
      <c r="AN225" t="s">
        <v>27</v>
      </c>
      <c r="AO225" t="str">
        <f t="shared" si="53"/>
        <v>ISDTF</v>
      </c>
      <c r="AP225" s="13">
        <f>'BY_Demands_Drivers (2)'!$F$58*$AT25</f>
        <v>0.31421685427773183</v>
      </c>
      <c r="AQ225" s="13">
        <f>'BY_Demands_Drivers (2)'!$G$58*$AT25</f>
        <v>9.4868844594113336E-2</v>
      </c>
      <c r="AX225" s="18" t="str">
        <f t="shared" si="49"/>
        <v>\I:</v>
      </c>
      <c r="AY225">
        <f>$BE$25</f>
        <v>2031</v>
      </c>
      <c r="AZ225" t="s">
        <v>27</v>
      </c>
      <c r="BA225" t="str">
        <f t="shared" si="54"/>
        <v>IIDTF</v>
      </c>
      <c r="BB225" s="13">
        <f>'BY_Demands_Drivers (2)'!$F$93*$BF25</f>
        <v>0</v>
      </c>
      <c r="BC225" s="13">
        <f>'BY_Demands_Drivers (2)'!$F$93*$BF25</f>
        <v>0</v>
      </c>
    </row>
    <row r="226" spans="2:55" x14ac:dyDescent="0.3">
      <c r="B226" s="18" t="str">
        <f t="shared" si="45"/>
        <v>\I:</v>
      </c>
      <c r="C226">
        <f>$I$26</f>
        <v>2032</v>
      </c>
      <c r="D226" t="s">
        <v>27</v>
      </c>
      <c r="E226" t="str">
        <f t="shared" si="50"/>
        <v>IGDTF</v>
      </c>
      <c r="F226" s="13">
        <f>'BY_Demands_Drivers (2)'!$F$30*$J26</f>
        <v>0</v>
      </c>
      <c r="G226" s="13">
        <f>'BY_Demands_Drivers (2)'!$G$30*$J26</f>
        <v>0</v>
      </c>
      <c r="N226" s="18" t="str">
        <f t="shared" si="46"/>
        <v>Demand</v>
      </c>
      <c r="O226">
        <f>$U$26</f>
        <v>2032</v>
      </c>
      <c r="P226" t="s">
        <v>27</v>
      </c>
      <c r="Q226" t="str">
        <f t="shared" si="51"/>
        <v>IXDTF</v>
      </c>
      <c r="R226" s="13">
        <f>'BY_Demands_Drivers (2)'!$F$37*$V26</f>
        <v>0.40881293645456224</v>
      </c>
      <c r="S226" s="13">
        <f>'BY_Demands_Drivers (2)'!$G$37*$V26</f>
        <v>0.12342944182838346</v>
      </c>
      <c r="Z226" s="18" t="str">
        <f t="shared" si="47"/>
        <v>\I:</v>
      </c>
      <c r="AA226">
        <f>$AG$26</f>
        <v>2032</v>
      </c>
      <c r="AB226" t="s">
        <v>27</v>
      </c>
      <c r="AC226" t="str">
        <f t="shared" si="52"/>
        <v>IRDTF</v>
      </c>
      <c r="AD226" s="13">
        <f>'BY_Demands_Drivers (2)'!$F$51*$AH26</f>
        <v>0</v>
      </c>
      <c r="AE226" s="13">
        <f>'BY_Demands_Drivers (2)'!$G$51*$AH26</f>
        <v>0</v>
      </c>
      <c r="AL226" s="18" t="str">
        <f t="shared" si="48"/>
        <v>Demand</v>
      </c>
      <c r="AM226">
        <f>$AS$26</f>
        <v>2032</v>
      </c>
      <c r="AN226" t="s">
        <v>27</v>
      </c>
      <c r="AO226" t="str">
        <f t="shared" si="53"/>
        <v>ISDTF</v>
      </c>
      <c r="AP226" s="13">
        <f>'BY_Demands_Drivers (2)'!$F$58*$AT26</f>
        <v>0.31545415953165079</v>
      </c>
      <c r="AQ226" s="13">
        <f>'BY_Demands_Drivers (2)'!$G$58*$AT26</f>
        <v>9.5242413733551565E-2</v>
      </c>
      <c r="AX226" s="18" t="str">
        <f t="shared" si="49"/>
        <v>\I:</v>
      </c>
      <c r="AY226">
        <f>$BE$26</f>
        <v>2032</v>
      </c>
      <c r="AZ226" t="s">
        <v>27</v>
      </c>
      <c r="BA226" t="str">
        <f t="shared" si="54"/>
        <v>IIDTF</v>
      </c>
      <c r="BB226" s="13">
        <f>'BY_Demands_Drivers (2)'!$F$93*$BF26</f>
        <v>0</v>
      </c>
      <c r="BC226" s="13">
        <f>'BY_Demands_Drivers (2)'!$F$93*$BF26</f>
        <v>0</v>
      </c>
    </row>
    <row r="227" spans="2:55" x14ac:dyDescent="0.3">
      <c r="B227" s="18" t="str">
        <f t="shared" si="45"/>
        <v>\I:</v>
      </c>
      <c r="C227">
        <f>$I$27</f>
        <v>2033</v>
      </c>
      <c r="D227" t="s">
        <v>27</v>
      </c>
      <c r="E227" t="str">
        <f t="shared" si="50"/>
        <v>IGDTF</v>
      </c>
      <c r="F227" s="13">
        <f>'BY_Demands_Drivers (2)'!$F$30*$J27</f>
        <v>0</v>
      </c>
      <c r="G227" s="13">
        <f>'BY_Demands_Drivers (2)'!$G$30*$J27</f>
        <v>0</v>
      </c>
      <c r="N227" s="18" t="str">
        <f t="shared" si="46"/>
        <v>Demand</v>
      </c>
      <c r="O227">
        <f>$U$27</f>
        <v>2033</v>
      </c>
      <c r="P227" t="s">
        <v>27</v>
      </c>
      <c r="Q227" t="str">
        <f t="shared" si="51"/>
        <v>IXDTF</v>
      </c>
      <c r="R227" s="13">
        <f>'BY_Demands_Drivers (2)'!$F$37*$V27</f>
        <v>0.40566159126895718</v>
      </c>
      <c r="S227" s="13">
        <f>'BY_Demands_Drivers (2)'!$G$37*$V27</f>
        <v>0.12247798275607245</v>
      </c>
      <c r="Z227" s="18" t="str">
        <f t="shared" si="47"/>
        <v>\I:</v>
      </c>
      <c r="AA227">
        <f>$AG$27</f>
        <v>2033</v>
      </c>
      <c r="AB227" t="s">
        <v>27</v>
      </c>
      <c r="AC227" t="str">
        <f t="shared" si="52"/>
        <v>IRDTF</v>
      </c>
      <c r="AD227" s="13">
        <f>'BY_Demands_Drivers (2)'!$F$51*$AH27</f>
        <v>0</v>
      </c>
      <c r="AE227" s="13">
        <f>'BY_Demands_Drivers (2)'!$G$51*$AH27</f>
        <v>0</v>
      </c>
      <c r="AL227" s="18" t="str">
        <f t="shared" si="48"/>
        <v>Demand</v>
      </c>
      <c r="AM227">
        <f>$AS$27</f>
        <v>2033</v>
      </c>
      <c r="AN227" t="s">
        <v>27</v>
      </c>
      <c r="AO227" t="str">
        <f t="shared" si="53"/>
        <v>ISDTF</v>
      </c>
      <c r="AP227" s="13">
        <f>'BY_Demands_Drivers (2)'!$F$58*$AT27</f>
        <v>0.31666301746818459</v>
      </c>
      <c r="AQ227" s="13">
        <f>'BY_Demands_Drivers (2)'!$G$58*$AT27</f>
        <v>9.5607394014386587E-2</v>
      </c>
      <c r="AX227" s="18" t="str">
        <f t="shared" si="49"/>
        <v>\I:</v>
      </c>
      <c r="AY227">
        <f>$BE$27</f>
        <v>2033</v>
      </c>
      <c r="AZ227" t="s">
        <v>27</v>
      </c>
      <c r="BA227" t="str">
        <f t="shared" si="54"/>
        <v>IIDTF</v>
      </c>
      <c r="BB227" s="13">
        <f>'BY_Demands_Drivers (2)'!$F$93*$BF27</f>
        <v>0</v>
      </c>
      <c r="BC227" s="13">
        <f>'BY_Demands_Drivers (2)'!$F$93*$BF27</f>
        <v>0</v>
      </c>
    </row>
    <row r="228" spans="2:55" x14ac:dyDescent="0.3">
      <c r="B228" s="18" t="str">
        <f t="shared" si="45"/>
        <v>\I:</v>
      </c>
      <c r="C228">
        <f>$I$28</f>
        <v>2034</v>
      </c>
      <c r="D228" t="s">
        <v>27</v>
      </c>
      <c r="E228" t="str">
        <f t="shared" si="50"/>
        <v>IGDTF</v>
      </c>
      <c r="F228" s="13">
        <f>'BY_Demands_Drivers (2)'!$F$30*$J28</f>
        <v>0</v>
      </c>
      <c r="G228" s="13">
        <f>'BY_Demands_Drivers (2)'!$G$30*$J28</f>
        <v>0</v>
      </c>
      <c r="N228" s="18" t="str">
        <f t="shared" si="46"/>
        <v>Demand</v>
      </c>
      <c r="O228">
        <f>$U$28</f>
        <v>2034</v>
      </c>
      <c r="P228" t="s">
        <v>27</v>
      </c>
      <c r="Q228" t="str">
        <f t="shared" si="51"/>
        <v>IXDTF</v>
      </c>
      <c r="R228" s="13">
        <f>'BY_Demands_Drivers (2)'!$F$37*$V28</f>
        <v>0.40252127789437053</v>
      </c>
      <c r="S228" s="13">
        <f>'BY_Demands_Drivers (2)'!$G$37*$V28</f>
        <v>0.12152985442541599</v>
      </c>
      <c r="Z228" s="18" t="str">
        <f t="shared" si="47"/>
        <v>\I:</v>
      </c>
      <c r="AA228">
        <f>$AG$28</f>
        <v>2034</v>
      </c>
      <c r="AB228" t="s">
        <v>27</v>
      </c>
      <c r="AC228" t="str">
        <f t="shared" si="52"/>
        <v>IRDTF</v>
      </c>
      <c r="AD228" s="13">
        <f>'BY_Demands_Drivers (2)'!$F$51*$AH28</f>
        <v>0</v>
      </c>
      <c r="AE228" s="13">
        <f>'BY_Demands_Drivers (2)'!$G$51*$AH28</f>
        <v>0</v>
      </c>
      <c r="AL228" s="18" t="str">
        <f t="shared" si="48"/>
        <v>Demand</v>
      </c>
      <c r="AM228">
        <f>$AS$28</f>
        <v>2034</v>
      </c>
      <c r="AN228" t="s">
        <v>27</v>
      </c>
      <c r="AO228" t="str">
        <f t="shared" si="53"/>
        <v>ISDTF</v>
      </c>
      <c r="AP228" s="13">
        <f>'BY_Demands_Drivers (2)'!$F$58*$AT28</f>
        <v>0.31784342808733296</v>
      </c>
      <c r="AQ228" s="13">
        <f>'BY_Demands_Drivers (2)'!$G$58*$AT28</f>
        <v>9.5963785436618348E-2</v>
      </c>
      <c r="AX228" s="18" t="str">
        <f t="shared" si="49"/>
        <v>\I:</v>
      </c>
      <c r="AY228">
        <f>$BE$28</f>
        <v>2034</v>
      </c>
      <c r="AZ228" t="s">
        <v>27</v>
      </c>
      <c r="BA228" t="str">
        <f t="shared" si="54"/>
        <v>IIDTF</v>
      </c>
      <c r="BB228" s="13">
        <f>'BY_Demands_Drivers (2)'!$F$93*$BF28</f>
        <v>0</v>
      </c>
      <c r="BC228" s="13">
        <f>'BY_Demands_Drivers (2)'!$F$93*$BF28</f>
        <v>0</v>
      </c>
    </row>
    <row r="229" spans="2:55" x14ac:dyDescent="0.3">
      <c r="B229" s="18" t="str">
        <f t="shared" si="45"/>
        <v>\I:</v>
      </c>
      <c r="C229">
        <f>$I$29</f>
        <v>2035</v>
      </c>
      <c r="D229" t="s">
        <v>27</v>
      </c>
      <c r="E229" t="str">
        <f t="shared" si="50"/>
        <v>IGDTF</v>
      </c>
      <c r="F229" s="13">
        <f>'BY_Demands_Drivers (2)'!$F$30*$J29</f>
        <v>0</v>
      </c>
      <c r="G229" s="13">
        <f>'BY_Demands_Drivers (2)'!$G$30*$J29</f>
        <v>0</v>
      </c>
      <c r="N229" s="18" t="str">
        <f t="shared" si="46"/>
        <v>Demand</v>
      </c>
      <c r="O229">
        <f>$U$29</f>
        <v>2035</v>
      </c>
      <c r="P229" t="s">
        <v>27</v>
      </c>
      <c r="Q229" t="str">
        <f t="shared" si="51"/>
        <v>IXDTF</v>
      </c>
      <c r="R229" s="13">
        <f>'BY_Demands_Drivers (2)'!$F$37*$V29</f>
        <v>0.39939199633080269</v>
      </c>
      <c r="S229" s="13">
        <f>'BY_Demands_Drivers (2)'!$G$37*$V29</f>
        <v>0.12058505683641414</v>
      </c>
      <c r="Z229" s="18" t="str">
        <f t="shared" si="47"/>
        <v>\I:</v>
      </c>
      <c r="AA229">
        <f>$AG$29</f>
        <v>2035</v>
      </c>
      <c r="AB229" t="s">
        <v>27</v>
      </c>
      <c r="AC229" t="str">
        <f t="shared" si="52"/>
        <v>IRDTF</v>
      </c>
      <c r="AD229" s="13">
        <f>'BY_Demands_Drivers (2)'!$F$51*$AH29</f>
        <v>0</v>
      </c>
      <c r="AE229" s="13">
        <f>'BY_Demands_Drivers (2)'!$G$51*$AH29</f>
        <v>0</v>
      </c>
      <c r="AL229" s="18" t="str">
        <f t="shared" si="48"/>
        <v>Demand</v>
      </c>
      <c r="AM229">
        <f>$AS$29</f>
        <v>2035</v>
      </c>
      <c r="AN229" t="s">
        <v>27</v>
      </c>
      <c r="AO229" t="str">
        <f t="shared" si="53"/>
        <v>ISDTF</v>
      </c>
      <c r="AP229" s="13">
        <f>'BY_Demands_Drivers (2)'!$F$58*$AT29</f>
        <v>0.31899539138909599</v>
      </c>
      <c r="AQ229" s="13">
        <f>'BY_Demands_Drivers (2)'!$G$58*$AT29</f>
        <v>9.6311588000246848E-2</v>
      </c>
      <c r="AX229" s="18" t="str">
        <f t="shared" si="49"/>
        <v>\I:</v>
      </c>
      <c r="AY229">
        <f>$BE$29</f>
        <v>2035</v>
      </c>
      <c r="AZ229" t="s">
        <v>27</v>
      </c>
      <c r="BA229" t="str">
        <f t="shared" si="54"/>
        <v>IIDTF</v>
      </c>
      <c r="BB229" s="13">
        <f>'BY_Demands_Drivers (2)'!$F$93*$BF29</f>
        <v>0</v>
      </c>
      <c r="BC229" s="13">
        <f>'BY_Demands_Drivers (2)'!$F$93*$BF29</f>
        <v>0</v>
      </c>
    </row>
    <row r="230" spans="2:55" x14ac:dyDescent="0.3">
      <c r="B230" s="18" t="str">
        <f t="shared" si="45"/>
        <v>\I:</v>
      </c>
      <c r="C230">
        <f>$I$30</f>
        <v>2036</v>
      </c>
      <c r="D230" t="s">
        <v>27</v>
      </c>
      <c r="E230" t="str">
        <f t="shared" si="50"/>
        <v>IGDTF</v>
      </c>
      <c r="F230" s="13">
        <f>'BY_Demands_Drivers (2)'!$F$30*$J30</f>
        <v>0</v>
      </c>
      <c r="G230" s="13">
        <f>'BY_Demands_Drivers (2)'!$G$30*$J30</f>
        <v>0</v>
      </c>
      <c r="N230" s="18" t="str">
        <f t="shared" si="46"/>
        <v>Demand</v>
      </c>
      <c r="O230">
        <f>$U$30</f>
        <v>2036</v>
      </c>
      <c r="P230" t="s">
        <v>27</v>
      </c>
      <c r="Q230" t="str">
        <f t="shared" si="51"/>
        <v>IXDTF</v>
      </c>
      <c r="R230" s="13">
        <f>'BY_Demands_Drivers (2)'!$F$37*$V30</f>
        <v>0.39828821411955245</v>
      </c>
      <c r="S230" s="13">
        <f>'BY_Demands_Drivers (2)'!$G$37*$V30</f>
        <v>0.12025180118306754</v>
      </c>
      <c r="Z230" s="18" t="str">
        <f t="shared" si="47"/>
        <v>\I:</v>
      </c>
      <c r="AA230">
        <f>$AG$30</f>
        <v>2036</v>
      </c>
      <c r="AB230" t="s">
        <v>27</v>
      </c>
      <c r="AC230" t="str">
        <f t="shared" si="52"/>
        <v>IRDTF</v>
      </c>
      <c r="AD230" s="13">
        <f>'BY_Demands_Drivers (2)'!$F$51*$AH30</f>
        <v>0</v>
      </c>
      <c r="AE230" s="13">
        <f>'BY_Demands_Drivers (2)'!$G$51*$AH30</f>
        <v>0</v>
      </c>
      <c r="AL230" s="18" t="str">
        <f t="shared" si="48"/>
        <v>Demand</v>
      </c>
      <c r="AM230">
        <f>$AS$30</f>
        <v>2036</v>
      </c>
      <c r="AN230" t="s">
        <v>27</v>
      </c>
      <c r="AO230" t="str">
        <f t="shared" si="53"/>
        <v>ISDTF</v>
      </c>
      <c r="AP230" s="13">
        <f>'BY_Demands_Drivers (2)'!$F$58*$AT30</f>
        <v>0.31929189093434912</v>
      </c>
      <c r="AQ230" s="13">
        <f>'BY_Demands_Drivers (2)'!$G$58*$AT30</f>
        <v>9.6401107607161307E-2</v>
      </c>
      <c r="AX230" s="18" t="str">
        <f t="shared" si="49"/>
        <v>\I:</v>
      </c>
      <c r="AY230">
        <f>$BE$30</f>
        <v>2036</v>
      </c>
      <c r="AZ230" t="s">
        <v>27</v>
      </c>
      <c r="BA230" t="str">
        <f t="shared" si="54"/>
        <v>IIDTF</v>
      </c>
      <c r="BB230" s="13">
        <f>'BY_Demands_Drivers (2)'!$F$93*$BF30</f>
        <v>0</v>
      </c>
      <c r="BC230" s="13">
        <f>'BY_Demands_Drivers (2)'!$F$93*$BF30</f>
        <v>0</v>
      </c>
    </row>
    <row r="231" spans="2:55" x14ac:dyDescent="0.3">
      <c r="B231" s="18" t="str">
        <f t="shared" si="45"/>
        <v>\I:</v>
      </c>
      <c r="C231">
        <f>$I$31</f>
        <v>2037</v>
      </c>
      <c r="D231" t="s">
        <v>27</v>
      </c>
      <c r="E231" t="str">
        <f t="shared" si="50"/>
        <v>IGDTF</v>
      </c>
      <c r="F231" s="13">
        <f>'BY_Demands_Drivers (2)'!$F$30*$J31</f>
        <v>0</v>
      </c>
      <c r="G231" s="13">
        <f>'BY_Demands_Drivers (2)'!$G$30*$J31</f>
        <v>0</v>
      </c>
      <c r="N231" s="18" t="str">
        <f t="shared" si="46"/>
        <v>Demand</v>
      </c>
      <c r="O231">
        <f>$U$31</f>
        <v>2037</v>
      </c>
      <c r="P231" t="s">
        <v>27</v>
      </c>
      <c r="Q231" t="str">
        <f t="shared" si="51"/>
        <v>IXDTF</v>
      </c>
      <c r="R231" s="13">
        <f>'BY_Demands_Drivers (2)'!$F$37*$V31</f>
        <v>0.39717469601270955</v>
      </c>
      <c r="S231" s="13">
        <f>'BY_Demands_Drivers (2)'!$G$37*$V31</f>
        <v>0.11991560605288067</v>
      </c>
      <c r="Z231" s="18" t="str">
        <f t="shared" si="47"/>
        <v>\I:</v>
      </c>
      <c r="AA231">
        <f>$AG$31</f>
        <v>2037</v>
      </c>
      <c r="AB231" t="s">
        <v>27</v>
      </c>
      <c r="AC231" t="str">
        <f t="shared" si="52"/>
        <v>IRDTF</v>
      </c>
      <c r="AD231" s="13">
        <f>'BY_Demands_Drivers (2)'!$F$51*$AH31</f>
        <v>0</v>
      </c>
      <c r="AE231" s="13">
        <f>'BY_Demands_Drivers (2)'!$G$51*$AH31</f>
        <v>0</v>
      </c>
      <c r="AL231" s="18" t="str">
        <f t="shared" si="48"/>
        <v>Demand</v>
      </c>
      <c r="AM231">
        <f>$AS$31</f>
        <v>2037</v>
      </c>
      <c r="AN231" t="s">
        <v>27</v>
      </c>
      <c r="AO231" t="str">
        <f t="shared" si="53"/>
        <v>ISDTF</v>
      </c>
      <c r="AP231" s="13">
        <f>'BY_Demands_Drivers (2)'!$F$58*$AT31</f>
        <v>0.31956846910488834</v>
      </c>
      <c r="AQ231" s="13">
        <f>'BY_Demands_Drivers (2)'!$G$58*$AT31</f>
        <v>9.648461252143245E-2</v>
      </c>
      <c r="AX231" s="18" t="str">
        <f t="shared" si="49"/>
        <v>\I:</v>
      </c>
      <c r="AY231">
        <f>$BE$31</f>
        <v>2037</v>
      </c>
      <c r="AZ231" t="s">
        <v>27</v>
      </c>
      <c r="BA231" t="str">
        <f t="shared" si="54"/>
        <v>IIDTF</v>
      </c>
      <c r="BB231" s="13">
        <f>'BY_Demands_Drivers (2)'!$F$93*$BF31</f>
        <v>0</v>
      </c>
      <c r="BC231" s="13">
        <f>'BY_Demands_Drivers (2)'!$F$93*$BF31</f>
        <v>0</v>
      </c>
    </row>
    <row r="232" spans="2:55" x14ac:dyDescent="0.3">
      <c r="B232" s="18" t="str">
        <f t="shared" si="45"/>
        <v>\I:</v>
      </c>
      <c r="C232">
        <f>$I$32</f>
        <v>2038</v>
      </c>
      <c r="D232" t="s">
        <v>27</v>
      </c>
      <c r="E232" t="str">
        <f t="shared" si="50"/>
        <v>IGDTF</v>
      </c>
      <c r="F232" s="13">
        <f>'BY_Demands_Drivers (2)'!$F$30*$J32</f>
        <v>0</v>
      </c>
      <c r="G232" s="13">
        <f>'BY_Demands_Drivers (2)'!$G$30*$J32</f>
        <v>0</v>
      </c>
      <c r="N232" s="18" t="str">
        <f t="shared" si="46"/>
        <v>Demand</v>
      </c>
      <c r="O232">
        <f>$U$32</f>
        <v>2038</v>
      </c>
      <c r="P232" t="s">
        <v>27</v>
      </c>
      <c r="Q232" t="str">
        <f t="shared" si="51"/>
        <v>IXDTF</v>
      </c>
      <c r="R232" s="13">
        <f>'BY_Demands_Drivers (2)'!$F$37*$V32</f>
        <v>0.39605144201027381</v>
      </c>
      <c r="S232" s="13">
        <f>'BY_Demands_Drivers (2)'!$G$37*$V32</f>
        <v>0.11957647144585348</v>
      </c>
      <c r="Z232" s="18" t="str">
        <f t="shared" si="47"/>
        <v>\I:</v>
      </c>
      <c r="AA232">
        <f>$AG$32</f>
        <v>2038</v>
      </c>
      <c r="AB232" t="s">
        <v>27</v>
      </c>
      <c r="AC232" t="str">
        <f t="shared" si="52"/>
        <v>IRDTF</v>
      </c>
      <c r="AD232" s="13">
        <f>'BY_Demands_Drivers (2)'!$F$51*$AH32</f>
        <v>0</v>
      </c>
      <c r="AE232" s="13">
        <f>'BY_Demands_Drivers (2)'!$G$51*$AH32</f>
        <v>0</v>
      </c>
      <c r="AL232" s="18" t="str">
        <f t="shared" si="48"/>
        <v>Demand</v>
      </c>
      <c r="AM232">
        <f>$AS$32</f>
        <v>2038</v>
      </c>
      <c r="AN232" t="s">
        <v>27</v>
      </c>
      <c r="AO232" t="str">
        <f t="shared" si="53"/>
        <v>ISDTF</v>
      </c>
      <c r="AP232" s="13">
        <f>'BY_Demands_Drivers (2)'!$F$58*$AT32</f>
        <v>0.3198251259007136</v>
      </c>
      <c r="AQ232" s="13">
        <f>'BY_Demands_Drivers (2)'!$G$58*$AT32</f>
        <v>9.6562102743060249E-2</v>
      </c>
      <c r="AX232" s="18" t="str">
        <f t="shared" si="49"/>
        <v>\I:</v>
      </c>
      <c r="AY232">
        <f>$BE$32</f>
        <v>2038</v>
      </c>
      <c r="AZ232" t="s">
        <v>27</v>
      </c>
      <c r="BA232" t="str">
        <f t="shared" si="54"/>
        <v>IIDTF</v>
      </c>
      <c r="BB232" s="13">
        <f>'BY_Demands_Drivers (2)'!$F$93*$BF32</f>
        <v>0</v>
      </c>
      <c r="BC232" s="13">
        <f>'BY_Demands_Drivers (2)'!$F$93*$BF32</f>
        <v>0</v>
      </c>
    </row>
    <row r="233" spans="2:55" x14ac:dyDescent="0.3">
      <c r="B233" s="18" t="str">
        <f t="shared" si="45"/>
        <v>\I:</v>
      </c>
      <c r="C233">
        <f>$I$33</f>
        <v>2039</v>
      </c>
      <c r="D233" t="s">
        <v>27</v>
      </c>
      <c r="E233" t="str">
        <f t="shared" si="50"/>
        <v>IGDTF</v>
      </c>
      <c r="F233" s="13">
        <f>'BY_Demands_Drivers (2)'!$F$30*$J33</f>
        <v>0</v>
      </c>
      <c r="G233" s="13">
        <f>'BY_Demands_Drivers (2)'!$G$30*$J33</f>
        <v>0</v>
      </c>
      <c r="N233" s="18" t="str">
        <f t="shared" si="46"/>
        <v>Demand</v>
      </c>
      <c r="O233">
        <f>$U$33</f>
        <v>2039</v>
      </c>
      <c r="P233" t="s">
        <v>27</v>
      </c>
      <c r="Q233" t="str">
        <f t="shared" si="51"/>
        <v>IXDTF</v>
      </c>
      <c r="R233" s="13">
        <f>'BY_Demands_Drivers (2)'!$F$37*$V33</f>
        <v>0.3949184521122453</v>
      </c>
      <c r="S233" s="13">
        <f>'BY_Demands_Drivers (2)'!$G$37*$V33</f>
        <v>0.11923439736198604</v>
      </c>
      <c r="Z233" s="18" t="str">
        <f t="shared" si="47"/>
        <v>\I:</v>
      </c>
      <c r="AA233">
        <f>$AG$33</f>
        <v>2039</v>
      </c>
      <c r="AB233" t="s">
        <v>27</v>
      </c>
      <c r="AC233" t="str">
        <f t="shared" si="52"/>
        <v>IRDTF</v>
      </c>
      <c r="AD233" s="13">
        <f>'BY_Demands_Drivers (2)'!$F$51*$AH33</f>
        <v>0</v>
      </c>
      <c r="AE233" s="13">
        <f>'BY_Demands_Drivers (2)'!$G$51*$AH33</f>
        <v>0</v>
      </c>
      <c r="AL233" s="18" t="str">
        <f t="shared" si="48"/>
        <v>Demand</v>
      </c>
      <c r="AM233">
        <f>$AS$33</f>
        <v>2039</v>
      </c>
      <c r="AN233" t="s">
        <v>27</v>
      </c>
      <c r="AO233" t="str">
        <f t="shared" si="53"/>
        <v>ISDTF</v>
      </c>
      <c r="AP233" s="13">
        <f>'BY_Demands_Drivers (2)'!$F$58*$AT33</f>
        <v>0.32006186132182485</v>
      </c>
      <c r="AQ233" s="13">
        <f>'BY_Demands_Drivers (2)'!$G$58*$AT33</f>
        <v>9.663357827204469E-2</v>
      </c>
      <c r="AX233" s="18" t="str">
        <f t="shared" si="49"/>
        <v>\I:</v>
      </c>
      <c r="AY233">
        <f>$BE$33</f>
        <v>2039</v>
      </c>
      <c r="AZ233" t="s">
        <v>27</v>
      </c>
      <c r="BA233" t="str">
        <f t="shared" si="54"/>
        <v>IIDTF</v>
      </c>
      <c r="BB233" s="13">
        <f>'BY_Demands_Drivers (2)'!$F$93*$BF33</f>
        <v>0</v>
      </c>
      <c r="BC233" s="13">
        <f>'BY_Demands_Drivers (2)'!$F$93*$BF33</f>
        <v>0</v>
      </c>
    </row>
    <row r="234" spans="2:55" x14ac:dyDescent="0.3">
      <c r="B234" s="18" t="str">
        <f t="shared" si="45"/>
        <v>\I:</v>
      </c>
      <c r="C234">
        <f>$I$34</f>
        <v>2040</v>
      </c>
      <c r="D234" t="s">
        <v>27</v>
      </c>
      <c r="E234" t="str">
        <f t="shared" si="50"/>
        <v>IGDTF</v>
      </c>
      <c r="F234" s="13">
        <f>'BY_Demands_Drivers (2)'!$F$30*$J34</f>
        <v>0</v>
      </c>
      <c r="G234" s="13">
        <f>'BY_Demands_Drivers (2)'!$G$30*$J34</f>
        <v>0</v>
      </c>
      <c r="N234" s="18" t="str">
        <f t="shared" si="46"/>
        <v>Demand</v>
      </c>
      <c r="O234">
        <f>$U$34</f>
        <v>2040</v>
      </c>
      <c r="P234" t="s">
        <v>27</v>
      </c>
      <c r="Q234" t="str">
        <f t="shared" si="51"/>
        <v>IXDTF</v>
      </c>
      <c r="R234" s="13">
        <f>'BY_Demands_Drivers (2)'!$F$37*$V34</f>
        <v>0.39377572631862406</v>
      </c>
      <c r="S234" s="13">
        <f>'BY_Demands_Drivers (2)'!$G$37*$V34</f>
        <v>0.11888938380127834</v>
      </c>
      <c r="Z234" s="18" t="str">
        <f t="shared" si="47"/>
        <v>\I:</v>
      </c>
      <c r="AA234">
        <f>$AG$34</f>
        <v>2040</v>
      </c>
      <c r="AB234" t="s">
        <v>27</v>
      </c>
      <c r="AC234" t="str">
        <f t="shared" si="52"/>
        <v>IRDTF</v>
      </c>
      <c r="AD234" s="13">
        <f>'BY_Demands_Drivers (2)'!$F$51*$AH34</f>
        <v>0</v>
      </c>
      <c r="AE234" s="13">
        <f>'BY_Demands_Drivers (2)'!$G$51*$AH34</f>
        <v>0</v>
      </c>
      <c r="AL234" s="18" t="str">
        <f t="shared" si="48"/>
        <v>Demand</v>
      </c>
      <c r="AM234">
        <f>$AS$34</f>
        <v>2040</v>
      </c>
      <c r="AN234" t="s">
        <v>27</v>
      </c>
      <c r="AO234" t="str">
        <f t="shared" si="53"/>
        <v>ISDTF</v>
      </c>
      <c r="AP234" s="13">
        <f>'BY_Demands_Drivers (2)'!$F$58*$AT34</f>
        <v>0.32027867536822247</v>
      </c>
      <c r="AQ234" s="13">
        <f>'BY_Demands_Drivers (2)'!$G$58*$AT34</f>
        <v>9.669903910838587E-2</v>
      </c>
      <c r="AX234" s="18" t="str">
        <f t="shared" si="49"/>
        <v>\I:</v>
      </c>
      <c r="AY234">
        <f>$BE$34</f>
        <v>2040</v>
      </c>
      <c r="AZ234" t="s">
        <v>27</v>
      </c>
      <c r="BA234" t="str">
        <f t="shared" si="54"/>
        <v>IIDTF</v>
      </c>
      <c r="BB234" s="13">
        <f>'BY_Demands_Drivers (2)'!$F$93*$BF34</f>
        <v>0</v>
      </c>
      <c r="BC234" s="13">
        <f>'BY_Demands_Drivers (2)'!$F$93*$BF34</f>
        <v>0</v>
      </c>
    </row>
    <row r="235" spans="2:55" x14ac:dyDescent="0.3">
      <c r="B235" s="18" t="str">
        <f t="shared" si="45"/>
        <v>\I:</v>
      </c>
      <c r="C235">
        <f>$I$35</f>
        <v>2041</v>
      </c>
      <c r="D235" t="s">
        <v>27</v>
      </c>
      <c r="E235" t="str">
        <f t="shared" si="50"/>
        <v>IGDTF</v>
      </c>
      <c r="F235" s="13">
        <f>'BY_Demands_Drivers (2)'!$F$30*$J35</f>
        <v>0</v>
      </c>
      <c r="G235" s="13">
        <f>'BY_Demands_Drivers (2)'!$G$30*$J35</f>
        <v>0</v>
      </c>
      <c r="N235" s="18" t="str">
        <f t="shared" si="46"/>
        <v>Demand</v>
      </c>
      <c r="O235">
        <f>$U$35</f>
        <v>2041</v>
      </c>
      <c r="P235" t="s">
        <v>27</v>
      </c>
      <c r="Q235" t="str">
        <f t="shared" si="51"/>
        <v>IXDTF</v>
      </c>
      <c r="R235" s="13">
        <f>'BY_Demands_Drivers (2)'!$F$37*$V35</f>
        <v>0.38848324934857453</v>
      </c>
      <c r="S235" s="13">
        <f>'BY_Demands_Drivers (2)'!$G$37*$V35</f>
        <v>0.11729147086836557</v>
      </c>
      <c r="Z235" s="18" t="str">
        <f t="shared" si="47"/>
        <v>\I:</v>
      </c>
      <c r="AA235">
        <f>$AG$35</f>
        <v>2041</v>
      </c>
      <c r="AB235" t="s">
        <v>27</v>
      </c>
      <c r="AC235" t="str">
        <f t="shared" si="52"/>
        <v>IRDTF</v>
      </c>
      <c r="AD235" s="13">
        <f>'BY_Demands_Drivers (2)'!$F$51*$AH35</f>
        <v>0</v>
      </c>
      <c r="AE235" s="13">
        <f>'BY_Demands_Drivers (2)'!$G$51*$AH35</f>
        <v>0</v>
      </c>
      <c r="AL235" s="18" t="str">
        <f t="shared" si="48"/>
        <v>Demand</v>
      </c>
      <c r="AM235">
        <f>$AS$35</f>
        <v>2041</v>
      </c>
      <c r="AN235" t="s">
        <v>27</v>
      </c>
      <c r="AO235" t="str">
        <f t="shared" si="53"/>
        <v>ISDTF</v>
      </c>
      <c r="AP235" s="13">
        <f>'BY_Demands_Drivers (2)'!$F$58*$AT35</f>
        <v>0.32399169252914095</v>
      </c>
      <c r="AQ235" s="13">
        <f>'BY_Demands_Drivers (2)'!$G$58*$AT35</f>
        <v>9.7820079062859805E-2</v>
      </c>
      <c r="AX235" s="18" t="str">
        <f t="shared" si="49"/>
        <v>\I:</v>
      </c>
      <c r="AY235">
        <f>$BE$35</f>
        <v>2041</v>
      </c>
      <c r="AZ235" t="s">
        <v>27</v>
      </c>
      <c r="BA235" t="str">
        <f t="shared" si="54"/>
        <v>IIDTF</v>
      </c>
      <c r="BB235" s="13">
        <f>'BY_Demands_Drivers (2)'!$F$93*$BF35</f>
        <v>0</v>
      </c>
      <c r="BC235" s="13">
        <f>'BY_Demands_Drivers (2)'!$F$93*$BF35</f>
        <v>0</v>
      </c>
    </row>
    <row r="236" spans="2:55" x14ac:dyDescent="0.3">
      <c r="B236" s="18" t="str">
        <f t="shared" si="45"/>
        <v>\I:</v>
      </c>
      <c r="C236">
        <f>$I$36</f>
        <v>2042</v>
      </c>
      <c r="D236" t="s">
        <v>27</v>
      </c>
      <c r="E236" t="str">
        <f t="shared" si="50"/>
        <v>IGDTF</v>
      </c>
      <c r="F236" s="13">
        <f>'BY_Demands_Drivers (2)'!$F$30*$J36</f>
        <v>0</v>
      </c>
      <c r="G236" s="13">
        <f>'BY_Demands_Drivers (2)'!$G$30*$J36</f>
        <v>0</v>
      </c>
      <c r="N236" s="18" t="str">
        <f t="shared" si="46"/>
        <v>Demand</v>
      </c>
      <c r="O236">
        <f>$U$36</f>
        <v>2042</v>
      </c>
      <c r="P236" t="s">
        <v>27</v>
      </c>
      <c r="Q236" t="str">
        <f t="shared" si="51"/>
        <v>IXDTF</v>
      </c>
      <c r="R236" s="13">
        <f>'BY_Demands_Drivers (2)'!$F$37*$V36</f>
        <v>0.38322484616844366</v>
      </c>
      <c r="S236" s="13">
        <f>'BY_Demands_Drivers (2)'!$G$37*$V36</f>
        <v>0.11570384554745235</v>
      </c>
      <c r="Z236" s="18" t="str">
        <f t="shared" si="47"/>
        <v>\I:</v>
      </c>
      <c r="AA236">
        <f>$AG$36</f>
        <v>2042</v>
      </c>
      <c r="AB236" t="s">
        <v>27</v>
      </c>
      <c r="AC236" t="str">
        <f t="shared" si="52"/>
        <v>IRDTF</v>
      </c>
      <c r="AD236" s="13">
        <f>'BY_Demands_Drivers (2)'!$F$51*$AH36</f>
        <v>0</v>
      </c>
      <c r="AE236" s="13">
        <f>'BY_Demands_Drivers (2)'!$G$51*$AH36</f>
        <v>0</v>
      </c>
      <c r="AL236" s="18" t="str">
        <f t="shared" si="48"/>
        <v>Demand</v>
      </c>
      <c r="AM236">
        <f>$AS$36</f>
        <v>2042</v>
      </c>
      <c r="AN236" t="s">
        <v>27</v>
      </c>
      <c r="AO236" t="str">
        <f t="shared" si="53"/>
        <v>ISDTF</v>
      </c>
      <c r="AP236" s="13">
        <f>'BY_Demands_Drivers (2)'!$F$58*$AT36</f>
        <v>0.32764758064879285</v>
      </c>
      <c r="AQ236" s="13">
        <f>'BY_Demands_Drivers (2)'!$G$58*$AT36</f>
        <v>9.8923870527750993E-2</v>
      </c>
      <c r="AX236" s="18" t="str">
        <f t="shared" si="49"/>
        <v>\I:</v>
      </c>
      <c r="AY236">
        <f>$BE$36</f>
        <v>2042</v>
      </c>
      <c r="AZ236" t="s">
        <v>27</v>
      </c>
      <c r="BA236" t="str">
        <f t="shared" si="54"/>
        <v>IIDTF</v>
      </c>
      <c r="BB236" s="13">
        <f>'BY_Demands_Drivers (2)'!$F$93*$BF36</f>
        <v>0</v>
      </c>
      <c r="BC236" s="13">
        <f>'BY_Demands_Drivers (2)'!$F$93*$BF36</f>
        <v>0</v>
      </c>
    </row>
    <row r="237" spans="2:55" x14ac:dyDescent="0.3">
      <c r="B237" s="18" t="str">
        <f t="shared" si="45"/>
        <v>\I:</v>
      </c>
      <c r="C237">
        <f>$I$37</f>
        <v>2043</v>
      </c>
      <c r="D237" t="s">
        <v>27</v>
      </c>
      <c r="E237" t="str">
        <f t="shared" si="50"/>
        <v>IGDTF</v>
      </c>
      <c r="F237" s="13">
        <f>'BY_Demands_Drivers (2)'!$F$30*$J37</f>
        <v>0</v>
      </c>
      <c r="G237" s="13">
        <f>'BY_Demands_Drivers (2)'!$G$30*$J37</f>
        <v>0</v>
      </c>
      <c r="N237" s="18" t="str">
        <f t="shared" si="46"/>
        <v>Demand</v>
      </c>
      <c r="O237">
        <f>$U$37</f>
        <v>2043</v>
      </c>
      <c r="P237" t="s">
        <v>27</v>
      </c>
      <c r="Q237" t="str">
        <f t="shared" si="51"/>
        <v>IXDTF</v>
      </c>
      <c r="R237" s="13">
        <f>'BY_Demands_Drivers (2)'!$F$37*$V37</f>
        <v>0.37800051677823165</v>
      </c>
      <c r="S237" s="13">
        <f>'BY_Demands_Drivers (2)'!$G$37*$V37</f>
        <v>0.11412650783853873</v>
      </c>
      <c r="Z237" s="18" t="str">
        <f t="shared" si="47"/>
        <v>\I:</v>
      </c>
      <c r="AA237">
        <f>$AG$37</f>
        <v>2043</v>
      </c>
      <c r="AB237" t="s">
        <v>27</v>
      </c>
      <c r="AC237" t="str">
        <f t="shared" si="52"/>
        <v>IRDTF</v>
      </c>
      <c r="AD237" s="13">
        <f>'BY_Demands_Drivers (2)'!$F$51*$AH37</f>
        <v>0</v>
      </c>
      <c r="AE237" s="13">
        <f>'BY_Demands_Drivers (2)'!$G$51*$AH37</f>
        <v>0</v>
      </c>
      <c r="AL237" s="18" t="str">
        <f t="shared" si="48"/>
        <v>Demand</v>
      </c>
      <c r="AM237">
        <f>$AS$37</f>
        <v>2043</v>
      </c>
      <c r="AN237" t="s">
        <v>27</v>
      </c>
      <c r="AO237" t="str">
        <f t="shared" si="53"/>
        <v>ISDTF</v>
      </c>
      <c r="AP237" s="13">
        <f>'BY_Demands_Drivers (2)'!$F$58*$AT37</f>
        <v>0.33124633972717821</v>
      </c>
      <c r="AQ237" s="13">
        <f>'BY_Demands_Drivers (2)'!$G$58*$AT37</f>
        <v>0.10001041350305948</v>
      </c>
      <c r="AX237" s="18" t="str">
        <f t="shared" si="49"/>
        <v>\I:</v>
      </c>
      <c r="AY237">
        <f>$BE$37</f>
        <v>2043</v>
      </c>
      <c r="AZ237" t="s">
        <v>27</v>
      </c>
      <c r="BA237" t="str">
        <f t="shared" si="54"/>
        <v>IIDTF</v>
      </c>
      <c r="BB237" s="13">
        <f>'BY_Demands_Drivers (2)'!$F$93*$BF37</f>
        <v>0</v>
      </c>
      <c r="BC237" s="13">
        <f>'BY_Demands_Drivers (2)'!$F$93*$BF37</f>
        <v>0</v>
      </c>
    </row>
    <row r="238" spans="2:55" x14ac:dyDescent="0.3">
      <c r="B238" s="18" t="str">
        <f t="shared" si="45"/>
        <v>\I:</v>
      </c>
      <c r="C238">
        <f>$I$38</f>
        <v>2044</v>
      </c>
      <c r="D238" t="s">
        <v>27</v>
      </c>
      <c r="E238" t="str">
        <f t="shared" si="50"/>
        <v>IGDTF</v>
      </c>
      <c r="F238" s="13">
        <f>'BY_Demands_Drivers (2)'!$F$30*$J38</f>
        <v>0</v>
      </c>
      <c r="G238" s="13">
        <f>'BY_Demands_Drivers (2)'!$G$30*$J38</f>
        <v>0</v>
      </c>
      <c r="N238" s="18" t="str">
        <f t="shared" si="46"/>
        <v>Demand</v>
      </c>
      <c r="O238">
        <f>$U$38</f>
        <v>2044</v>
      </c>
      <c r="P238" t="s">
        <v>27</v>
      </c>
      <c r="Q238" t="str">
        <f t="shared" si="51"/>
        <v>IXDTF</v>
      </c>
      <c r="R238" s="13">
        <f>'BY_Demands_Drivers (2)'!$F$37*$V38</f>
        <v>0.3728102611779382</v>
      </c>
      <c r="S238" s="13">
        <f>'BY_Demands_Drivers (2)'!$G$37*$V38</f>
        <v>0.11255945774162462</v>
      </c>
      <c r="Z238" s="18" t="str">
        <f t="shared" si="47"/>
        <v>\I:</v>
      </c>
      <c r="AA238">
        <f>$AG$38</f>
        <v>2044</v>
      </c>
      <c r="AB238" t="s">
        <v>27</v>
      </c>
      <c r="AC238" t="str">
        <f t="shared" si="52"/>
        <v>IRDTF</v>
      </c>
      <c r="AD238" s="13">
        <f>'BY_Demands_Drivers (2)'!$F$51*$AH38</f>
        <v>0</v>
      </c>
      <c r="AE238" s="13">
        <f>'BY_Demands_Drivers (2)'!$G$51*$AH38</f>
        <v>0</v>
      </c>
      <c r="AL238" s="18" t="str">
        <f t="shared" si="48"/>
        <v>Demand</v>
      </c>
      <c r="AM238">
        <f>$AS$38</f>
        <v>2044</v>
      </c>
      <c r="AN238" t="s">
        <v>27</v>
      </c>
      <c r="AO238" t="str">
        <f t="shared" si="53"/>
        <v>ISDTF</v>
      </c>
      <c r="AP238" s="13">
        <f>'BY_Demands_Drivers (2)'!$F$58*$AT38</f>
        <v>0.33478796976429681</v>
      </c>
      <c r="AQ238" s="13">
        <f>'BY_Demands_Drivers (2)'!$G$58*$AT38</f>
        <v>0.10107970798878514</v>
      </c>
      <c r="AX238" s="18" t="str">
        <f t="shared" si="49"/>
        <v>\I:</v>
      </c>
      <c r="AY238">
        <f>$BE$38</f>
        <v>2044</v>
      </c>
      <c r="AZ238" t="s">
        <v>27</v>
      </c>
      <c r="BA238" t="str">
        <f t="shared" si="54"/>
        <v>IIDTF</v>
      </c>
      <c r="BB238" s="13">
        <f>'BY_Demands_Drivers (2)'!$F$93*$BF38</f>
        <v>0</v>
      </c>
      <c r="BC238" s="13">
        <f>'BY_Demands_Drivers (2)'!$F$93*$BF38</f>
        <v>0</v>
      </c>
    </row>
    <row r="239" spans="2:55" x14ac:dyDescent="0.3">
      <c r="B239" s="18" t="str">
        <f t="shared" si="45"/>
        <v>\I:</v>
      </c>
      <c r="C239">
        <f>$I$39</f>
        <v>2045</v>
      </c>
      <c r="D239" t="s">
        <v>27</v>
      </c>
      <c r="E239" t="str">
        <f t="shared" si="50"/>
        <v>IGDTF</v>
      </c>
      <c r="F239" s="13">
        <f>'BY_Demands_Drivers (2)'!$F$30*$J39</f>
        <v>0</v>
      </c>
      <c r="G239" s="13">
        <f>'BY_Demands_Drivers (2)'!$G$30*$J39</f>
        <v>0</v>
      </c>
      <c r="N239" s="18" t="str">
        <f t="shared" si="46"/>
        <v>Demand</v>
      </c>
      <c r="O239">
        <f>$U$39</f>
        <v>2045</v>
      </c>
      <c r="P239" t="s">
        <v>27</v>
      </c>
      <c r="Q239" t="str">
        <f t="shared" si="51"/>
        <v>IXDTF</v>
      </c>
      <c r="R239" s="13">
        <f>'BY_Demands_Drivers (2)'!$F$37*$V39</f>
        <v>0.36765407936756345</v>
      </c>
      <c r="S239" s="13">
        <f>'BY_Demands_Drivers (2)'!$G$37*$V39</f>
        <v>0.11100269525671007</v>
      </c>
      <c r="Z239" s="18" t="str">
        <f t="shared" si="47"/>
        <v>\I:</v>
      </c>
      <c r="AA239">
        <f>$AG$39</f>
        <v>2045</v>
      </c>
      <c r="AB239" t="s">
        <v>27</v>
      </c>
      <c r="AC239" t="str">
        <f t="shared" si="52"/>
        <v>IRDTF</v>
      </c>
      <c r="AD239" s="13">
        <f>'BY_Demands_Drivers (2)'!$F$51*$AH39</f>
        <v>0</v>
      </c>
      <c r="AE239" s="13">
        <f>'BY_Demands_Drivers (2)'!$G$51*$AH39</f>
        <v>0</v>
      </c>
      <c r="AL239" s="18" t="str">
        <f t="shared" si="48"/>
        <v>Demand</v>
      </c>
      <c r="AM239">
        <f>$AS$39</f>
        <v>2045</v>
      </c>
      <c r="AN239" t="s">
        <v>27</v>
      </c>
      <c r="AO239" t="str">
        <f t="shared" si="53"/>
        <v>ISDTF</v>
      </c>
      <c r="AP239" s="13">
        <f>'BY_Demands_Drivers (2)'!$F$58*$AT39</f>
        <v>0.33827247076014871</v>
      </c>
      <c r="AQ239" s="13">
        <f>'BY_Demands_Drivers (2)'!$G$58*$AT39</f>
        <v>0.10213175398492806</v>
      </c>
      <c r="AX239" s="18" t="str">
        <f t="shared" si="49"/>
        <v>\I:</v>
      </c>
      <c r="AY239">
        <f>$BE$39</f>
        <v>2045</v>
      </c>
      <c r="AZ239" t="s">
        <v>27</v>
      </c>
      <c r="BA239" t="str">
        <f t="shared" si="54"/>
        <v>IIDTF</v>
      </c>
      <c r="BB239" s="13">
        <f>'BY_Demands_Drivers (2)'!$F$93*$BF39</f>
        <v>0</v>
      </c>
      <c r="BC239" s="13">
        <f>'BY_Demands_Drivers (2)'!$F$93*$BF39</f>
        <v>0</v>
      </c>
    </row>
    <row r="240" spans="2:55" x14ac:dyDescent="0.3">
      <c r="B240" s="18" t="str">
        <f t="shared" si="45"/>
        <v>\I:</v>
      </c>
      <c r="C240">
        <f>$I$40</f>
        <v>2046</v>
      </c>
      <c r="D240" t="s">
        <v>27</v>
      </c>
      <c r="E240" t="str">
        <f t="shared" si="50"/>
        <v>IGDTF</v>
      </c>
      <c r="F240" s="13">
        <f>'BY_Demands_Drivers (2)'!$F$30*$J40</f>
        <v>0</v>
      </c>
      <c r="G240" s="13">
        <f>'BY_Demands_Drivers (2)'!$G$30*$J40</f>
        <v>0</v>
      </c>
      <c r="N240" s="18" t="str">
        <f t="shared" si="46"/>
        <v>Demand</v>
      </c>
      <c r="O240">
        <f>$U$40</f>
        <v>2046</v>
      </c>
      <c r="P240" t="s">
        <v>27</v>
      </c>
      <c r="Q240" t="str">
        <f t="shared" si="51"/>
        <v>IXDTF</v>
      </c>
      <c r="R240" s="13">
        <f>'BY_Demands_Drivers (2)'!$F$37*$V40</f>
        <v>0.36513780515246003</v>
      </c>
      <c r="S240" s="13">
        <f>'BY_Demands_Drivers (2)'!$G$37*$V40</f>
        <v>0.11024297780610565</v>
      </c>
      <c r="Z240" s="18" t="str">
        <f t="shared" si="47"/>
        <v>\I:</v>
      </c>
      <c r="AA240">
        <f>$AG$40</f>
        <v>2046</v>
      </c>
      <c r="AB240" t="s">
        <v>27</v>
      </c>
      <c r="AC240" t="str">
        <f t="shared" si="52"/>
        <v>IRDTF</v>
      </c>
      <c r="AD240" s="13">
        <f>'BY_Demands_Drivers (2)'!$F$51*$AH40</f>
        <v>0</v>
      </c>
      <c r="AE240" s="13">
        <f>'BY_Demands_Drivers (2)'!$G$51*$AH40</f>
        <v>0</v>
      </c>
      <c r="AL240" s="18" t="str">
        <f t="shared" si="48"/>
        <v>Demand</v>
      </c>
      <c r="AM240">
        <f>$AS$40</f>
        <v>2046</v>
      </c>
      <c r="AN240" t="s">
        <v>27</v>
      </c>
      <c r="AO240" t="str">
        <f t="shared" si="53"/>
        <v>ISDTF</v>
      </c>
      <c r="AP240" s="13">
        <f>'BY_Demands_Drivers (2)'!$F$58*$AT40</f>
        <v>0.34234171214375325</v>
      </c>
      <c r="AQ240" s="13">
        <f>'BY_Demands_Drivers (2)'!$G$58*$AT40</f>
        <v>0.10336034571443437</v>
      </c>
      <c r="AX240" s="18" t="str">
        <f t="shared" si="49"/>
        <v>\I:</v>
      </c>
      <c r="AY240">
        <f>$BE$40</f>
        <v>2046</v>
      </c>
      <c r="AZ240" t="s">
        <v>27</v>
      </c>
      <c r="BA240" t="str">
        <f t="shared" si="54"/>
        <v>IIDTF</v>
      </c>
      <c r="BB240" s="13">
        <f>'BY_Demands_Drivers (2)'!$F$93*$BF40</f>
        <v>0</v>
      </c>
      <c r="BC240" s="13">
        <f>'BY_Demands_Drivers (2)'!$F$93*$BF40</f>
        <v>0</v>
      </c>
    </row>
    <row r="241" spans="2:55" x14ac:dyDescent="0.3">
      <c r="B241" s="18" t="str">
        <f t="shared" si="45"/>
        <v>\I:</v>
      </c>
      <c r="C241">
        <f>$I$41</f>
        <v>2047</v>
      </c>
      <c r="D241" t="s">
        <v>27</v>
      </c>
      <c r="E241" t="str">
        <f t="shared" si="50"/>
        <v>IGDTF</v>
      </c>
      <c r="F241" s="13">
        <f>'BY_Demands_Drivers (2)'!$F$30*$J41</f>
        <v>0</v>
      </c>
      <c r="G241" s="13">
        <f>'BY_Demands_Drivers (2)'!$G$30*$J41</f>
        <v>0</v>
      </c>
      <c r="N241" s="18" t="str">
        <f t="shared" si="46"/>
        <v>Demand</v>
      </c>
      <c r="O241">
        <f>$U$41</f>
        <v>2047</v>
      </c>
      <c r="P241" t="s">
        <v>27</v>
      </c>
      <c r="Q241" t="str">
        <f t="shared" si="51"/>
        <v>IXDTF</v>
      </c>
      <c r="R241" s="13">
        <f>'BY_Demands_Drivers (2)'!$F$37*$V41</f>
        <v>0.36262728044678239</v>
      </c>
      <c r="S241" s="13">
        <f>'BY_Demands_Drivers (2)'!$G$37*$V41</f>
        <v>0.1094849962563887</v>
      </c>
      <c r="Z241" s="18" t="str">
        <f t="shared" si="47"/>
        <v>\I:</v>
      </c>
      <c r="AA241">
        <f>$AG$41</f>
        <v>2047</v>
      </c>
      <c r="AB241" t="s">
        <v>27</v>
      </c>
      <c r="AC241" t="str">
        <f t="shared" si="52"/>
        <v>IRDTF</v>
      </c>
      <c r="AD241" s="13">
        <f>'BY_Demands_Drivers (2)'!$F$51*$AH41</f>
        <v>0</v>
      </c>
      <c r="AE241" s="13">
        <f>'BY_Demands_Drivers (2)'!$G$51*$AH41</f>
        <v>0</v>
      </c>
      <c r="AL241" s="18" t="str">
        <f t="shared" si="48"/>
        <v>Demand</v>
      </c>
      <c r="AM241">
        <f>$AS$41</f>
        <v>2047</v>
      </c>
      <c r="AN241" t="s">
        <v>27</v>
      </c>
      <c r="AO241" t="str">
        <f t="shared" si="53"/>
        <v>ISDTF</v>
      </c>
      <c r="AP241" s="13">
        <f>'BY_Demands_Drivers (2)'!$F$58*$AT41</f>
        <v>0.34634684764447138</v>
      </c>
      <c r="AQ241" s="13">
        <f>'BY_Demands_Drivers (2)'!$G$58*$AT41</f>
        <v>0.10456958249541287</v>
      </c>
      <c r="AX241" s="18" t="str">
        <f t="shared" si="49"/>
        <v>\I:</v>
      </c>
      <c r="AY241">
        <f>$BE$41</f>
        <v>2047</v>
      </c>
      <c r="AZ241" t="s">
        <v>27</v>
      </c>
      <c r="BA241" t="str">
        <f t="shared" si="54"/>
        <v>IIDTF</v>
      </c>
      <c r="BB241" s="13">
        <f>'BY_Demands_Drivers (2)'!$F$93*$BF41</f>
        <v>0</v>
      </c>
      <c r="BC241" s="13">
        <f>'BY_Demands_Drivers (2)'!$F$93*$BF41</f>
        <v>0</v>
      </c>
    </row>
    <row r="242" spans="2:55" x14ac:dyDescent="0.3">
      <c r="B242" s="18" t="str">
        <f t="shared" si="45"/>
        <v>\I:</v>
      </c>
      <c r="C242">
        <f>$I$42</f>
        <v>2048</v>
      </c>
      <c r="D242" t="s">
        <v>27</v>
      </c>
      <c r="E242" t="str">
        <f t="shared" si="50"/>
        <v>IGDTF</v>
      </c>
      <c r="F242" s="13">
        <f>'BY_Demands_Drivers (2)'!$F$30*$J42</f>
        <v>0</v>
      </c>
      <c r="G242" s="13">
        <f>'BY_Demands_Drivers (2)'!$G$30*$J42</f>
        <v>0</v>
      </c>
      <c r="N242" s="18" t="str">
        <f t="shared" si="46"/>
        <v>Demand</v>
      </c>
      <c r="O242">
        <f>$U$42</f>
        <v>2048</v>
      </c>
      <c r="P242" t="s">
        <v>27</v>
      </c>
      <c r="Q242" t="str">
        <f t="shared" si="51"/>
        <v>IXDTF</v>
      </c>
      <c r="R242" s="13">
        <f>'BY_Demands_Drivers (2)'!$F$37*$V42</f>
        <v>0.36012250525053041</v>
      </c>
      <c r="S242" s="13">
        <f>'BY_Demands_Drivers (2)'!$G$37*$V42</f>
        <v>0.10872875060755925</v>
      </c>
      <c r="Z242" s="18" t="str">
        <f t="shared" si="47"/>
        <v>\I:</v>
      </c>
      <c r="AA242">
        <f>$AG$42</f>
        <v>2048</v>
      </c>
      <c r="AB242" t="s">
        <v>27</v>
      </c>
      <c r="AC242" t="str">
        <f t="shared" si="52"/>
        <v>IRDTF</v>
      </c>
      <c r="AD242" s="13">
        <f>'BY_Demands_Drivers (2)'!$F$51*$AH42</f>
        <v>0</v>
      </c>
      <c r="AE242" s="13">
        <f>'BY_Demands_Drivers (2)'!$G$51*$AH42</f>
        <v>0</v>
      </c>
      <c r="AL242" s="18" t="str">
        <f t="shared" si="48"/>
        <v>Demand</v>
      </c>
      <c r="AM242">
        <f>$AS$42</f>
        <v>2048</v>
      </c>
      <c r="AN242" t="s">
        <v>27</v>
      </c>
      <c r="AO242" t="str">
        <f t="shared" si="53"/>
        <v>ISDTF</v>
      </c>
      <c r="AP242" s="13">
        <f>'BY_Demands_Drivers (2)'!$F$58*$AT42</f>
        <v>0.35028787726230298</v>
      </c>
      <c r="AQ242" s="13">
        <f>'BY_Demands_Drivers (2)'!$G$58*$AT42</f>
        <v>0.10575946432786351</v>
      </c>
      <c r="AX242" s="18" t="str">
        <f t="shared" si="49"/>
        <v>\I:</v>
      </c>
      <c r="AY242">
        <f>$BE$42</f>
        <v>2048</v>
      </c>
      <c r="AZ242" t="s">
        <v>27</v>
      </c>
      <c r="BA242" t="str">
        <f t="shared" si="54"/>
        <v>IIDTF</v>
      </c>
      <c r="BB242" s="13">
        <f>'BY_Demands_Drivers (2)'!$F$93*$BF42</f>
        <v>0</v>
      </c>
      <c r="BC242" s="13">
        <f>'BY_Demands_Drivers (2)'!$F$93*$BF42</f>
        <v>0</v>
      </c>
    </row>
    <row r="243" spans="2:55" x14ac:dyDescent="0.3">
      <c r="B243" s="18" t="str">
        <f t="shared" si="45"/>
        <v>\I:</v>
      </c>
      <c r="C243">
        <f>$I$43</f>
        <v>2049</v>
      </c>
      <c r="D243" t="s">
        <v>27</v>
      </c>
      <c r="E243" t="str">
        <f t="shared" si="50"/>
        <v>IGDTF</v>
      </c>
      <c r="F243" s="13">
        <f>'BY_Demands_Drivers (2)'!$F$30*$J43</f>
        <v>0</v>
      </c>
      <c r="G243" s="13">
        <f>'BY_Demands_Drivers (2)'!$G$30*$J43</f>
        <v>0</v>
      </c>
      <c r="N243" s="18" t="str">
        <f t="shared" si="46"/>
        <v>Demand</v>
      </c>
      <c r="O243">
        <f>$U$43</f>
        <v>2049</v>
      </c>
      <c r="P243" t="s">
        <v>27</v>
      </c>
      <c r="Q243" t="str">
        <f t="shared" si="51"/>
        <v>IXDTF</v>
      </c>
      <c r="R243" s="13">
        <f>'BY_Demands_Drivers (2)'!$F$37*$V43</f>
        <v>0.35762347956370438</v>
      </c>
      <c r="S243" s="13">
        <f>'BY_Demands_Drivers (2)'!$G$37*$V43</f>
        <v>0.10797424085961732</v>
      </c>
      <c r="Z243" s="18" t="str">
        <f t="shared" si="47"/>
        <v>\I:</v>
      </c>
      <c r="AA243">
        <f>$AG$43</f>
        <v>2049</v>
      </c>
      <c r="AB243" t="s">
        <v>27</v>
      </c>
      <c r="AC243" t="str">
        <f t="shared" si="52"/>
        <v>IRDTF</v>
      </c>
      <c r="AD243" s="13">
        <f>'BY_Demands_Drivers (2)'!$F$51*$AH43</f>
        <v>0</v>
      </c>
      <c r="AE243" s="13">
        <f>'BY_Demands_Drivers (2)'!$G$51*$AH43</f>
        <v>0</v>
      </c>
      <c r="AL243" s="18" t="str">
        <f t="shared" si="48"/>
        <v>Demand</v>
      </c>
      <c r="AM243">
        <f>$AS$43</f>
        <v>2049</v>
      </c>
      <c r="AN243" t="s">
        <v>27</v>
      </c>
      <c r="AO243" t="str">
        <f t="shared" si="53"/>
        <v>ISDTF</v>
      </c>
      <c r="AP243" s="13">
        <f>'BY_Demands_Drivers (2)'!$F$58*$AT43</f>
        <v>0.35416480099724829</v>
      </c>
      <c r="AQ243" s="13">
        <f>'BY_Demands_Drivers (2)'!$G$58*$AT43</f>
        <v>0.10692999121178637</v>
      </c>
      <c r="AX243" s="18" t="str">
        <f t="shared" si="49"/>
        <v>\I:</v>
      </c>
      <c r="AY243">
        <f>$BE$43</f>
        <v>2049</v>
      </c>
      <c r="AZ243" t="s">
        <v>27</v>
      </c>
      <c r="BA243" t="str">
        <f t="shared" si="54"/>
        <v>IIDTF</v>
      </c>
      <c r="BB243" s="13">
        <f>'BY_Demands_Drivers (2)'!$F$93*$BF43</f>
        <v>0</v>
      </c>
      <c r="BC243" s="13">
        <f>'BY_Demands_Drivers (2)'!$F$93*$BF43</f>
        <v>0</v>
      </c>
    </row>
    <row r="244" spans="2:55" x14ac:dyDescent="0.3">
      <c r="B244" s="18" t="str">
        <f t="shared" si="45"/>
        <v>\I:</v>
      </c>
      <c r="C244" s="2">
        <f>$I$44</f>
        <v>2050</v>
      </c>
      <c r="D244" s="2" t="s">
        <v>27</v>
      </c>
      <c r="E244" t="str">
        <f t="shared" si="50"/>
        <v>IGDTF</v>
      </c>
      <c r="F244" s="13">
        <f>'BY_Demands_Drivers (2)'!$F$30*$J44</f>
        <v>0</v>
      </c>
      <c r="G244" s="13">
        <f>'BY_Demands_Drivers (2)'!$G$30*$J44</f>
        <v>0</v>
      </c>
      <c r="N244" s="18" t="str">
        <f t="shared" si="46"/>
        <v>Demand</v>
      </c>
      <c r="O244" s="2">
        <f>$U$44</f>
        <v>2050</v>
      </c>
      <c r="P244" s="2" t="s">
        <v>27</v>
      </c>
      <c r="Q244" t="str">
        <f t="shared" si="51"/>
        <v>IXDTF</v>
      </c>
      <c r="R244" s="13">
        <f>'BY_Demands_Drivers (2)'!$F$37*$V44</f>
        <v>0.35513020338630413</v>
      </c>
      <c r="S244" s="13">
        <f>'BY_Demands_Drivers (2)'!$G$37*$V44</f>
        <v>0.1072214670125629</v>
      </c>
      <c r="Z244" s="18" t="str">
        <f t="shared" si="47"/>
        <v>\I:</v>
      </c>
      <c r="AA244" s="2">
        <f>$AG$44</f>
        <v>2050</v>
      </c>
      <c r="AB244" s="2" t="s">
        <v>27</v>
      </c>
      <c r="AC244" t="str">
        <f t="shared" si="52"/>
        <v>IRDTF</v>
      </c>
      <c r="AD244" s="13">
        <f>'BY_Demands_Drivers (2)'!$F$51*$AH44</f>
        <v>0</v>
      </c>
      <c r="AE244" s="13">
        <f>'BY_Demands_Drivers (2)'!$G$51*$AH44</f>
        <v>0</v>
      </c>
      <c r="AL244" s="18" t="str">
        <f t="shared" si="48"/>
        <v>Demand</v>
      </c>
      <c r="AM244" s="2">
        <f>$AS$44</f>
        <v>2050</v>
      </c>
      <c r="AN244" s="2" t="s">
        <v>27</v>
      </c>
      <c r="AO244" t="str">
        <f t="shared" si="53"/>
        <v>ISDTF</v>
      </c>
      <c r="AP244" s="13">
        <f>'BY_Demands_Drivers (2)'!$F$58*$AT44</f>
        <v>0.35797761884930718</v>
      </c>
      <c r="AQ244" s="13">
        <f>'BY_Demands_Drivers (2)'!$G$58*$AT44</f>
        <v>0.10808116314718141</v>
      </c>
      <c r="AX244" s="18" t="str">
        <f t="shared" si="49"/>
        <v>\I:</v>
      </c>
      <c r="AY244" s="2">
        <f>$BE$44</f>
        <v>2050</v>
      </c>
      <c r="AZ244" s="2" t="s">
        <v>27</v>
      </c>
      <c r="BA244" s="2" t="str">
        <f t="shared" si="54"/>
        <v>IIDTF</v>
      </c>
      <c r="BB244" s="13">
        <f>'BY_Demands_Drivers (2)'!$F$93*$BF44</f>
        <v>0</v>
      </c>
      <c r="BC244" s="13">
        <f>'BY_Demands_Drivers (2)'!$F$93*$BF44</f>
        <v>0</v>
      </c>
    </row>
    <row r="245" spans="2:55" x14ac:dyDescent="0.3">
      <c r="B245" s="18" t="str">
        <f t="shared" si="45"/>
        <v>\I:</v>
      </c>
      <c r="C245">
        <f>$I$5</f>
        <v>2011</v>
      </c>
      <c r="D245" t="s">
        <v>27</v>
      </c>
      <c r="E245" s="5" t="str">
        <f>'BY_Demands_Drivers (2)'!$H$31</f>
        <v>IGDFL</v>
      </c>
      <c r="F245" s="13">
        <f>'BY_Demands_Drivers (2)'!$F$31*$J5</f>
        <v>0</v>
      </c>
      <c r="G245" s="13">
        <f>'BY_Demands_Drivers (2)'!$G$31*$J5</f>
        <v>0</v>
      </c>
      <c r="N245" s="18" t="str">
        <f t="shared" si="46"/>
        <v>\I:</v>
      </c>
      <c r="O245">
        <f>$U$5</f>
        <v>2011</v>
      </c>
      <c r="P245" t="s">
        <v>27</v>
      </c>
      <c r="Q245" s="5" t="str">
        <f>'BY_Demands_Drivers (2)'!$H$38</f>
        <v>IXDFL</v>
      </c>
      <c r="R245" s="13">
        <f>'BY_Demands_Drivers (2)'!$F$38*$V5</f>
        <v>0</v>
      </c>
      <c r="S245" s="13">
        <f>'BY_Demands_Drivers (2)'!$G$38*$V5</f>
        <v>0</v>
      </c>
      <c r="Z245" s="18" t="str">
        <f t="shared" si="47"/>
        <v>\I:</v>
      </c>
      <c r="AA245">
        <f>$AG$5</f>
        <v>2011</v>
      </c>
      <c r="AB245" t="s">
        <v>27</v>
      </c>
      <c r="AC245" s="5" t="str">
        <f>'BY_Demands_Drivers (2)'!$H$52</f>
        <v>IRDFL</v>
      </c>
      <c r="AD245" s="13">
        <f>'BY_Demands_Drivers (2)'!$F$52*$AH5</f>
        <v>0</v>
      </c>
      <c r="AE245" s="13">
        <f>'BY_Demands_Drivers (2)'!$G$52*$AH5</f>
        <v>0</v>
      </c>
      <c r="AL245" s="18" t="str">
        <f t="shared" si="48"/>
        <v>\I:</v>
      </c>
      <c r="AM245">
        <f>$AS$5</f>
        <v>2011</v>
      </c>
      <c r="AN245" t="s">
        <v>27</v>
      </c>
      <c r="AO245" s="5" t="str">
        <f>'BY_Demands_Drivers (2)'!$H$59</f>
        <v>ISDFL</v>
      </c>
      <c r="AP245" s="13">
        <f>'BY_Demands_Drivers (2)'!$F$59*$AT5</f>
        <v>0</v>
      </c>
      <c r="AQ245" s="13">
        <f>'BY_Demands_Drivers (2)'!$G$59*$AT5</f>
        <v>0</v>
      </c>
      <c r="AX245" s="18" t="str">
        <f t="shared" si="49"/>
        <v>\I:</v>
      </c>
      <c r="AY245">
        <f>$BE$5</f>
        <v>2011</v>
      </c>
      <c r="AZ245" t="s">
        <v>27</v>
      </c>
      <c r="BA245" t="str">
        <f>'BY_Demands_Drivers (2)'!$H$94</f>
        <v>IIDFL</v>
      </c>
      <c r="BB245" s="13">
        <f>'BY_Demands_Drivers (2)'!$F$94*$BF5</f>
        <v>0</v>
      </c>
      <c r="BC245" s="13">
        <f>'BY_Demands_Drivers (2)'!$F$94*$BF5</f>
        <v>0</v>
      </c>
    </row>
    <row r="246" spans="2:55" x14ac:dyDescent="0.3">
      <c r="B246" s="18" t="str">
        <f t="shared" si="45"/>
        <v>\I:</v>
      </c>
      <c r="C246">
        <f>$I$6</f>
        <v>2012</v>
      </c>
      <c r="D246" t="s">
        <v>27</v>
      </c>
      <c r="E246" t="str">
        <f t="shared" ref="E246:E284" si="55">$E$245</f>
        <v>IGDFL</v>
      </c>
      <c r="F246" s="13">
        <f>'BY_Demands_Drivers (2)'!$F$31*$J6</f>
        <v>0</v>
      </c>
      <c r="G246" s="13">
        <f>'BY_Demands_Drivers (2)'!$G$31*$J6</f>
        <v>0</v>
      </c>
      <c r="N246" s="18" t="str">
        <f t="shared" si="46"/>
        <v>\I:</v>
      </c>
      <c r="O246">
        <f>$U$6</f>
        <v>2012</v>
      </c>
      <c r="P246" t="s">
        <v>27</v>
      </c>
      <c r="Q246" t="str">
        <f t="shared" ref="Q246:Q284" si="56">$Q$245</f>
        <v>IXDFL</v>
      </c>
      <c r="R246" s="13">
        <f>'BY_Demands_Drivers (2)'!$F$38*$V6</f>
        <v>0</v>
      </c>
      <c r="S246" s="13">
        <f>'BY_Demands_Drivers (2)'!$G$38*$V6</f>
        <v>0</v>
      </c>
      <c r="Z246" s="18" t="str">
        <f t="shared" si="47"/>
        <v>\I:</v>
      </c>
      <c r="AA246">
        <f>$AG$6</f>
        <v>2012</v>
      </c>
      <c r="AB246" t="s">
        <v>27</v>
      </c>
      <c r="AC246" t="str">
        <f t="shared" ref="AC246:AC284" si="57">$AC$245</f>
        <v>IRDFL</v>
      </c>
      <c r="AD246" s="13">
        <f>'BY_Demands_Drivers (2)'!$F$52*$AH6</f>
        <v>0</v>
      </c>
      <c r="AE246" s="13">
        <f>'BY_Demands_Drivers (2)'!$G$52*$AH6</f>
        <v>0</v>
      </c>
      <c r="AL246" s="18" t="str">
        <f t="shared" si="48"/>
        <v>\I:</v>
      </c>
      <c r="AM246">
        <f>$AS$6</f>
        <v>2012</v>
      </c>
      <c r="AN246" t="s">
        <v>27</v>
      </c>
      <c r="AO246" t="str">
        <f t="shared" ref="AO246:AO284" si="58">$AO$245</f>
        <v>ISDFL</v>
      </c>
      <c r="AP246" s="13">
        <f>'BY_Demands_Drivers (2)'!$F$59*$AT6</f>
        <v>0</v>
      </c>
      <c r="AQ246" s="13">
        <f>'BY_Demands_Drivers (2)'!$G$59*$AT6</f>
        <v>0</v>
      </c>
      <c r="AX246" s="18" t="str">
        <f t="shared" si="49"/>
        <v>\I:</v>
      </c>
      <c r="AY246">
        <f>$BE$6</f>
        <v>2012</v>
      </c>
      <c r="AZ246" t="s">
        <v>27</v>
      </c>
      <c r="BA246" t="str">
        <f t="shared" ref="BA246:BA284" si="59">$BA$245</f>
        <v>IIDFL</v>
      </c>
      <c r="BB246" s="13">
        <f>'BY_Demands_Drivers (2)'!$F$94*$BF6</f>
        <v>0</v>
      </c>
      <c r="BC246" s="13">
        <f>'BY_Demands_Drivers (2)'!$F$94*$BF6</f>
        <v>0</v>
      </c>
    </row>
    <row r="247" spans="2:55" x14ac:dyDescent="0.3">
      <c r="B247" s="18" t="str">
        <f t="shared" si="45"/>
        <v>\I:</v>
      </c>
      <c r="C247">
        <f>$I$7</f>
        <v>2013</v>
      </c>
      <c r="D247" t="s">
        <v>27</v>
      </c>
      <c r="E247" t="str">
        <f t="shared" si="55"/>
        <v>IGDFL</v>
      </c>
      <c r="F247" s="13">
        <f>'BY_Demands_Drivers (2)'!$F$31*$J7</f>
        <v>0</v>
      </c>
      <c r="G247" s="13">
        <f>'BY_Demands_Drivers (2)'!$G$31*$J7</f>
        <v>0</v>
      </c>
      <c r="N247" s="18" t="str">
        <f t="shared" si="46"/>
        <v>\I:</v>
      </c>
      <c r="O247">
        <f>$U$7</f>
        <v>2013</v>
      </c>
      <c r="P247" t="s">
        <v>27</v>
      </c>
      <c r="Q247" t="str">
        <f t="shared" si="56"/>
        <v>IXDFL</v>
      </c>
      <c r="R247" s="13">
        <f>'BY_Demands_Drivers (2)'!$F$38*$V7</f>
        <v>0</v>
      </c>
      <c r="S247" s="13">
        <f>'BY_Demands_Drivers (2)'!$G$38*$V7</f>
        <v>0</v>
      </c>
      <c r="Z247" s="18" t="str">
        <f t="shared" si="47"/>
        <v>\I:</v>
      </c>
      <c r="AA247">
        <f>$AG$7</f>
        <v>2013</v>
      </c>
      <c r="AB247" t="s">
        <v>27</v>
      </c>
      <c r="AC247" t="str">
        <f t="shared" si="57"/>
        <v>IRDFL</v>
      </c>
      <c r="AD247" s="13">
        <f>'BY_Demands_Drivers (2)'!$F$52*$AH7</f>
        <v>0</v>
      </c>
      <c r="AE247" s="13">
        <f>'BY_Demands_Drivers (2)'!$G$52*$AH7</f>
        <v>0</v>
      </c>
      <c r="AL247" s="18" t="str">
        <f t="shared" si="48"/>
        <v>\I:</v>
      </c>
      <c r="AM247">
        <f>$AS$7</f>
        <v>2013</v>
      </c>
      <c r="AN247" t="s">
        <v>27</v>
      </c>
      <c r="AO247" t="str">
        <f t="shared" si="58"/>
        <v>ISDFL</v>
      </c>
      <c r="AP247" s="13">
        <f>'BY_Demands_Drivers (2)'!$F$59*$AT7</f>
        <v>0</v>
      </c>
      <c r="AQ247" s="13">
        <f>'BY_Demands_Drivers (2)'!$G$59*$AT7</f>
        <v>0</v>
      </c>
      <c r="AX247" s="18" t="str">
        <f t="shared" si="49"/>
        <v>\I:</v>
      </c>
      <c r="AY247">
        <f>$BE$7</f>
        <v>2013</v>
      </c>
      <c r="AZ247" t="s">
        <v>27</v>
      </c>
      <c r="BA247" t="str">
        <f t="shared" si="59"/>
        <v>IIDFL</v>
      </c>
      <c r="BB247" s="13">
        <f>'BY_Demands_Drivers (2)'!$F$94*$BF7</f>
        <v>0</v>
      </c>
      <c r="BC247" s="13">
        <f>'BY_Demands_Drivers (2)'!$F$94*$BF7</f>
        <v>0</v>
      </c>
    </row>
    <row r="248" spans="2:55" x14ac:dyDescent="0.3">
      <c r="B248" s="18" t="str">
        <f t="shared" si="45"/>
        <v>\I:</v>
      </c>
      <c r="C248">
        <f>$I$8</f>
        <v>2014</v>
      </c>
      <c r="D248" t="s">
        <v>27</v>
      </c>
      <c r="E248" t="str">
        <f t="shared" si="55"/>
        <v>IGDFL</v>
      </c>
      <c r="F248" s="13">
        <f>'BY_Demands_Drivers (2)'!$F$31*$J8</f>
        <v>0</v>
      </c>
      <c r="G248" s="13">
        <f>'BY_Demands_Drivers (2)'!$G$31*$J8</f>
        <v>0</v>
      </c>
      <c r="N248" s="18" t="str">
        <f t="shared" si="46"/>
        <v>\I:</v>
      </c>
      <c r="O248">
        <f>$U$8</f>
        <v>2014</v>
      </c>
      <c r="P248" t="s">
        <v>27</v>
      </c>
      <c r="Q248" t="str">
        <f t="shared" si="56"/>
        <v>IXDFL</v>
      </c>
      <c r="R248" s="13">
        <f>'BY_Demands_Drivers (2)'!$F$38*$V8</f>
        <v>0</v>
      </c>
      <c r="S248" s="13">
        <f>'BY_Demands_Drivers (2)'!$G$38*$V8</f>
        <v>0</v>
      </c>
      <c r="Z248" s="18" t="str">
        <f t="shared" si="47"/>
        <v>\I:</v>
      </c>
      <c r="AA248">
        <f>$AG$8</f>
        <v>2014</v>
      </c>
      <c r="AB248" t="s">
        <v>27</v>
      </c>
      <c r="AC248" t="str">
        <f t="shared" si="57"/>
        <v>IRDFL</v>
      </c>
      <c r="AD248" s="13">
        <f>'BY_Demands_Drivers (2)'!$F$52*$AH8</f>
        <v>0</v>
      </c>
      <c r="AE248" s="13">
        <f>'BY_Demands_Drivers (2)'!$G$52*$AH8</f>
        <v>0</v>
      </c>
      <c r="AL248" s="18" t="str">
        <f t="shared" si="48"/>
        <v>\I:</v>
      </c>
      <c r="AM248">
        <f>$AS$8</f>
        <v>2014</v>
      </c>
      <c r="AN248" t="s">
        <v>27</v>
      </c>
      <c r="AO248" t="str">
        <f t="shared" si="58"/>
        <v>ISDFL</v>
      </c>
      <c r="AP248" s="13">
        <f>'BY_Demands_Drivers (2)'!$F$59*$AT8</f>
        <v>0</v>
      </c>
      <c r="AQ248" s="13">
        <f>'BY_Demands_Drivers (2)'!$G$59*$AT8</f>
        <v>0</v>
      </c>
      <c r="AX248" s="18" t="str">
        <f t="shared" si="49"/>
        <v>\I:</v>
      </c>
      <c r="AY248">
        <f>$BE$8</f>
        <v>2014</v>
      </c>
      <c r="AZ248" t="s">
        <v>27</v>
      </c>
      <c r="BA248" t="str">
        <f t="shared" si="59"/>
        <v>IIDFL</v>
      </c>
      <c r="BB248" s="13">
        <f>'BY_Demands_Drivers (2)'!$F$94*$BF8</f>
        <v>0</v>
      </c>
      <c r="BC248" s="13">
        <f>'BY_Demands_Drivers (2)'!$F$94*$BF8</f>
        <v>0</v>
      </c>
    </row>
    <row r="249" spans="2:55" x14ac:dyDescent="0.3">
      <c r="B249" s="18" t="str">
        <f t="shared" si="45"/>
        <v>Demand</v>
      </c>
      <c r="C249">
        <f>$I$9</f>
        <v>2015</v>
      </c>
      <c r="D249" t="s">
        <v>27</v>
      </c>
      <c r="E249" t="str">
        <f t="shared" si="55"/>
        <v>IGDFL</v>
      </c>
      <c r="F249" s="13">
        <f>'BY_Demands_Drivers (2)'!$F$31*$J9</f>
        <v>0.33727236295071789</v>
      </c>
      <c r="G249" s="13">
        <f>'BY_Demands_Drivers (2)'!$G$31*$J9</f>
        <v>0.10182979986929529</v>
      </c>
      <c r="N249" s="18" t="str">
        <f t="shared" si="46"/>
        <v>\I:</v>
      </c>
      <c r="O249">
        <f>$U$9</f>
        <v>2015</v>
      </c>
      <c r="P249" t="s">
        <v>27</v>
      </c>
      <c r="Q249" t="str">
        <f t="shared" si="56"/>
        <v>IXDFL</v>
      </c>
      <c r="R249" s="13">
        <f>'BY_Demands_Drivers (2)'!$F$38*$V9</f>
        <v>0</v>
      </c>
      <c r="S249" s="13">
        <f>'BY_Demands_Drivers (2)'!$G$38*$V9</f>
        <v>0</v>
      </c>
      <c r="Z249" s="18" t="str">
        <f t="shared" si="47"/>
        <v>\I:</v>
      </c>
      <c r="AA249">
        <f>$AG$9</f>
        <v>2015</v>
      </c>
      <c r="AB249" t="s">
        <v>27</v>
      </c>
      <c r="AC249" t="str">
        <f t="shared" si="57"/>
        <v>IRDFL</v>
      </c>
      <c r="AD249" s="13">
        <f>'BY_Demands_Drivers (2)'!$F$52*$AH9</f>
        <v>0</v>
      </c>
      <c r="AE249" s="13">
        <f>'BY_Demands_Drivers (2)'!$G$52*$AH9</f>
        <v>0</v>
      </c>
      <c r="AL249" s="18" t="str">
        <f t="shared" si="48"/>
        <v>\I:</v>
      </c>
      <c r="AM249">
        <f>$AS$9</f>
        <v>2015</v>
      </c>
      <c r="AN249" t="s">
        <v>27</v>
      </c>
      <c r="AO249" t="str">
        <f t="shared" si="58"/>
        <v>ISDFL</v>
      </c>
      <c r="AP249" s="13">
        <f>'BY_Demands_Drivers (2)'!$F$59*$AT9</f>
        <v>0</v>
      </c>
      <c r="AQ249" s="13">
        <f>'BY_Demands_Drivers (2)'!$G$59*$AT9</f>
        <v>0</v>
      </c>
      <c r="AX249" s="18" t="str">
        <f t="shared" si="49"/>
        <v>Demand</v>
      </c>
      <c r="AY249">
        <f>$BE$9</f>
        <v>2015</v>
      </c>
      <c r="AZ249" t="s">
        <v>27</v>
      </c>
      <c r="BA249" t="str">
        <f t="shared" si="59"/>
        <v>IIDFL</v>
      </c>
      <c r="BB249" s="13">
        <f>'BY_Demands_Drivers (2)'!$F$94*$BF9</f>
        <v>2.6090402832486266E-2</v>
      </c>
      <c r="BC249" s="13">
        <f>'BY_Demands_Drivers (2)'!$F$94*$BF9</f>
        <v>2.6090402832486266E-2</v>
      </c>
    </row>
    <row r="250" spans="2:55" x14ac:dyDescent="0.3">
      <c r="B250" s="18" t="str">
        <f t="shared" si="45"/>
        <v>Demand</v>
      </c>
      <c r="C250">
        <f>$I$10</f>
        <v>2016</v>
      </c>
      <c r="D250" t="s">
        <v>27</v>
      </c>
      <c r="E250" t="str">
        <f t="shared" si="55"/>
        <v>IGDFL</v>
      </c>
      <c r="F250" s="13">
        <f>'BY_Demands_Drivers (2)'!$F$31*$J10</f>
        <v>0.34580482491199666</v>
      </c>
      <c r="G250" s="13">
        <f>'BY_Demands_Drivers (2)'!$G$31*$J10</f>
        <v>0.10440593414341116</v>
      </c>
      <c r="N250" s="18" t="str">
        <f t="shared" si="46"/>
        <v>\I:</v>
      </c>
      <c r="O250">
        <f>$U$10</f>
        <v>2016</v>
      </c>
      <c r="P250" t="s">
        <v>27</v>
      </c>
      <c r="Q250" t="str">
        <f t="shared" si="56"/>
        <v>IXDFL</v>
      </c>
      <c r="R250" s="13">
        <f>'BY_Demands_Drivers (2)'!$F$38*$V10</f>
        <v>0</v>
      </c>
      <c r="S250" s="13">
        <f>'BY_Demands_Drivers (2)'!$G$38*$V10</f>
        <v>0</v>
      </c>
      <c r="Z250" s="18" t="str">
        <f t="shared" si="47"/>
        <v>\I:</v>
      </c>
      <c r="AA250">
        <f>$AG$10</f>
        <v>2016</v>
      </c>
      <c r="AB250" t="s">
        <v>27</v>
      </c>
      <c r="AC250" t="str">
        <f t="shared" si="57"/>
        <v>IRDFL</v>
      </c>
      <c r="AD250" s="13">
        <f>'BY_Demands_Drivers (2)'!$F$52*$AH10</f>
        <v>0</v>
      </c>
      <c r="AE250" s="13">
        <f>'BY_Demands_Drivers (2)'!$G$52*$AH10</f>
        <v>0</v>
      </c>
      <c r="AL250" s="18" t="str">
        <f t="shared" si="48"/>
        <v>\I:</v>
      </c>
      <c r="AM250">
        <f>$AS$10</f>
        <v>2016</v>
      </c>
      <c r="AN250" t="s">
        <v>27</v>
      </c>
      <c r="AO250" t="str">
        <f t="shared" si="58"/>
        <v>ISDFL</v>
      </c>
      <c r="AP250" s="13">
        <f>'BY_Demands_Drivers (2)'!$F$59*$AT10</f>
        <v>0</v>
      </c>
      <c r="AQ250" s="13">
        <f>'BY_Demands_Drivers (2)'!$G$59*$AT10</f>
        <v>0</v>
      </c>
      <c r="AX250" s="18" t="str">
        <f t="shared" si="49"/>
        <v>Demand</v>
      </c>
      <c r="AY250">
        <f>$BE$10</f>
        <v>2016</v>
      </c>
      <c r="AZ250" t="s">
        <v>27</v>
      </c>
      <c r="BA250" t="str">
        <f t="shared" si="59"/>
        <v>IIDFL</v>
      </c>
      <c r="BB250" s="13">
        <f>'BY_Demands_Drivers (2)'!$F$94*$BF10</f>
        <v>2.6986810994804687E-2</v>
      </c>
      <c r="BC250" s="13">
        <f>'BY_Demands_Drivers (2)'!$F$94*$BF10</f>
        <v>2.6986810994804687E-2</v>
      </c>
    </row>
    <row r="251" spans="2:55" x14ac:dyDescent="0.3">
      <c r="B251" s="18" t="str">
        <f t="shared" si="45"/>
        <v>Demand</v>
      </c>
      <c r="C251">
        <f>$I$11</f>
        <v>2017</v>
      </c>
      <c r="D251" t="s">
        <v>27</v>
      </c>
      <c r="E251" t="str">
        <f t="shared" si="55"/>
        <v>IGDFL</v>
      </c>
      <c r="F251" s="13">
        <f>'BY_Demands_Drivers (2)'!$F$31*$J11</f>
        <v>0.35433728687327537</v>
      </c>
      <c r="G251" s="13">
        <f>'BY_Demands_Drivers (2)'!$G$31*$J11</f>
        <v>0.10698206841752701</v>
      </c>
      <c r="N251" s="18" t="str">
        <f t="shared" si="46"/>
        <v>\I:</v>
      </c>
      <c r="O251">
        <f>$U$11</f>
        <v>2017</v>
      </c>
      <c r="P251" t="s">
        <v>27</v>
      </c>
      <c r="Q251" t="str">
        <f t="shared" si="56"/>
        <v>IXDFL</v>
      </c>
      <c r="R251" s="13">
        <f>'BY_Demands_Drivers (2)'!$F$38*$V11</f>
        <v>0</v>
      </c>
      <c r="S251" s="13">
        <f>'BY_Demands_Drivers (2)'!$G$38*$V11</f>
        <v>0</v>
      </c>
      <c r="Z251" s="18" t="str">
        <f t="shared" si="47"/>
        <v>\I:</v>
      </c>
      <c r="AA251">
        <f>$AG$11</f>
        <v>2017</v>
      </c>
      <c r="AB251" t="s">
        <v>27</v>
      </c>
      <c r="AC251" t="str">
        <f t="shared" si="57"/>
        <v>IRDFL</v>
      </c>
      <c r="AD251" s="13">
        <f>'BY_Demands_Drivers (2)'!$F$52*$AH11</f>
        <v>0</v>
      </c>
      <c r="AE251" s="13">
        <f>'BY_Demands_Drivers (2)'!$G$52*$AH11</f>
        <v>0</v>
      </c>
      <c r="AL251" s="18" t="str">
        <f t="shared" si="48"/>
        <v>\I:</v>
      </c>
      <c r="AM251">
        <f>$AS$11</f>
        <v>2017</v>
      </c>
      <c r="AN251" t="s">
        <v>27</v>
      </c>
      <c r="AO251" t="str">
        <f t="shared" si="58"/>
        <v>ISDFL</v>
      </c>
      <c r="AP251" s="13">
        <f>'BY_Demands_Drivers (2)'!$F$59*$AT11</f>
        <v>0</v>
      </c>
      <c r="AQ251" s="13">
        <f>'BY_Demands_Drivers (2)'!$G$59*$AT11</f>
        <v>0</v>
      </c>
      <c r="AX251" s="18" t="str">
        <f t="shared" si="49"/>
        <v>Demand</v>
      </c>
      <c r="AY251">
        <f>$BE$11</f>
        <v>2017</v>
      </c>
      <c r="AZ251" t="s">
        <v>27</v>
      </c>
      <c r="BA251" t="str">
        <f t="shared" si="59"/>
        <v>IIDFL</v>
      </c>
      <c r="BB251" s="13">
        <f>'BY_Demands_Drivers (2)'!$F$94*$BF11</f>
        <v>2.7883219157123107E-2</v>
      </c>
      <c r="BC251" s="13">
        <f>'BY_Demands_Drivers (2)'!$F$94*$BF11</f>
        <v>2.7883219157123107E-2</v>
      </c>
    </row>
    <row r="252" spans="2:55" x14ac:dyDescent="0.3">
      <c r="B252" s="18" t="str">
        <f t="shared" si="45"/>
        <v>Demand</v>
      </c>
      <c r="C252">
        <f>$I$12</f>
        <v>2018</v>
      </c>
      <c r="D252" t="s">
        <v>27</v>
      </c>
      <c r="E252" t="str">
        <f t="shared" si="55"/>
        <v>IGDFL</v>
      </c>
      <c r="F252" s="13">
        <f>'BY_Demands_Drivers (2)'!$F$31*$J12</f>
        <v>0.3628697488345542</v>
      </c>
      <c r="G252" s="13">
        <f>'BY_Demands_Drivers (2)'!$G$31*$J12</f>
        <v>0.10955820269164289</v>
      </c>
      <c r="N252" s="18" t="str">
        <f t="shared" si="46"/>
        <v>\I:</v>
      </c>
      <c r="O252">
        <f>$U$12</f>
        <v>2018</v>
      </c>
      <c r="P252" t="s">
        <v>27</v>
      </c>
      <c r="Q252" t="str">
        <f t="shared" si="56"/>
        <v>IXDFL</v>
      </c>
      <c r="R252" s="13">
        <f>'BY_Demands_Drivers (2)'!$F$38*$V12</f>
        <v>0</v>
      </c>
      <c r="S252" s="13">
        <f>'BY_Demands_Drivers (2)'!$G$38*$V12</f>
        <v>0</v>
      </c>
      <c r="Z252" s="18" t="str">
        <f t="shared" si="47"/>
        <v>\I:</v>
      </c>
      <c r="AA252">
        <f>$AG$12</f>
        <v>2018</v>
      </c>
      <c r="AB252" t="s">
        <v>27</v>
      </c>
      <c r="AC252" t="str">
        <f t="shared" si="57"/>
        <v>IRDFL</v>
      </c>
      <c r="AD252" s="13">
        <f>'BY_Demands_Drivers (2)'!$F$52*$AH12</f>
        <v>0</v>
      </c>
      <c r="AE252" s="13">
        <f>'BY_Demands_Drivers (2)'!$G$52*$AH12</f>
        <v>0</v>
      </c>
      <c r="AL252" s="18" t="str">
        <f t="shared" si="48"/>
        <v>\I:</v>
      </c>
      <c r="AM252">
        <f>$AS$12</f>
        <v>2018</v>
      </c>
      <c r="AN252" t="s">
        <v>27</v>
      </c>
      <c r="AO252" t="str">
        <f t="shared" si="58"/>
        <v>ISDFL</v>
      </c>
      <c r="AP252" s="13">
        <f>'BY_Demands_Drivers (2)'!$F$59*$AT12</f>
        <v>0</v>
      </c>
      <c r="AQ252" s="13">
        <f>'BY_Demands_Drivers (2)'!$G$59*$AT12</f>
        <v>0</v>
      </c>
      <c r="AX252" s="18" t="str">
        <f t="shared" si="49"/>
        <v>Demand</v>
      </c>
      <c r="AY252">
        <f>$BE$12</f>
        <v>2018</v>
      </c>
      <c r="AZ252" t="s">
        <v>27</v>
      </c>
      <c r="BA252" t="str">
        <f t="shared" si="59"/>
        <v>IIDFL</v>
      </c>
      <c r="BB252" s="13">
        <f>'BY_Demands_Drivers (2)'!$F$94*$BF12</f>
        <v>2.8779627319441531E-2</v>
      </c>
      <c r="BC252" s="13">
        <f>'BY_Demands_Drivers (2)'!$F$94*$BF12</f>
        <v>2.8779627319441531E-2</v>
      </c>
    </row>
    <row r="253" spans="2:55" x14ac:dyDescent="0.3">
      <c r="B253" s="18" t="str">
        <f t="shared" si="45"/>
        <v>Demand</v>
      </c>
      <c r="C253">
        <f>$I$13</f>
        <v>2019</v>
      </c>
      <c r="D253" t="s">
        <v>27</v>
      </c>
      <c r="E253" t="str">
        <f t="shared" si="55"/>
        <v>IGDFL</v>
      </c>
      <c r="F253" s="13">
        <f>'BY_Demands_Drivers (2)'!$F$31*$J13</f>
        <v>0.37353372993694395</v>
      </c>
      <c r="G253" s="13">
        <f>'BY_Demands_Drivers (2)'!$G$31*$J13</f>
        <v>0.11277788856203533</v>
      </c>
      <c r="N253" s="18" t="str">
        <f t="shared" si="46"/>
        <v>\I:</v>
      </c>
      <c r="O253">
        <f>$U$13</f>
        <v>2019</v>
      </c>
      <c r="P253" t="s">
        <v>27</v>
      </c>
      <c r="Q253" t="str">
        <f t="shared" si="56"/>
        <v>IXDFL</v>
      </c>
      <c r="R253" s="13">
        <f>'BY_Demands_Drivers (2)'!$F$38*$V13</f>
        <v>0</v>
      </c>
      <c r="S253" s="13">
        <f>'BY_Demands_Drivers (2)'!$G$38*$V13</f>
        <v>0</v>
      </c>
      <c r="Z253" s="18" t="str">
        <f t="shared" si="47"/>
        <v>\I:</v>
      </c>
      <c r="AA253">
        <f>$AG$13</f>
        <v>2019</v>
      </c>
      <c r="AB253" t="s">
        <v>27</v>
      </c>
      <c r="AC253" t="str">
        <f t="shared" si="57"/>
        <v>IRDFL</v>
      </c>
      <c r="AD253" s="13">
        <f>'BY_Demands_Drivers (2)'!$F$52*$AH13</f>
        <v>0</v>
      </c>
      <c r="AE253" s="13">
        <f>'BY_Demands_Drivers (2)'!$G$52*$AH13</f>
        <v>0</v>
      </c>
      <c r="AL253" s="18" t="str">
        <f t="shared" si="48"/>
        <v>\I:</v>
      </c>
      <c r="AM253">
        <f>$AS$13</f>
        <v>2019</v>
      </c>
      <c r="AN253" t="s">
        <v>27</v>
      </c>
      <c r="AO253" t="str">
        <f t="shared" si="58"/>
        <v>ISDFL</v>
      </c>
      <c r="AP253" s="13">
        <f>'BY_Demands_Drivers (2)'!$F$59*$AT13</f>
        <v>0</v>
      </c>
      <c r="AQ253" s="13">
        <f>'BY_Demands_Drivers (2)'!$G$59*$AT13</f>
        <v>0</v>
      </c>
      <c r="AX253" s="18" t="str">
        <f t="shared" si="49"/>
        <v>Demand</v>
      </c>
      <c r="AY253">
        <f>$BE$13</f>
        <v>2019</v>
      </c>
      <c r="AZ253" t="s">
        <v>27</v>
      </c>
      <c r="BA253" t="str">
        <f t="shared" si="59"/>
        <v>IIDFL</v>
      </c>
      <c r="BB253" s="13">
        <f>'BY_Demands_Drivers (2)'!$F$94*$BF13</f>
        <v>2.9676035481759948E-2</v>
      </c>
      <c r="BC253" s="13">
        <f>'BY_Demands_Drivers (2)'!$F$94*$BF13</f>
        <v>2.9676035481759948E-2</v>
      </c>
    </row>
    <row r="254" spans="2:55" x14ac:dyDescent="0.3">
      <c r="B254" s="18" t="str">
        <f t="shared" si="45"/>
        <v>Demand</v>
      </c>
      <c r="C254">
        <f>$I$14</f>
        <v>2020</v>
      </c>
      <c r="D254" t="s">
        <v>27</v>
      </c>
      <c r="E254" t="str">
        <f t="shared" si="55"/>
        <v>IGDFL</v>
      </c>
      <c r="F254" s="13">
        <f>'BY_Demands_Drivers (2)'!$F$31*$J14</f>
        <v>0.36942085803452995</v>
      </c>
      <c r="G254" s="13">
        <f>'BY_Demands_Drivers (2)'!$G$31*$J14</f>
        <v>0.11153612383798037</v>
      </c>
      <c r="N254" s="18" t="str">
        <f t="shared" si="46"/>
        <v>\I:</v>
      </c>
      <c r="O254">
        <f>$U$14</f>
        <v>2020</v>
      </c>
      <c r="P254" t="s">
        <v>27</v>
      </c>
      <c r="Q254" t="str">
        <f t="shared" si="56"/>
        <v>IXDFL</v>
      </c>
      <c r="R254" s="13">
        <f>'BY_Demands_Drivers (2)'!$F$38*$V14</f>
        <v>0</v>
      </c>
      <c r="S254" s="13">
        <f>'BY_Demands_Drivers (2)'!$G$38*$V14</f>
        <v>0</v>
      </c>
      <c r="Z254" s="18" t="str">
        <f t="shared" si="47"/>
        <v>\I:</v>
      </c>
      <c r="AA254">
        <f>$AG$14</f>
        <v>2020</v>
      </c>
      <c r="AB254" t="s">
        <v>27</v>
      </c>
      <c r="AC254" t="str">
        <f t="shared" si="57"/>
        <v>IRDFL</v>
      </c>
      <c r="AD254" s="13">
        <f>'BY_Demands_Drivers (2)'!$F$52*$AH14</f>
        <v>0</v>
      </c>
      <c r="AE254" s="13">
        <f>'BY_Demands_Drivers (2)'!$G$52*$AH14</f>
        <v>0</v>
      </c>
      <c r="AL254" s="18" t="str">
        <f t="shared" si="48"/>
        <v>\I:</v>
      </c>
      <c r="AM254">
        <f>$AS$14</f>
        <v>2020</v>
      </c>
      <c r="AN254" t="s">
        <v>27</v>
      </c>
      <c r="AO254" t="str">
        <f t="shared" si="58"/>
        <v>ISDFL</v>
      </c>
      <c r="AP254" s="13">
        <f>'BY_Demands_Drivers (2)'!$F$59*$AT14</f>
        <v>0</v>
      </c>
      <c r="AQ254" s="13">
        <f>'BY_Demands_Drivers (2)'!$G$59*$AT14</f>
        <v>0</v>
      </c>
      <c r="AX254" s="18" t="str">
        <f t="shared" si="49"/>
        <v>Demand</v>
      </c>
      <c r="AY254">
        <f>$BE$14</f>
        <v>2020</v>
      </c>
      <c r="AZ254" t="s">
        <v>27</v>
      </c>
      <c r="BA254" t="str">
        <f t="shared" si="59"/>
        <v>IIDFL</v>
      </c>
      <c r="BB254" s="13">
        <f>'BY_Demands_Drivers (2)'!$F$94*$BF14</f>
        <v>3.0572443644078368E-2</v>
      </c>
      <c r="BC254" s="13">
        <f>'BY_Demands_Drivers (2)'!$F$94*$BF14</f>
        <v>3.0572443644078368E-2</v>
      </c>
    </row>
    <row r="255" spans="2:55" x14ac:dyDescent="0.3">
      <c r="B255" s="18" t="str">
        <f t="shared" si="45"/>
        <v>Demand</v>
      </c>
      <c r="C255">
        <f>$I$15</f>
        <v>2021</v>
      </c>
      <c r="D255" t="s">
        <v>27</v>
      </c>
      <c r="E255" t="str">
        <f t="shared" si="55"/>
        <v>IGDFL</v>
      </c>
      <c r="F255" s="13">
        <f>'BY_Demands_Drivers (2)'!$F$31*$J15</f>
        <v>0.36530798613211596</v>
      </c>
      <c r="G255" s="13">
        <f>'BY_Demands_Drivers (2)'!$G$31*$J15</f>
        <v>0.11029435911392541</v>
      </c>
      <c r="N255" s="18" t="str">
        <f t="shared" si="46"/>
        <v>\I:</v>
      </c>
      <c r="O255">
        <f>$U$15</f>
        <v>2021</v>
      </c>
      <c r="P255" t="s">
        <v>27</v>
      </c>
      <c r="Q255" t="str">
        <f t="shared" si="56"/>
        <v>IXDFL</v>
      </c>
      <c r="R255" s="13">
        <f>'BY_Demands_Drivers (2)'!$F$38*$V15</f>
        <v>0</v>
      </c>
      <c r="S255" s="13">
        <f>'BY_Demands_Drivers (2)'!$G$38*$V15</f>
        <v>0</v>
      </c>
      <c r="Z255" s="18" t="str">
        <f t="shared" si="47"/>
        <v>\I:</v>
      </c>
      <c r="AA255">
        <f>$AG$15</f>
        <v>2021</v>
      </c>
      <c r="AB255" t="s">
        <v>27</v>
      </c>
      <c r="AC255" t="str">
        <f t="shared" si="57"/>
        <v>IRDFL</v>
      </c>
      <c r="AD255" s="13">
        <f>'BY_Demands_Drivers (2)'!$F$52*$AH15</f>
        <v>0</v>
      </c>
      <c r="AE255" s="13">
        <f>'BY_Demands_Drivers (2)'!$G$52*$AH15</f>
        <v>0</v>
      </c>
      <c r="AL255" s="18" t="str">
        <f t="shared" si="48"/>
        <v>\I:</v>
      </c>
      <c r="AM255">
        <f>$AS$15</f>
        <v>2021</v>
      </c>
      <c r="AN255" t="s">
        <v>27</v>
      </c>
      <c r="AO255" t="str">
        <f t="shared" si="58"/>
        <v>ISDFL</v>
      </c>
      <c r="AP255" s="13">
        <f>'BY_Demands_Drivers (2)'!$F$59*$AT15</f>
        <v>0</v>
      </c>
      <c r="AQ255" s="13">
        <f>'BY_Demands_Drivers (2)'!$G$59*$AT15</f>
        <v>0</v>
      </c>
      <c r="AX255" s="18" t="str">
        <f t="shared" si="49"/>
        <v>Demand</v>
      </c>
      <c r="AY255">
        <f>$BE$15</f>
        <v>2021</v>
      </c>
      <c r="AZ255" t="s">
        <v>27</v>
      </c>
      <c r="BA255" t="str">
        <f t="shared" si="59"/>
        <v>IIDFL</v>
      </c>
      <c r="BB255" s="13">
        <f>'BY_Demands_Drivers (2)'!$F$94*$BF15</f>
        <v>3.1169465309555729E-2</v>
      </c>
      <c r="BC255" s="13">
        <f>'BY_Demands_Drivers (2)'!$F$94*$BF15</f>
        <v>3.1169465309555729E-2</v>
      </c>
    </row>
    <row r="256" spans="2:55" x14ac:dyDescent="0.3">
      <c r="B256" s="18" t="str">
        <f t="shared" si="45"/>
        <v>Demand</v>
      </c>
      <c r="C256">
        <f>$I$16</f>
        <v>2022</v>
      </c>
      <c r="D256" t="s">
        <v>27</v>
      </c>
      <c r="E256" t="str">
        <f t="shared" si="55"/>
        <v>IGDFL</v>
      </c>
      <c r="F256" s="13">
        <f>'BY_Demands_Drivers (2)'!$F$31*$J16</f>
        <v>0.36119511422970196</v>
      </c>
      <c r="G256" s="13">
        <f>'BY_Demands_Drivers (2)'!$G$31*$J16</f>
        <v>0.10905259438987043</v>
      </c>
      <c r="N256" s="18" t="str">
        <f t="shared" si="46"/>
        <v>\I:</v>
      </c>
      <c r="O256">
        <f>$U$16</f>
        <v>2022</v>
      </c>
      <c r="P256" t="s">
        <v>27</v>
      </c>
      <c r="Q256" t="str">
        <f t="shared" si="56"/>
        <v>IXDFL</v>
      </c>
      <c r="R256" s="13">
        <f>'BY_Demands_Drivers (2)'!$F$38*$V16</f>
        <v>0</v>
      </c>
      <c r="S256" s="13">
        <f>'BY_Demands_Drivers (2)'!$G$38*$V16</f>
        <v>0</v>
      </c>
      <c r="Z256" s="18" t="str">
        <f t="shared" si="47"/>
        <v>\I:</v>
      </c>
      <c r="AA256">
        <f>$AG$16</f>
        <v>2022</v>
      </c>
      <c r="AB256" t="s">
        <v>27</v>
      </c>
      <c r="AC256" t="str">
        <f t="shared" si="57"/>
        <v>IRDFL</v>
      </c>
      <c r="AD256" s="13">
        <f>'BY_Demands_Drivers (2)'!$F$52*$AH16</f>
        <v>0</v>
      </c>
      <c r="AE256" s="13">
        <f>'BY_Demands_Drivers (2)'!$G$52*$AH16</f>
        <v>0</v>
      </c>
      <c r="AL256" s="18" t="str">
        <f t="shared" si="48"/>
        <v>\I:</v>
      </c>
      <c r="AM256">
        <f>$AS$16</f>
        <v>2022</v>
      </c>
      <c r="AN256" t="s">
        <v>27</v>
      </c>
      <c r="AO256" t="str">
        <f t="shared" si="58"/>
        <v>ISDFL</v>
      </c>
      <c r="AP256" s="13">
        <f>'BY_Demands_Drivers (2)'!$F$59*$AT16</f>
        <v>0</v>
      </c>
      <c r="AQ256" s="13">
        <f>'BY_Demands_Drivers (2)'!$G$59*$AT16</f>
        <v>0</v>
      </c>
      <c r="AX256" s="18" t="str">
        <f t="shared" si="49"/>
        <v>Demand</v>
      </c>
      <c r="AY256">
        <f>$BE$16</f>
        <v>2022</v>
      </c>
      <c r="AZ256" t="s">
        <v>27</v>
      </c>
      <c r="BA256" t="str">
        <f t="shared" si="59"/>
        <v>IIDFL</v>
      </c>
      <c r="BB256" s="13">
        <f>'BY_Demands_Drivers (2)'!$F$94*$BF16</f>
        <v>3.1766486975033092E-2</v>
      </c>
      <c r="BC256" s="13">
        <f>'BY_Demands_Drivers (2)'!$F$94*$BF16</f>
        <v>3.1766486975033092E-2</v>
      </c>
    </row>
    <row r="257" spans="2:55" x14ac:dyDescent="0.3">
      <c r="B257" s="18" t="str">
        <f t="shared" si="45"/>
        <v>Demand</v>
      </c>
      <c r="C257">
        <f>$I$17</f>
        <v>2023</v>
      </c>
      <c r="D257" t="s">
        <v>27</v>
      </c>
      <c r="E257" t="str">
        <f t="shared" si="55"/>
        <v>IGDFL</v>
      </c>
      <c r="F257" s="13">
        <f>'BY_Demands_Drivers (2)'!$F$31*$J17</f>
        <v>0.35708224232728797</v>
      </c>
      <c r="G257" s="13">
        <f>'BY_Demands_Drivers (2)'!$G$31*$J17</f>
        <v>0.10781082966581547</v>
      </c>
      <c r="N257" s="18" t="str">
        <f t="shared" si="46"/>
        <v>\I:</v>
      </c>
      <c r="O257">
        <f>$U$17</f>
        <v>2023</v>
      </c>
      <c r="P257" t="s">
        <v>27</v>
      </c>
      <c r="Q257" t="str">
        <f t="shared" si="56"/>
        <v>IXDFL</v>
      </c>
      <c r="R257" s="13">
        <f>'BY_Demands_Drivers (2)'!$F$38*$V17</f>
        <v>0</v>
      </c>
      <c r="S257" s="13">
        <f>'BY_Demands_Drivers (2)'!$G$38*$V17</f>
        <v>0</v>
      </c>
      <c r="Z257" s="18" t="str">
        <f t="shared" si="47"/>
        <v>\I:</v>
      </c>
      <c r="AA257">
        <f>$AG$17</f>
        <v>2023</v>
      </c>
      <c r="AB257" t="s">
        <v>27</v>
      </c>
      <c r="AC257" t="str">
        <f t="shared" si="57"/>
        <v>IRDFL</v>
      </c>
      <c r="AD257" s="13">
        <f>'BY_Demands_Drivers (2)'!$F$52*$AH17</f>
        <v>0</v>
      </c>
      <c r="AE257" s="13">
        <f>'BY_Demands_Drivers (2)'!$G$52*$AH17</f>
        <v>0</v>
      </c>
      <c r="AL257" s="18" t="str">
        <f t="shared" si="48"/>
        <v>\I:</v>
      </c>
      <c r="AM257">
        <f>$AS$17</f>
        <v>2023</v>
      </c>
      <c r="AN257" t="s">
        <v>27</v>
      </c>
      <c r="AO257" t="str">
        <f t="shared" si="58"/>
        <v>ISDFL</v>
      </c>
      <c r="AP257" s="13">
        <f>'BY_Demands_Drivers (2)'!$F$59*$AT17</f>
        <v>0</v>
      </c>
      <c r="AQ257" s="13">
        <f>'BY_Demands_Drivers (2)'!$G$59*$AT17</f>
        <v>0</v>
      </c>
      <c r="AX257" s="18" t="str">
        <f t="shared" si="49"/>
        <v>Demand</v>
      </c>
      <c r="AY257">
        <f>$BE$17</f>
        <v>2023</v>
      </c>
      <c r="AZ257" t="s">
        <v>27</v>
      </c>
      <c r="BA257" t="str">
        <f t="shared" si="59"/>
        <v>IIDFL</v>
      </c>
      <c r="BB257" s="13">
        <f>'BY_Demands_Drivers (2)'!$F$94*$BF17</f>
        <v>3.2363508640510449E-2</v>
      </c>
      <c r="BC257" s="13">
        <f>'BY_Demands_Drivers (2)'!$F$94*$BF17</f>
        <v>3.2363508640510449E-2</v>
      </c>
    </row>
    <row r="258" spans="2:55" x14ac:dyDescent="0.3">
      <c r="B258" s="18" t="str">
        <f t="shared" si="45"/>
        <v>Demand</v>
      </c>
      <c r="C258">
        <f>$I$18</f>
        <v>2024</v>
      </c>
      <c r="D258" t="s">
        <v>27</v>
      </c>
      <c r="E258" t="str">
        <f t="shared" si="55"/>
        <v>IGDFL</v>
      </c>
      <c r="F258" s="13">
        <f>'BY_Demands_Drivers (2)'!$F$31*$J18</f>
        <v>0.35296937042487408</v>
      </c>
      <c r="G258" s="13">
        <f>'BY_Demands_Drivers (2)'!$G$31*$J18</f>
        <v>0.10656906494176052</v>
      </c>
      <c r="N258" s="18" t="str">
        <f t="shared" si="46"/>
        <v>\I:</v>
      </c>
      <c r="O258">
        <f>$U$18</f>
        <v>2024</v>
      </c>
      <c r="P258" t="s">
        <v>27</v>
      </c>
      <c r="Q258" t="str">
        <f t="shared" si="56"/>
        <v>IXDFL</v>
      </c>
      <c r="R258" s="13">
        <f>'BY_Demands_Drivers (2)'!$F$38*$V18</f>
        <v>0</v>
      </c>
      <c r="S258" s="13">
        <f>'BY_Demands_Drivers (2)'!$G$38*$V18</f>
        <v>0</v>
      </c>
      <c r="Z258" s="18" t="str">
        <f t="shared" si="47"/>
        <v>\I:</v>
      </c>
      <c r="AA258">
        <f>$AG$18</f>
        <v>2024</v>
      </c>
      <c r="AB258" t="s">
        <v>27</v>
      </c>
      <c r="AC258" t="str">
        <f t="shared" si="57"/>
        <v>IRDFL</v>
      </c>
      <c r="AD258" s="13">
        <f>'BY_Demands_Drivers (2)'!$F$52*$AH18</f>
        <v>0</v>
      </c>
      <c r="AE258" s="13">
        <f>'BY_Demands_Drivers (2)'!$G$52*$AH18</f>
        <v>0</v>
      </c>
      <c r="AL258" s="18" t="str">
        <f t="shared" si="48"/>
        <v>\I:</v>
      </c>
      <c r="AM258">
        <f>$AS$18</f>
        <v>2024</v>
      </c>
      <c r="AN258" t="s">
        <v>27</v>
      </c>
      <c r="AO258" t="str">
        <f t="shared" si="58"/>
        <v>ISDFL</v>
      </c>
      <c r="AP258" s="13">
        <f>'BY_Demands_Drivers (2)'!$F$59*$AT18</f>
        <v>0</v>
      </c>
      <c r="AQ258" s="13">
        <f>'BY_Demands_Drivers (2)'!$G$59*$AT18</f>
        <v>0</v>
      </c>
      <c r="AX258" s="18" t="str">
        <f t="shared" si="49"/>
        <v>Demand</v>
      </c>
      <c r="AY258">
        <f>$BE$18</f>
        <v>2024</v>
      </c>
      <c r="AZ258" t="s">
        <v>27</v>
      </c>
      <c r="BA258" t="str">
        <f t="shared" si="59"/>
        <v>IIDFL</v>
      </c>
      <c r="BB258" s="13">
        <f>'BY_Demands_Drivers (2)'!$F$94*$BF18</f>
        <v>3.2960530305987813E-2</v>
      </c>
      <c r="BC258" s="13">
        <f>'BY_Demands_Drivers (2)'!$F$94*$BF18</f>
        <v>3.2960530305987813E-2</v>
      </c>
    </row>
    <row r="259" spans="2:55" x14ac:dyDescent="0.3">
      <c r="B259" s="18" t="str">
        <f t="shared" si="45"/>
        <v>Demand</v>
      </c>
      <c r="C259">
        <f>$I$19</f>
        <v>2025</v>
      </c>
      <c r="D259" t="s">
        <v>27</v>
      </c>
      <c r="E259" t="str">
        <f t="shared" si="55"/>
        <v>IGDFL</v>
      </c>
      <c r="F259" s="13">
        <f>'BY_Demands_Drivers (2)'!$F$31*$J19</f>
        <v>0.34885649852246015</v>
      </c>
      <c r="G259" s="13">
        <f>'BY_Demands_Drivers (2)'!$G$31*$J19</f>
        <v>0.10532730021770559</v>
      </c>
      <c r="N259" s="18" t="str">
        <f t="shared" si="46"/>
        <v>\I:</v>
      </c>
      <c r="O259">
        <f>$U$19</f>
        <v>2025</v>
      </c>
      <c r="P259" t="s">
        <v>27</v>
      </c>
      <c r="Q259" t="str">
        <f t="shared" si="56"/>
        <v>IXDFL</v>
      </c>
      <c r="R259" s="13">
        <f>'BY_Demands_Drivers (2)'!$F$38*$V19</f>
        <v>0</v>
      </c>
      <c r="S259" s="13">
        <f>'BY_Demands_Drivers (2)'!$G$38*$V19</f>
        <v>0</v>
      </c>
      <c r="Z259" s="18" t="str">
        <f t="shared" si="47"/>
        <v>\I:</v>
      </c>
      <c r="AA259">
        <f>$AG$19</f>
        <v>2025</v>
      </c>
      <c r="AB259" t="s">
        <v>27</v>
      </c>
      <c r="AC259" t="str">
        <f t="shared" si="57"/>
        <v>IRDFL</v>
      </c>
      <c r="AD259" s="13">
        <f>'BY_Demands_Drivers (2)'!$F$52*$AH19</f>
        <v>0</v>
      </c>
      <c r="AE259" s="13">
        <f>'BY_Demands_Drivers (2)'!$G$52*$AH19</f>
        <v>0</v>
      </c>
      <c r="AL259" s="18" t="str">
        <f t="shared" si="48"/>
        <v>\I:</v>
      </c>
      <c r="AM259">
        <f>$AS$19</f>
        <v>2025</v>
      </c>
      <c r="AN259" t="s">
        <v>27</v>
      </c>
      <c r="AO259" t="str">
        <f t="shared" si="58"/>
        <v>ISDFL</v>
      </c>
      <c r="AP259" s="13">
        <f>'BY_Demands_Drivers (2)'!$F$59*$AT19</f>
        <v>0</v>
      </c>
      <c r="AQ259" s="13">
        <f>'BY_Demands_Drivers (2)'!$G$59*$AT19</f>
        <v>0</v>
      </c>
      <c r="AX259" s="18" t="str">
        <f t="shared" si="49"/>
        <v>Demand</v>
      </c>
      <c r="AY259">
        <f>$BE$19</f>
        <v>2025</v>
      </c>
      <c r="AZ259" t="s">
        <v>27</v>
      </c>
      <c r="BA259" t="str">
        <f t="shared" si="59"/>
        <v>IIDFL</v>
      </c>
      <c r="BB259" s="13">
        <f>'BY_Demands_Drivers (2)'!$F$94*$BF19</f>
        <v>3.355755197146517E-2</v>
      </c>
      <c r="BC259" s="13">
        <f>'BY_Demands_Drivers (2)'!$F$94*$BF19</f>
        <v>3.355755197146517E-2</v>
      </c>
    </row>
    <row r="260" spans="2:55" x14ac:dyDescent="0.3">
      <c r="B260" s="18" t="str">
        <f t="shared" si="45"/>
        <v>Demand</v>
      </c>
      <c r="C260">
        <f>$I$20</f>
        <v>2026</v>
      </c>
      <c r="D260" t="s">
        <v>27</v>
      </c>
      <c r="E260" t="str">
        <f t="shared" si="55"/>
        <v>IGDFL</v>
      </c>
      <c r="F260" s="13">
        <f>'BY_Demands_Drivers (2)'!$F$31*$J20</f>
        <v>0.34649898198334728</v>
      </c>
      <c r="G260" s="13">
        <f>'BY_Demands_Drivers (2)'!$G$31*$J20</f>
        <v>0.10461551513319364</v>
      </c>
      <c r="N260" s="18" t="str">
        <f t="shared" si="46"/>
        <v>\I:</v>
      </c>
      <c r="O260">
        <f>$U$20</f>
        <v>2026</v>
      </c>
      <c r="P260" t="s">
        <v>27</v>
      </c>
      <c r="Q260" t="str">
        <f t="shared" si="56"/>
        <v>IXDFL</v>
      </c>
      <c r="R260" s="13">
        <f>'BY_Demands_Drivers (2)'!$F$38*$V20</f>
        <v>0</v>
      </c>
      <c r="S260" s="13">
        <f>'BY_Demands_Drivers (2)'!$G$38*$V20</f>
        <v>0</v>
      </c>
      <c r="Z260" s="18" t="str">
        <f t="shared" si="47"/>
        <v>\I:</v>
      </c>
      <c r="AA260">
        <f>$AG$20</f>
        <v>2026</v>
      </c>
      <c r="AB260" t="s">
        <v>27</v>
      </c>
      <c r="AC260" t="str">
        <f t="shared" si="57"/>
        <v>IRDFL</v>
      </c>
      <c r="AD260" s="13">
        <f>'BY_Demands_Drivers (2)'!$F$52*$AH20</f>
        <v>0</v>
      </c>
      <c r="AE260" s="13">
        <f>'BY_Demands_Drivers (2)'!$G$52*$AH20</f>
        <v>0</v>
      </c>
      <c r="AL260" s="18" t="str">
        <f t="shared" si="48"/>
        <v>\I:</v>
      </c>
      <c r="AM260">
        <f>$AS$20</f>
        <v>2026</v>
      </c>
      <c r="AN260" t="s">
        <v>27</v>
      </c>
      <c r="AO260" t="str">
        <f t="shared" si="58"/>
        <v>ISDFL</v>
      </c>
      <c r="AP260" s="13">
        <f>'BY_Demands_Drivers (2)'!$F$59*$AT20</f>
        <v>0</v>
      </c>
      <c r="AQ260" s="13">
        <f>'BY_Demands_Drivers (2)'!$G$59*$AT20</f>
        <v>0</v>
      </c>
      <c r="AX260" s="18" t="str">
        <f t="shared" si="49"/>
        <v>Demand</v>
      </c>
      <c r="AY260">
        <f>$BE$20</f>
        <v>2026</v>
      </c>
      <c r="AZ260" t="s">
        <v>27</v>
      </c>
      <c r="BA260" t="str">
        <f t="shared" si="59"/>
        <v>IIDFL</v>
      </c>
      <c r="BB260" s="13">
        <f>'BY_Demands_Drivers (2)'!$F$94*$BF20</f>
        <v>3.4138523504512817E-2</v>
      </c>
      <c r="BC260" s="13">
        <f>'BY_Demands_Drivers (2)'!$F$94*$BF20</f>
        <v>3.4138523504512817E-2</v>
      </c>
    </row>
    <row r="261" spans="2:55" x14ac:dyDescent="0.3">
      <c r="B261" s="18" t="str">
        <f t="shared" ref="B261:B284" si="60">IF(SUM(F261:G261)&gt;0,"Demand","\I:")</f>
        <v>Demand</v>
      </c>
      <c r="C261">
        <f>$I$21</f>
        <v>2027</v>
      </c>
      <c r="D261" t="s">
        <v>27</v>
      </c>
      <c r="E261" t="str">
        <f t="shared" si="55"/>
        <v>IGDFL</v>
      </c>
      <c r="F261" s="13">
        <f>'BY_Demands_Drivers (2)'!$F$31*$J21</f>
        <v>0.34414146544423452</v>
      </c>
      <c r="G261" s="13">
        <f>'BY_Demands_Drivers (2)'!$G$31*$J21</f>
        <v>0.10390373004868174</v>
      </c>
      <c r="N261" s="18" t="str">
        <f t="shared" ref="N261:N284" si="61">IF(SUM(R261:S261)&gt;0,"Demand","\I:")</f>
        <v>\I:</v>
      </c>
      <c r="O261">
        <f>$U$21</f>
        <v>2027</v>
      </c>
      <c r="P261" t="s">
        <v>27</v>
      </c>
      <c r="Q261" t="str">
        <f t="shared" si="56"/>
        <v>IXDFL</v>
      </c>
      <c r="R261" s="13">
        <f>'BY_Demands_Drivers (2)'!$F$38*$V21</f>
        <v>0</v>
      </c>
      <c r="S261" s="13">
        <f>'BY_Demands_Drivers (2)'!$G$38*$V21</f>
        <v>0</v>
      </c>
      <c r="Z261" s="18" t="str">
        <f t="shared" ref="Z261:Z284" si="62">IF(SUM(AD261:AE261)&gt;0,"Demand","\I:")</f>
        <v>\I:</v>
      </c>
      <c r="AA261">
        <f>$AG$21</f>
        <v>2027</v>
      </c>
      <c r="AB261" t="s">
        <v>27</v>
      </c>
      <c r="AC261" t="str">
        <f t="shared" si="57"/>
        <v>IRDFL</v>
      </c>
      <c r="AD261" s="13">
        <f>'BY_Demands_Drivers (2)'!$F$52*$AH21</f>
        <v>0</v>
      </c>
      <c r="AE261" s="13">
        <f>'BY_Demands_Drivers (2)'!$G$52*$AH21</f>
        <v>0</v>
      </c>
      <c r="AL261" s="18" t="str">
        <f t="shared" ref="AL261:AL284" si="63">IF(SUM(AP261:AQ261)&gt;0,"Demand","\I:")</f>
        <v>\I:</v>
      </c>
      <c r="AM261">
        <f>$AS$21</f>
        <v>2027</v>
      </c>
      <c r="AN261" t="s">
        <v>27</v>
      </c>
      <c r="AO261" t="str">
        <f t="shared" si="58"/>
        <v>ISDFL</v>
      </c>
      <c r="AP261" s="13">
        <f>'BY_Demands_Drivers (2)'!$F$59*$AT21</f>
        <v>0</v>
      </c>
      <c r="AQ261" s="13">
        <f>'BY_Demands_Drivers (2)'!$G$59*$AT21</f>
        <v>0</v>
      </c>
      <c r="AX261" s="18" t="str">
        <f t="shared" ref="AX261:AX284" si="64">IF(SUM(BB261:BC261)&gt;0,"Demand","\I:")</f>
        <v>Demand</v>
      </c>
      <c r="AY261">
        <f>$BE$21</f>
        <v>2027</v>
      </c>
      <c r="AZ261" t="s">
        <v>27</v>
      </c>
      <c r="BA261" t="str">
        <f t="shared" si="59"/>
        <v>IIDFL</v>
      </c>
      <c r="BB261" s="13">
        <f>'BY_Demands_Drivers (2)'!$F$94*$BF21</f>
        <v>3.4719495037560465E-2</v>
      </c>
      <c r="BC261" s="13">
        <f>'BY_Demands_Drivers (2)'!$F$94*$BF21</f>
        <v>3.4719495037560465E-2</v>
      </c>
    </row>
    <row r="262" spans="2:55" x14ac:dyDescent="0.3">
      <c r="B262" s="18" t="str">
        <f t="shared" si="60"/>
        <v>Demand</v>
      </c>
      <c r="C262">
        <f>$I$22</f>
        <v>2028</v>
      </c>
      <c r="D262" t="s">
        <v>27</v>
      </c>
      <c r="E262" t="str">
        <f t="shared" si="55"/>
        <v>IGDFL</v>
      </c>
      <c r="F262" s="13">
        <f>'BY_Demands_Drivers (2)'!$F$31*$J22</f>
        <v>0.34178394890512165</v>
      </c>
      <c r="G262" s="13">
        <f>'BY_Demands_Drivers (2)'!$G$31*$J22</f>
        <v>0.10319194496416981</v>
      </c>
      <c r="N262" s="18" t="str">
        <f t="shared" si="61"/>
        <v>\I:</v>
      </c>
      <c r="O262">
        <f>$U$22</f>
        <v>2028</v>
      </c>
      <c r="P262" t="s">
        <v>27</v>
      </c>
      <c r="Q262" t="str">
        <f t="shared" si="56"/>
        <v>IXDFL</v>
      </c>
      <c r="R262" s="13">
        <f>'BY_Demands_Drivers (2)'!$F$38*$V22</f>
        <v>0</v>
      </c>
      <c r="S262" s="13">
        <f>'BY_Demands_Drivers (2)'!$G$38*$V22</f>
        <v>0</v>
      </c>
      <c r="Z262" s="18" t="str">
        <f t="shared" si="62"/>
        <v>\I:</v>
      </c>
      <c r="AA262">
        <f>$AG$22</f>
        <v>2028</v>
      </c>
      <c r="AB262" t="s">
        <v>27</v>
      </c>
      <c r="AC262" t="str">
        <f t="shared" si="57"/>
        <v>IRDFL</v>
      </c>
      <c r="AD262" s="13">
        <f>'BY_Demands_Drivers (2)'!$F$52*$AH22</f>
        <v>0</v>
      </c>
      <c r="AE262" s="13">
        <f>'BY_Demands_Drivers (2)'!$G$52*$AH22</f>
        <v>0</v>
      </c>
      <c r="AL262" s="18" t="str">
        <f t="shared" si="63"/>
        <v>\I:</v>
      </c>
      <c r="AM262">
        <f>$AS$22</f>
        <v>2028</v>
      </c>
      <c r="AN262" t="s">
        <v>27</v>
      </c>
      <c r="AO262" t="str">
        <f t="shared" si="58"/>
        <v>ISDFL</v>
      </c>
      <c r="AP262" s="13">
        <f>'BY_Demands_Drivers (2)'!$F$59*$AT22</f>
        <v>0</v>
      </c>
      <c r="AQ262" s="13">
        <f>'BY_Demands_Drivers (2)'!$G$59*$AT22</f>
        <v>0</v>
      </c>
      <c r="AX262" s="18" t="str">
        <f t="shared" si="64"/>
        <v>Demand</v>
      </c>
      <c r="AY262">
        <f>$BE$22</f>
        <v>2028</v>
      </c>
      <c r="AZ262" t="s">
        <v>27</v>
      </c>
      <c r="BA262" t="str">
        <f t="shared" si="59"/>
        <v>IIDFL</v>
      </c>
      <c r="BB262" s="13">
        <f>'BY_Demands_Drivers (2)'!$F$94*$BF22</f>
        <v>3.5300466570608112E-2</v>
      </c>
      <c r="BC262" s="13">
        <f>'BY_Demands_Drivers (2)'!$F$94*$BF22</f>
        <v>3.5300466570608112E-2</v>
      </c>
    </row>
    <row r="263" spans="2:55" x14ac:dyDescent="0.3">
      <c r="B263" s="18" t="str">
        <f t="shared" si="60"/>
        <v>Demand</v>
      </c>
      <c r="C263">
        <f>$I$23</f>
        <v>2029</v>
      </c>
      <c r="D263" t="s">
        <v>27</v>
      </c>
      <c r="E263" t="str">
        <f t="shared" si="55"/>
        <v>IGDFL</v>
      </c>
      <c r="F263" s="13">
        <f>'BY_Demands_Drivers (2)'!$F$31*$J23</f>
        <v>0.33942643236600883</v>
      </c>
      <c r="G263" s="13">
        <f>'BY_Demands_Drivers (2)'!$G$31*$J23</f>
        <v>0.10248015987965788</v>
      </c>
      <c r="N263" s="18" t="str">
        <f t="shared" si="61"/>
        <v>\I:</v>
      </c>
      <c r="O263">
        <f>$U$23</f>
        <v>2029</v>
      </c>
      <c r="P263" t="s">
        <v>27</v>
      </c>
      <c r="Q263" t="str">
        <f t="shared" si="56"/>
        <v>IXDFL</v>
      </c>
      <c r="R263" s="13">
        <f>'BY_Demands_Drivers (2)'!$F$38*$V23</f>
        <v>0</v>
      </c>
      <c r="S263" s="13">
        <f>'BY_Demands_Drivers (2)'!$G$38*$V23</f>
        <v>0</v>
      </c>
      <c r="Z263" s="18" t="str">
        <f t="shared" si="62"/>
        <v>\I:</v>
      </c>
      <c r="AA263">
        <f>$AG$23</f>
        <v>2029</v>
      </c>
      <c r="AB263" t="s">
        <v>27</v>
      </c>
      <c r="AC263" t="str">
        <f t="shared" si="57"/>
        <v>IRDFL</v>
      </c>
      <c r="AD263" s="13">
        <f>'BY_Demands_Drivers (2)'!$F$52*$AH23</f>
        <v>0</v>
      </c>
      <c r="AE263" s="13">
        <f>'BY_Demands_Drivers (2)'!$G$52*$AH23</f>
        <v>0</v>
      </c>
      <c r="AL263" s="18" t="str">
        <f t="shared" si="63"/>
        <v>\I:</v>
      </c>
      <c r="AM263">
        <f>$AS$23</f>
        <v>2029</v>
      </c>
      <c r="AN263" t="s">
        <v>27</v>
      </c>
      <c r="AO263" t="str">
        <f t="shared" si="58"/>
        <v>ISDFL</v>
      </c>
      <c r="AP263" s="13">
        <f>'BY_Demands_Drivers (2)'!$F$59*$AT23</f>
        <v>0</v>
      </c>
      <c r="AQ263" s="13">
        <f>'BY_Demands_Drivers (2)'!$G$59*$AT23</f>
        <v>0</v>
      </c>
      <c r="AX263" s="18" t="str">
        <f t="shared" si="64"/>
        <v>Demand</v>
      </c>
      <c r="AY263">
        <f>$BE$23</f>
        <v>2029</v>
      </c>
      <c r="AZ263" t="s">
        <v>27</v>
      </c>
      <c r="BA263" t="str">
        <f t="shared" si="59"/>
        <v>IIDFL</v>
      </c>
      <c r="BB263" s="13">
        <f>'BY_Demands_Drivers (2)'!$F$94*$BF23</f>
        <v>3.5881438103655759E-2</v>
      </c>
      <c r="BC263" s="13">
        <f>'BY_Demands_Drivers (2)'!$F$94*$BF23</f>
        <v>3.5881438103655759E-2</v>
      </c>
    </row>
    <row r="264" spans="2:55" x14ac:dyDescent="0.3">
      <c r="B264" s="18" t="str">
        <f t="shared" si="60"/>
        <v>Demand</v>
      </c>
      <c r="C264">
        <f>$I$24</f>
        <v>2030</v>
      </c>
      <c r="D264" t="s">
        <v>27</v>
      </c>
      <c r="E264" t="str">
        <f t="shared" si="55"/>
        <v>IGDFL</v>
      </c>
      <c r="F264" s="13">
        <f>'BY_Demands_Drivers (2)'!$F$31*$J24</f>
        <v>0.3370689158268958</v>
      </c>
      <c r="G264" s="13">
        <f>'BY_Demands_Drivers (2)'!$G$31*$J24</f>
        <v>0.1017683747951459</v>
      </c>
      <c r="N264" s="18" t="str">
        <f t="shared" si="61"/>
        <v>\I:</v>
      </c>
      <c r="O264">
        <f>$U$24</f>
        <v>2030</v>
      </c>
      <c r="P264" t="s">
        <v>27</v>
      </c>
      <c r="Q264" t="str">
        <f t="shared" si="56"/>
        <v>IXDFL</v>
      </c>
      <c r="R264" s="13">
        <f>'BY_Demands_Drivers (2)'!$F$38*$V24</f>
        <v>0</v>
      </c>
      <c r="S264" s="13">
        <f>'BY_Demands_Drivers (2)'!$G$38*$V24</f>
        <v>0</v>
      </c>
      <c r="Z264" s="18" t="str">
        <f t="shared" si="62"/>
        <v>\I:</v>
      </c>
      <c r="AA264">
        <f>$AG$24</f>
        <v>2030</v>
      </c>
      <c r="AB264" t="s">
        <v>27</v>
      </c>
      <c r="AC264" t="str">
        <f t="shared" si="57"/>
        <v>IRDFL</v>
      </c>
      <c r="AD264" s="13">
        <f>'BY_Demands_Drivers (2)'!$F$52*$AH24</f>
        <v>0</v>
      </c>
      <c r="AE264" s="13">
        <f>'BY_Demands_Drivers (2)'!$G$52*$AH24</f>
        <v>0</v>
      </c>
      <c r="AL264" s="18" t="str">
        <f t="shared" si="63"/>
        <v>\I:</v>
      </c>
      <c r="AM264">
        <f>$AS$24</f>
        <v>2030</v>
      </c>
      <c r="AN264" t="s">
        <v>27</v>
      </c>
      <c r="AO264" t="str">
        <f t="shared" si="58"/>
        <v>ISDFL</v>
      </c>
      <c r="AP264" s="13">
        <f>'BY_Demands_Drivers (2)'!$F$59*$AT24</f>
        <v>0</v>
      </c>
      <c r="AQ264" s="13">
        <f>'BY_Demands_Drivers (2)'!$G$59*$AT24</f>
        <v>0</v>
      </c>
      <c r="AX264" s="18" t="str">
        <f t="shared" si="64"/>
        <v>Demand</v>
      </c>
      <c r="AY264">
        <f>$BE$24</f>
        <v>2030</v>
      </c>
      <c r="AZ264" t="s">
        <v>27</v>
      </c>
      <c r="BA264" t="str">
        <f t="shared" si="59"/>
        <v>IIDFL</v>
      </c>
      <c r="BB264" s="13">
        <f>'BY_Demands_Drivers (2)'!$F$94*$BF24</f>
        <v>3.6462409636703386E-2</v>
      </c>
      <c r="BC264" s="13">
        <f>'BY_Demands_Drivers (2)'!$F$94*$BF24</f>
        <v>3.6462409636703386E-2</v>
      </c>
    </row>
    <row r="265" spans="2:55" x14ac:dyDescent="0.3">
      <c r="B265" s="18" t="str">
        <f t="shared" si="60"/>
        <v>Demand</v>
      </c>
      <c r="C265">
        <f>$I$25</f>
        <v>2031</v>
      </c>
      <c r="D265" t="s">
        <v>27</v>
      </c>
      <c r="E265" t="str">
        <f t="shared" si="55"/>
        <v>IGDFL</v>
      </c>
      <c r="F265" s="13">
        <f>'BY_Demands_Drivers (2)'!$F$31*$J25</f>
        <v>0.33308360447078672</v>
      </c>
      <c r="G265" s="13">
        <f>'BY_Demands_Drivers (2)'!$G$31*$J25</f>
        <v>0.10056512335094525</v>
      </c>
      <c r="N265" s="18" t="str">
        <f t="shared" si="61"/>
        <v>\I:</v>
      </c>
      <c r="O265">
        <f>$U$25</f>
        <v>2031</v>
      </c>
      <c r="P265" t="s">
        <v>27</v>
      </c>
      <c r="Q265" t="str">
        <f t="shared" si="56"/>
        <v>IXDFL</v>
      </c>
      <c r="R265" s="13">
        <f>'BY_Demands_Drivers (2)'!$F$38*$V25</f>
        <v>0</v>
      </c>
      <c r="S265" s="13">
        <f>'BY_Demands_Drivers (2)'!$G$38*$V25</f>
        <v>0</v>
      </c>
      <c r="Z265" s="18" t="str">
        <f t="shared" si="62"/>
        <v>\I:</v>
      </c>
      <c r="AA265">
        <f>$AG$25</f>
        <v>2031</v>
      </c>
      <c r="AB265" t="s">
        <v>27</v>
      </c>
      <c r="AC265" t="str">
        <f t="shared" si="57"/>
        <v>IRDFL</v>
      </c>
      <c r="AD265" s="13">
        <f>'BY_Demands_Drivers (2)'!$F$52*$AH25</f>
        <v>0</v>
      </c>
      <c r="AE265" s="13">
        <f>'BY_Demands_Drivers (2)'!$G$52*$AH25</f>
        <v>0</v>
      </c>
      <c r="AL265" s="18" t="str">
        <f t="shared" si="63"/>
        <v>\I:</v>
      </c>
      <c r="AM265">
        <f>$AS$25</f>
        <v>2031</v>
      </c>
      <c r="AN265" t="s">
        <v>27</v>
      </c>
      <c r="AO265" t="str">
        <f t="shared" si="58"/>
        <v>ISDFL</v>
      </c>
      <c r="AP265" s="13">
        <f>'BY_Demands_Drivers (2)'!$F$59*$AT25</f>
        <v>0</v>
      </c>
      <c r="AQ265" s="13">
        <f>'BY_Demands_Drivers (2)'!$G$59*$AT25</f>
        <v>0</v>
      </c>
      <c r="AX265" s="18" t="str">
        <f t="shared" si="64"/>
        <v>Demand</v>
      </c>
      <c r="AY265">
        <f>$BE$25</f>
        <v>2031</v>
      </c>
      <c r="AZ265" t="s">
        <v>27</v>
      </c>
      <c r="BA265" t="str">
        <f t="shared" si="59"/>
        <v>IIDFL</v>
      </c>
      <c r="BB265" s="13">
        <f>'BY_Demands_Drivers (2)'!$F$94*$BF25</f>
        <v>3.6918745905193229E-2</v>
      </c>
      <c r="BC265" s="13">
        <f>'BY_Demands_Drivers (2)'!$F$94*$BF25</f>
        <v>3.6918745905193229E-2</v>
      </c>
    </row>
    <row r="266" spans="2:55" x14ac:dyDescent="0.3">
      <c r="B266" s="18" t="str">
        <f t="shared" si="60"/>
        <v>Demand</v>
      </c>
      <c r="C266">
        <f>$I$26</f>
        <v>2032</v>
      </c>
      <c r="D266" t="s">
        <v>27</v>
      </c>
      <c r="E266" t="str">
        <f t="shared" si="55"/>
        <v>IGDFL</v>
      </c>
      <c r="F266" s="13">
        <f>'BY_Demands_Drivers (2)'!$F$31*$J26</f>
        <v>0.32912140835866749</v>
      </c>
      <c r="G266" s="13">
        <f>'BY_Demands_Drivers (2)'!$G$31*$J26</f>
        <v>9.9368850897400163E-2</v>
      </c>
      <c r="N266" s="18" t="str">
        <f t="shared" si="61"/>
        <v>\I:</v>
      </c>
      <c r="O266">
        <f>$U$26</f>
        <v>2032</v>
      </c>
      <c r="P266" t="s">
        <v>27</v>
      </c>
      <c r="Q266" t="str">
        <f t="shared" si="56"/>
        <v>IXDFL</v>
      </c>
      <c r="R266" s="13">
        <f>'BY_Demands_Drivers (2)'!$F$38*$V26</f>
        <v>0</v>
      </c>
      <c r="S266" s="13">
        <f>'BY_Demands_Drivers (2)'!$G$38*$V26</f>
        <v>0</v>
      </c>
      <c r="Z266" s="18" t="str">
        <f t="shared" si="62"/>
        <v>\I:</v>
      </c>
      <c r="AA266">
        <f>$AG$26</f>
        <v>2032</v>
      </c>
      <c r="AB266" t="s">
        <v>27</v>
      </c>
      <c r="AC266" t="str">
        <f t="shared" si="57"/>
        <v>IRDFL</v>
      </c>
      <c r="AD266" s="13">
        <f>'BY_Demands_Drivers (2)'!$F$52*$AH26</f>
        <v>0</v>
      </c>
      <c r="AE266" s="13">
        <f>'BY_Demands_Drivers (2)'!$G$52*$AH26</f>
        <v>0</v>
      </c>
      <c r="AL266" s="18" t="str">
        <f t="shared" si="63"/>
        <v>\I:</v>
      </c>
      <c r="AM266">
        <f>$AS$26</f>
        <v>2032</v>
      </c>
      <c r="AN266" t="s">
        <v>27</v>
      </c>
      <c r="AO266" t="str">
        <f t="shared" si="58"/>
        <v>ISDFL</v>
      </c>
      <c r="AP266" s="13">
        <f>'BY_Demands_Drivers (2)'!$F$59*$AT26</f>
        <v>0</v>
      </c>
      <c r="AQ266" s="13">
        <f>'BY_Demands_Drivers (2)'!$G$59*$AT26</f>
        <v>0</v>
      </c>
      <c r="AX266" s="18" t="str">
        <f t="shared" si="64"/>
        <v>Demand</v>
      </c>
      <c r="AY266">
        <f>$BE$26</f>
        <v>2032</v>
      </c>
      <c r="AZ266" t="s">
        <v>27</v>
      </c>
      <c r="BA266" t="str">
        <f t="shared" si="59"/>
        <v>IIDFL</v>
      </c>
      <c r="BB266" s="13">
        <f>'BY_Demands_Drivers (2)'!$F$94*$BF26</f>
        <v>3.7368663597636104E-2</v>
      </c>
      <c r="BC266" s="13">
        <f>'BY_Demands_Drivers (2)'!$F$94*$BF26</f>
        <v>3.7368663597636104E-2</v>
      </c>
    </row>
    <row r="267" spans="2:55" x14ac:dyDescent="0.3">
      <c r="B267" s="18" t="str">
        <f t="shared" si="60"/>
        <v>Demand</v>
      </c>
      <c r="C267">
        <f>$I$27</f>
        <v>2033</v>
      </c>
      <c r="D267" t="s">
        <v>27</v>
      </c>
      <c r="E267" t="str">
        <f t="shared" si="55"/>
        <v>IGDFL</v>
      </c>
      <c r="F267" s="13">
        <f>'BY_Demands_Drivers (2)'!$F$31*$J27</f>
        <v>0.32518232749053783</v>
      </c>
      <c r="G267" s="13">
        <f>'BY_Demands_Drivers (2)'!$G$31*$J27</f>
        <v>9.8179557434510581E-2</v>
      </c>
      <c r="N267" s="18" t="str">
        <f t="shared" si="61"/>
        <v>\I:</v>
      </c>
      <c r="O267">
        <f>$U$27</f>
        <v>2033</v>
      </c>
      <c r="P267" t="s">
        <v>27</v>
      </c>
      <c r="Q267" t="str">
        <f t="shared" si="56"/>
        <v>IXDFL</v>
      </c>
      <c r="R267" s="13">
        <f>'BY_Demands_Drivers (2)'!$F$38*$V27</f>
        <v>0</v>
      </c>
      <c r="S267" s="13">
        <f>'BY_Demands_Drivers (2)'!$G$38*$V27</f>
        <v>0</v>
      </c>
      <c r="Z267" s="18" t="str">
        <f t="shared" si="62"/>
        <v>\I:</v>
      </c>
      <c r="AA267">
        <f>$AG$27</f>
        <v>2033</v>
      </c>
      <c r="AB267" t="s">
        <v>27</v>
      </c>
      <c r="AC267" t="str">
        <f t="shared" si="57"/>
        <v>IRDFL</v>
      </c>
      <c r="AD267" s="13">
        <f>'BY_Demands_Drivers (2)'!$F$52*$AH27</f>
        <v>0</v>
      </c>
      <c r="AE267" s="13">
        <f>'BY_Demands_Drivers (2)'!$G$52*$AH27</f>
        <v>0</v>
      </c>
      <c r="AL267" s="18" t="str">
        <f t="shared" si="63"/>
        <v>\I:</v>
      </c>
      <c r="AM267">
        <f>$AS$27</f>
        <v>2033</v>
      </c>
      <c r="AN267" t="s">
        <v>27</v>
      </c>
      <c r="AO267" t="str">
        <f t="shared" si="58"/>
        <v>ISDFL</v>
      </c>
      <c r="AP267" s="13">
        <f>'BY_Demands_Drivers (2)'!$F$59*$AT27</f>
        <v>0</v>
      </c>
      <c r="AQ267" s="13">
        <f>'BY_Demands_Drivers (2)'!$G$59*$AT27</f>
        <v>0</v>
      </c>
      <c r="AX267" s="18" t="str">
        <f t="shared" si="64"/>
        <v>Demand</v>
      </c>
      <c r="AY267">
        <f>$BE$27</f>
        <v>2033</v>
      </c>
      <c r="AZ267" t="s">
        <v>27</v>
      </c>
      <c r="BA267" t="str">
        <f t="shared" si="59"/>
        <v>IIDFL</v>
      </c>
      <c r="BB267" s="13">
        <f>'BY_Demands_Drivers (2)'!$F$94*$BF27</f>
        <v>3.781216271403201E-2</v>
      </c>
      <c r="BC267" s="13">
        <f>'BY_Demands_Drivers (2)'!$F$94*$BF27</f>
        <v>3.781216271403201E-2</v>
      </c>
    </row>
    <row r="268" spans="2:55" x14ac:dyDescent="0.3">
      <c r="B268" s="18" t="str">
        <f t="shared" si="60"/>
        <v>Demand</v>
      </c>
      <c r="C268">
        <f>$I$28</f>
        <v>2034</v>
      </c>
      <c r="D268" t="s">
        <v>27</v>
      </c>
      <c r="E268" t="str">
        <f t="shared" si="55"/>
        <v>IGDFL</v>
      </c>
      <c r="F268" s="13">
        <f>'BY_Demands_Drivers (2)'!$F$31*$J28</f>
        <v>0.32126636186639779</v>
      </c>
      <c r="G268" s="13">
        <f>'BY_Demands_Drivers (2)'!$G$31*$J28</f>
        <v>9.6997242962276506E-2</v>
      </c>
      <c r="N268" s="18" t="str">
        <f t="shared" si="61"/>
        <v>\I:</v>
      </c>
      <c r="O268">
        <f>$U$28</f>
        <v>2034</v>
      </c>
      <c r="P268" t="s">
        <v>27</v>
      </c>
      <c r="Q268" t="str">
        <f t="shared" si="56"/>
        <v>IXDFL</v>
      </c>
      <c r="R268" s="13">
        <f>'BY_Demands_Drivers (2)'!$F$38*$V28</f>
        <v>0</v>
      </c>
      <c r="S268" s="13">
        <f>'BY_Demands_Drivers (2)'!$G$38*$V28</f>
        <v>0</v>
      </c>
      <c r="Z268" s="18" t="str">
        <f t="shared" si="62"/>
        <v>\I:</v>
      </c>
      <c r="AA268">
        <f>$AG$28</f>
        <v>2034</v>
      </c>
      <c r="AB268" t="s">
        <v>27</v>
      </c>
      <c r="AC268" t="str">
        <f t="shared" si="57"/>
        <v>IRDFL</v>
      </c>
      <c r="AD268" s="13">
        <f>'BY_Demands_Drivers (2)'!$F$52*$AH28</f>
        <v>0</v>
      </c>
      <c r="AE268" s="13">
        <f>'BY_Demands_Drivers (2)'!$G$52*$AH28</f>
        <v>0</v>
      </c>
      <c r="AL268" s="18" t="str">
        <f t="shared" si="63"/>
        <v>\I:</v>
      </c>
      <c r="AM268">
        <f>$AS$28</f>
        <v>2034</v>
      </c>
      <c r="AN268" t="s">
        <v>27</v>
      </c>
      <c r="AO268" t="str">
        <f t="shared" si="58"/>
        <v>ISDFL</v>
      </c>
      <c r="AP268" s="13">
        <f>'BY_Demands_Drivers (2)'!$F$59*$AT28</f>
        <v>0</v>
      </c>
      <c r="AQ268" s="13">
        <f>'BY_Demands_Drivers (2)'!$G$59*$AT28</f>
        <v>0</v>
      </c>
      <c r="AX268" s="18" t="str">
        <f t="shared" si="64"/>
        <v>Demand</v>
      </c>
      <c r="AY268">
        <f>$BE$28</f>
        <v>2034</v>
      </c>
      <c r="AZ268" t="s">
        <v>27</v>
      </c>
      <c r="BA268" t="str">
        <f t="shared" si="59"/>
        <v>IIDFL</v>
      </c>
      <c r="BB268" s="13">
        <f>'BY_Demands_Drivers (2)'!$F$94*$BF28</f>
        <v>3.8249243254380949E-2</v>
      </c>
      <c r="BC268" s="13">
        <f>'BY_Demands_Drivers (2)'!$F$94*$BF28</f>
        <v>3.8249243254380949E-2</v>
      </c>
    </row>
    <row r="269" spans="2:55" x14ac:dyDescent="0.3">
      <c r="B269" s="18" t="str">
        <f t="shared" si="60"/>
        <v>Demand</v>
      </c>
      <c r="C269">
        <f>$I$29</f>
        <v>2035</v>
      </c>
      <c r="D269" t="s">
        <v>27</v>
      </c>
      <c r="E269" t="str">
        <f t="shared" si="55"/>
        <v>IGDFL</v>
      </c>
      <c r="F269" s="13">
        <f>'BY_Demands_Drivers (2)'!$F$31*$J29</f>
        <v>0.31737351148624759</v>
      </c>
      <c r="G269" s="13">
        <f>'BY_Demands_Drivers (2)'!$G$31*$J29</f>
        <v>9.5821907480697993E-2</v>
      </c>
      <c r="N269" s="18" t="str">
        <f t="shared" si="61"/>
        <v>\I:</v>
      </c>
      <c r="O269">
        <f>$U$29</f>
        <v>2035</v>
      </c>
      <c r="P269" t="s">
        <v>27</v>
      </c>
      <c r="Q269" t="str">
        <f t="shared" si="56"/>
        <v>IXDFL</v>
      </c>
      <c r="R269" s="13">
        <f>'BY_Demands_Drivers (2)'!$F$38*$V29</f>
        <v>0</v>
      </c>
      <c r="S269" s="13">
        <f>'BY_Demands_Drivers (2)'!$G$38*$V29</f>
        <v>0</v>
      </c>
      <c r="Z269" s="18" t="str">
        <f t="shared" si="62"/>
        <v>\I:</v>
      </c>
      <c r="AA269">
        <f>$AG$29</f>
        <v>2035</v>
      </c>
      <c r="AB269" t="s">
        <v>27</v>
      </c>
      <c r="AC269" t="str">
        <f t="shared" si="57"/>
        <v>IRDFL</v>
      </c>
      <c r="AD269" s="13">
        <f>'BY_Demands_Drivers (2)'!$F$52*$AH29</f>
        <v>0</v>
      </c>
      <c r="AE269" s="13">
        <f>'BY_Demands_Drivers (2)'!$G$52*$AH29</f>
        <v>0</v>
      </c>
      <c r="AL269" s="18" t="str">
        <f t="shared" si="63"/>
        <v>\I:</v>
      </c>
      <c r="AM269">
        <f>$AS$29</f>
        <v>2035</v>
      </c>
      <c r="AN269" t="s">
        <v>27</v>
      </c>
      <c r="AO269" t="str">
        <f t="shared" si="58"/>
        <v>ISDFL</v>
      </c>
      <c r="AP269" s="13">
        <f>'BY_Demands_Drivers (2)'!$F$59*$AT29</f>
        <v>0</v>
      </c>
      <c r="AQ269" s="13">
        <f>'BY_Demands_Drivers (2)'!$G$59*$AT29</f>
        <v>0</v>
      </c>
      <c r="AX269" s="18" t="str">
        <f t="shared" si="64"/>
        <v>Demand</v>
      </c>
      <c r="AY269">
        <f>$BE$29</f>
        <v>2035</v>
      </c>
      <c r="AZ269" t="s">
        <v>27</v>
      </c>
      <c r="BA269" t="str">
        <f t="shared" si="59"/>
        <v>IIDFL</v>
      </c>
      <c r="BB269" s="13">
        <f>'BY_Demands_Drivers (2)'!$F$94*$BF29</f>
        <v>3.867990521868292E-2</v>
      </c>
      <c r="BC269" s="13">
        <f>'BY_Demands_Drivers (2)'!$F$94*$BF29</f>
        <v>3.867990521868292E-2</v>
      </c>
    </row>
    <row r="270" spans="2:55" x14ac:dyDescent="0.3">
      <c r="B270" s="18" t="str">
        <f t="shared" si="60"/>
        <v>Demand</v>
      </c>
      <c r="C270">
        <f>$I$30</f>
        <v>2036</v>
      </c>
      <c r="D270" t="s">
        <v>27</v>
      </c>
      <c r="E270" t="str">
        <f t="shared" si="55"/>
        <v>IGDFL</v>
      </c>
      <c r="F270" s="13">
        <f>'BY_Demands_Drivers (2)'!$F$31*$J30</f>
        <v>0.31415300179610556</v>
      </c>
      <c r="G270" s="13">
        <f>'BY_Demands_Drivers (2)'!$G$31*$J30</f>
        <v>9.4849566152890433E-2</v>
      </c>
      <c r="N270" s="18" t="str">
        <f t="shared" si="61"/>
        <v>\I:</v>
      </c>
      <c r="O270">
        <f>$U$30</f>
        <v>2036</v>
      </c>
      <c r="P270" t="s">
        <v>27</v>
      </c>
      <c r="Q270" t="str">
        <f t="shared" si="56"/>
        <v>IXDFL</v>
      </c>
      <c r="R270" s="13">
        <f>'BY_Demands_Drivers (2)'!$F$38*$V30</f>
        <v>0</v>
      </c>
      <c r="S270" s="13">
        <f>'BY_Demands_Drivers (2)'!$G$38*$V30</f>
        <v>0</v>
      </c>
      <c r="Z270" s="18" t="str">
        <f t="shared" si="62"/>
        <v>\I:</v>
      </c>
      <c r="AA270">
        <f>$AG$30</f>
        <v>2036</v>
      </c>
      <c r="AB270" t="s">
        <v>27</v>
      </c>
      <c r="AC270" t="str">
        <f t="shared" si="57"/>
        <v>IRDFL</v>
      </c>
      <c r="AD270" s="13">
        <f>'BY_Demands_Drivers (2)'!$F$52*$AH30</f>
        <v>0</v>
      </c>
      <c r="AE270" s="13">
        <f>'BY_Demands_Drivers (2)'!$G$52*$AH30</f>
        <v>0</v>
      </c>
      <c r="AL270" s="18" t="str">
        <f t="shared" si="63"/>
        <v>\I:</v>
      </c>
      <c r="AM270">
        <f>$AS$30</f>
        <v>2036</v>
      </c>
      <c r="AN270" t="s">
        <v>27</v>
      </c>
      <c r="AO270" t="str">
        <f t="shared" si="58"/>
        <v>ISDFL</v>
      </c>
      <c r="AP270" s="13">
        <f>'BY_Demands_Drivers (2)'!$F$59*$AT30</f>
        <v>0</v>
      </c>
      <c r="AQ270" s="13">
        <f>'BY_Demands_Drivers (2)'!$G$59*$AT30</f>
        <v>0</v>
      </c>
      <c r="AX270" s="18" t="str">
        <f t="shared" si="64"/>
        <v>Demand</v>
      </c>
      <c r="AY270">
        <f>$BE$30</f>
        <v>2036</v>
      </c>
      <c r="AZ270" t="s">
        <v>27</v>
      </c>
      <c r="BA270" t="str">
        <f t="shared" si="59"/>
        <v>IIDFL</v>
      </c>
      <c r="BB270" s="13">
        <f>'BY_Demands_Drivers (2)'!$F$94*$BF30</f>
        <v>3.899710877994389E-2</v>
      </c>
      <c r="BC270" s="13">
        <f>'BY_Demands_Drivers (2)'!$F$94*$BF30</f>
        <v>3.899710877994389E-2</v>
      </c>
    </row>
    <row r="271" spans="2:55" x14ac:dyDescent="0.3">
      <c r="B271" s="18" t="str">
        <f t="shared" si="60"/>
        <v>Demand</v>
      </c>
      <c r="C271">
        <f>$I$31</f>
        <v>2037</v>
      </c>
      <c r="D271" t="s">
        <v>27</v>
      </c>
      <c r="E271" t="str">
        <f t="shared" si="55"/>
        <v>IGDFL</v>
      </c>
      <c r="F271" s="13">
        <f>'BY_Demands_Drivers (2)'!$F$31*$J31</f>
        <v>0.31094891430411797</v>
      </c>
      <c r="G271" s="13">
        <f>'BY_Demands_Drivers (2)'!$G$31*$J31</f>
        <v>9.3882183040860934E-2</v>
      </c>
      <c r="N271" s="18" t="str">
        <f t="shared" si="61"/>
        <v>\I:</v>
      </c>
      <c r="O271">
        <f>$U$31</f>
        <v>2037</v>
      </c>
      <c r="P271" t="s">
        <v>27</v>
      </c>
      <c r="Q271" t="str">
        <f t="shared" si="56"/>
        <v>IXDFL</v>
      </c>
      <c r="R271" s="13">
        <f>'BY_Demands_Drivers (2)'!$F$38*$V31</f>
        <v>0</v>
      </c>
      <c r="S271" s="13">
        <f>'BY_Demands_Drivers (2)'!$G$38*$V31</f>
        <v>0</v>
      </c>
      <c r="Z271" s="18" t="str">
        <f t="shared" si="62"/>
        <v>\I:</v>
      </c>
      <c r="AA271">
        <f>$AG$31</f>
        <v>2037</v>
      </c>
      <c r="AB271" t="s">
        <v>27</v>
      </c>
      <c r="AC271" t="str">
        <f t="shared" si="57"/>
        <v>IRDFL</v>
      </c>
      <c r="AD271" s="13">
        <f>'BY_Demands_Drivers (2)'!$F$52*$AH31</f>
        <v>0</v>
      </c>
      <c r="AE271" s="13">
        <f>'BY_Demands_Drivers (2)'!$G$52*$AH31</f>
        <v>0</v>
      </c>
      <c r="AL271" s="18" t="str">
        <f t="shared" si="63"/>
        <v>\I:</v>
      </c>
      <c r="AM271">
        <f>$AS$31</f>
        <v>2037</v>
      </c>
      <c r="AN271" t="s">
        <v>27</v>
      </c>
      <c r="AO271" t="str">
        <f t="shared" si="58"/>
        <v>ISDFL</v>
      </c>
      <c r="AP271" s="13">
        <f>'BY_Demands_Drivers (2)'!$F$59*$AT31</f>
        <v>0</v>
      </c>
      <c r="AQ271" s="13">
        <f>'BY_Demands_Drivers (2)'!$G$59*$AT31</f>
        <v>0</v>
      </c>
      <c r="AX271" s="18" t="str">
        <f t="shared" si="64"/>
        <v>Demand</v>
      </c>
      <c r="AY271">
        <f>$BE$31</f>
        <v>2037</v>
      </c>
      <c r="AZ271" t="s">
        <v>27</v>
      </c>
      <c r="BA271" t="str">
        <f t="shared" si="59"/>
        <v>IIDFL</v>
      </c>
      <c r="BB271" s="13">
        <f>'BY_Demands_Drivers (2)'!$F$94*$BF31</f>
        <v>3.9308997268528968E-2</v>
      </c>
      <c r="BC271" s="13">
        <f>'BY_Demands_Drivers (2)'!$F$94*$BF31</f>
        <v>3.9308997268528968E-2</v>
      </c>
    </row>
    <row r="272" spans="2:55" x14ac:dyDescent="0.3">
      <c r="B272" s="18" t="str">
        <f t="shared" si="60"/>
        <v>Demand</v>
      </c>
      <c r="C272">
        <f>$I$32</f>
        <v>2038</v>
      </c>
      <c r="D272" t="s">
        <v>27</v>
      </c>
      <c r="E272" t="str">
        <f t="shared" si="55"/>
        <v>IGDFL</v>
      </c>
      <c r="F272" s="13">
        <f>'BY_Demands_Drivers (2)'!$F$31*$J32</f>
        <v>0.30776124901028479</v>
      </c>
      <c r="G272" s="13">
        <f>'BY_Demands_Drivers (2)'!$G$31*$J32</f>
        <v>9.2919758144609482E-2</v>
      </c>
      <c r="N272" s="18" t="str">
        <f t="shared" si="61"/>
        <v>\I:</v>
      </c>
      <c r="O272">
        <f>$U$32</f>
        <v>2038</v>
      </c>
      <c r="P272" t="s">
        <v>27</v>
      </c>
      <c r="Q272" t="str">
        <f t="shared" si="56"/>
        <v>IXDFL</v>
      </c>
      <c r="R272" s="13">
        <f>'BY_Demands_Drivers (2)'!$F$38*$V32</f>
        <v>0</v>
      </c>
      <c r="S272" s="13">
        <f>'BY_Demands_Drivers (2)'!$G$38*$V32</f>
        <v>0</v>
      </c>
      <c r="Z272" s="18" t="str">
        <f t="shared" si="62"/>
        <v>\I:</v>
      </c>
      <c r="AA272">
        <f>$AG$32</f>
        <v>2038</v>
      </c>
      <c r="AB272" t="s">
        <v>27</v>
      </c>
      <c r="AC272" t="str">
        <f t="shared" si="57"/>
        <v>IRDFL</v>
      </c>
      <c r="AD272" s="13">
        <f>'BY_Demands_Drivers (2)'!$F$52*$AH32</f>
        <v>0</v>
      </c>
      <c r="AE272" s="13">
        <f>'BY_Demands_Drivers (2)'!$G$52*$AH32</f>
        <v>0</v>
      </c>
      <c r="AL272" s="18" t="str">
        <f t="shared" si="63"/>
        <v>\I:</v>
      </c>
      <c r="AM272">
        <f>$AS$32</f>
        <v>2038</v>
      </c>
      <c r="AN272" t="s">
        <v>27</v>
      </c>
      <c r="AO272" t="str">
        <f t="shared" si="58"/>
        <v>ISDFL</v>
      </c>
      <c r="AP272" s="13">
        <f>'BY_Demands_Drivers (2)'!$F$59*$AT32</f>
        <v>0</v>
      </c>
      <c r="AQ272" s="13">
        <f>'BY_Demands_Drivers (2)'!$G$59*$AT32</f>
        <v>0</v>
      </c>
      <c r="AX272" s="18" t="str">
        <f t="shared" si="64"/>
        <v>Demand</v>
      </c>
      <c r="AY272">
        <f>$BE$32</f>
        <v>2038</v>
      </c>
      <c r="AZ272" t="s">
        <v>27</v>
      </c>
      <c r="BA272" t="str">
        <f t="shared" si="59"/>
        <v>IIDFL</v>
      </c>
      <c r="BB272" s="13">
        <f>'BY_Demands_Drivers (2)'!$F$94*$BF32</f>
        <v>3.9615570684438148E-2</v>
      </c>
      <c r="BC272" s="13">
        <f>'BY_Demands_Drivers (2)'!$F$94*$BF32</f>
        <v>3.9615570684438148E-2</v>
      </c>
    </row>
    <row r="273" spans="2:55" x14ac:dyDescent="0.3">
      <c r="B273" s="18" t="str">
        <f t="shared" si="60"/>
        <v>Demand</v>
      </c>
      <c r="C273">
        <f>$I$33</f>
        <v>2039</v>
      </c>
      <c r="D273" t="s">
        <v>27</v>
      </c>
      <c r="E273" t="str">
        <f t="shared" si="55"/>
        <v>IGDFL</v>
      </c>
      <c r="F273" s="13">
        <f>'BY_Demands_Drivers (2)'!$F$31*$J33</f>
        <v>0.304590005914606</v>
      </c>
      <c r="G273" s="13">
        <f>'BY_Demands_Drivers (2)'!$G$31*$J33</f>
        <v>9.1962291464136051E-2</v>
      </c>
      <c r="N273" s="18" t="str">
        <f t="shared" si="61"/>
        <v>\I:</v>
      </c>
      <c r="O273">
        <f>$U$33</f>
        <v>2039</v>
      </c>
      <c r="P273" t="s">
        <v>27</v>
      </c>
      <c r="Q273" t="str">
        <f t="shared" si="56"/>
        <v>IXDFL</v>
      </c>
      <c r="R273" s="13">
        <f>'BY_Demands_Drivers (2)'!$F$38*$V33</f>
        <v>0</v>
      </c>
      <c r="S273" s="13">
        <f>'BY_Demands_Drivers (2)'!$G$38*$V33</f>
        <v>0</v>
      </c>
      <c r="Z273" s="18" t="str">
        <f t="shared" si="62"/>
        <v>\I:</v>
      </c>
      <c r="AA273">
        <f>$AG$33</f>
        <v>2039</v>
      </c>
      <c r="AB273" t="s">
        <v>27</v>
      </c>
      <c r="AC273" t="str">
        <f t="shared" si="57"/>
        <v>IRDFL</v>
      </c>
      <c r="AD273" s="13">
        <f>'BY_Demands_Drivers (2)'!$F$52*$AH33</f>
        <v>0</v>
      </c>
      <c r="AE273" s="13">
        <f>'BY_Demands_Drivers (2)'!$G$52*$AH33</f>
        <v>0</v>
      </c>
      <c r="AL273" s="18" t="str">
        <f t="shared" si="63"/>
        <v>\I:</v>
      </c>
      <c r="AM273">
        <f>$AS$33</f>
        <v>2039</v>
      </c>
      <c r="AN273" t="s">
        <v>27</v>
      </c>
      <c r="AO273" t="str">
        <f t="shared" si="58"/>
        <v>ISDFL</v>
      </c>
      <c r="AP273" s="13">
        <f>'BY_Demands_Drivers (2)'!$F$59*$AT33</f>
        <v>0</v>
      </c>
      <c r="AQ273" s="13">
        <f>'BY_Demands_Drivers (2)'!$G$59*$AT33</f>
        <v>0</v>
      </c>
      <c r="AX273" s="18" t="str">
        <f t="shared" si="64"/>
        <v>Demand</v>
      </c>
      <c r="AY273">
        <f>$BE$33</f>
        <v>2039</v>
      </c>
      <c r="AZ273" t="s">
        <v>27</v>
      </c>
      <c r="BA273" t="str">
        <f t="shared" si="59"/>
        <v>IIDFL</v>
      </c>
      <c r="BB273" s="13">
        <f>'BY_Demands_Drivers (2)'!$F$94*$BF33</f>
        <v>3.9916829027671435E-2</v>
      </c>
      <c r="BC273" s="13">
        <f>'BY_Demands_Drivers (2)'!$F$94*$BF33</f>
        <v>3.9916829027671435E-2</v>
      </c>
    </row>
    <row r="274" spans="2:55" x14ac:dyDescent="0.3">
      <c r="B274" s="18" t="str">
        <f t="shared" si="60"/>
        <v>Demand</v>
      </c>
      <c r="C274">
        <f>$I$34</f>
        <v>2040</v>
      </c>
      <c r="D274" t="s">
        <v>27</v>
      </c>
      <c r="E274" t="str">
        <f t="shared" si="55"/>
        <v>IGDFL</v>
      </c>
      <c r="F274" s="13">
        <f>'BY_Demands_Drivers (2)'!$F$31*$J34</f>
        <v>0.30143518501708189</v>
      </c>
      <c r="G274" s="13">
        <f>'BY_Demands_Drivers (2)'!$G$31*$J34</f>
        <v>9.1009782999440722E-2</v>
      </c>
      <c r="N274" s="18" t="str">
        <f t="shared" si="61"/>
        <v>\I:</v>
      </c>
      <c r="O274">
        <f>$U$34</f>
        <v>2040</v>
      </c>
      <c r="P274" t="s">
        <v>27</v>
      </c>
      <c r="Q274" t="str">
        <f t="shared" si="56"/>
        <v>IXDFL</v>
      </c>
      <c r="R274" s="13">
        <f>'BY_Demands_Drivers (2)'!$F$38*$V34</f>
        <v>0</v>
      </c>
      <c r="S274" s="13">
        <f>'BY_Demands_Drivers (2)'!$G$38*$V34</f>
        <v>0</v>
      </c>
      <c r="Z274" s="18" t="str">
        <f t="shared" si="62"/>
        <v>\I:</v>
      </c>
      <c r="AA274">
        <f>$AG$34</f>
        <v>2040</v>
      </c>
      <c r="AB274" t="s">
        <v>27</v>
      </c>
      <c r="AC274" t="str">
        <f t="shared" si="57"/>
        <v>IRDFL</v>
      </c>
      <c r="AD274" s="13">
        <f>'BY_Demands_Drivers (2)'!$F$52*$AH34</f>
        <v>0</v>
      </c>
      <c r="AE274" s="13">
        <f>'BY_Demands_Drivers (2)'!$G$52*$AH34</f>
        <v>0</v>
      </c>
      <c r="AL274" s="18" t="str">
        <f t="shared" si="63"/>
        <v>\I:</v>
      </c>
      <c r="AM274">
        <f>$AS$34</f>
        <v>2040</v>
      </c>
      <c r="AN274" t="s">
        <v>27</v>
      </c>
      <c r="AO274" t="str">
        <f t="shared" si="58"/>
        <v>ISDFL</v>
      </c>
      <c r="AP274" s="13">
        <f>'BY_Demands_Drivers (2)'!$F$59*$AT34</f>
        <v>0</v>
      </c>
      <c r="AQ274" s="13">
        <f>'BY_Demands_Drivers (2)'!$G$59*$AT34</f>
        <v>0</v>
      </c>
      <c r="AX274" s="18" t="str">
        <f t="shared" si="64"/>
        <v>Demand</v>
      </c>
      <c r="AY274">
        <f>$BE$34</f>
        <v>2040</v>
      </c>
      <c r="AZ274" t="s">
        <v>27</v>
      </c>
      <c r="BA274" t="str">
        <f t="shared" si="59"/>
        <v>IIDFL</v>
      </c>
      <c r="BB274" s="13">
        <f>'BY_Demands_Drivers (2)'!$F$94*$BF34</f>
        <v>4.0212772298228824E-2</v>
      </c>
      <c r="BC274" s="13">
        <f>'BY_Demands_Drivers (2)'!$F$94*$BF34</f>
        <v>4.0212772298228824E-2</v>
      </c>
    </row>
    <row r="275" spans="2:55" x14ac:dyDescent="0.3">
      <c r="B275" s="18" t="str">
        <f t="shared" si="60"/>
        <v>Demand</v>
      </c>
      <c r="C275">
        <f>$I$35</f>
        <v>2041</v>
      </c>
      <c r="D275" t="s">
        <v>27</v>
      </c>
      <c r="E275" t="str">
        <f t="shared" si="55"/>
        <v>IGDFL</v>
      </c>
      <c r="F275" s="13">
        <f>'BY_Demands_Drivers (2)'!$F$31*$J35</f>
        <v>0.30030829079545956</v>
      </c>
      <c r="G275" s="13">
        <f>'BY_Demands_Drivers (2)'!$G$31*$J35</f>
        <v>9.0669549331737459E-2</v>
      </c>
      <c r="N275" s="18" t="str">
        <f t="shared" si="61"/>
        <v>\I:</v>
      </c>
      <c r="O275">
        <f>$U$35</f>
        <v>2041</v>
      </c>
      <c r="P275" t="s">
        <v>27</v>
      </c>
      <c r="Q275" t="str">
        <f t="shared" si="56"/>
        <v>IXDFL</v>
      </c>
      <c r="R275" s="13">
        <f>'BY_Demands_Drivers (2)'!$F$38*$V35</f>
        <v>0</v>
      </c>
      <c r="S275" s="13">
        <f>'BY_Demands_Drivers (2)'!$G$38*$V35</f>
        <v>0</v>
      </c>
      <c r="Z275" s="18" t="str">
        <f t="shared" si="62"/>
        <v>\I:</v>
      </c>
      <c r="AA275">
        <f>$AG$35</f>
        <v>2041</v>
      </c>
      <c r="AB275" t="s">
        <v>27</v>
      </c>
      <c r="AC275" t="str">
        <f t="shared" si="57"/>
        <v>IRDFL</v>
      </c>
      <c r="AD275" s="13">
        <f>'BY_Demands_Drivers (2)'!$F$52*$AH35</f>
        <v>0</v>
      </c>
      <c r="AE275" s="13">
        <f>'BY_Demands_Drivers (2)'!$G$52*$AH35</f>
        <v>0</v>
      </c>
      <c r="AL275" s="18" t="str">
        <f t="shared" si="63"/>
        <v>\I:</v>
      </c>
      <c r="AM275">
        <f>$AS$35</f>
        <v>2041</v>
      </c>
      <c r="AN275" t="s">
        <v>27</v>
      </c>
      <c r="AO275" t="str">
        <f t="shared" si="58"/>
        <v>ISDFL</v>
      </c>
      <c r="AP275" s="13">
        <f>'BY_Demands_Drivers (2)'!$F$59*$AT35</f>
        <v>0</v>
      </c>
      <c r="AQ275" s="13">
        <f>'BY_Demands_Drivers (2)'!$G$59*$AT35</f>
        <v>0</v>
      </c>
      <c r="AX275" s="18" t="str">
        <f t="shared" si="64"/>
        <v>Demand</v>
      </c>
      <c r="AY275">
        <f>$BE$35</f>
        <v>2041</v>
      </c>
      <c r="AZ275" t="s">
        <v>27</v>
      </c>
      <c r="BA275" t="str">
        <f t="shared" si="59"/>
        <v>IIDFL</v>
      </c>
      <c r="BB275" s="13">
        <f>'BY_Demands_Drivers (2)'!$F$94*$BF35</f>
        <v>4.0486727470303768E-2</v>
      </c>
      <c r="BC275" s="13">
        <f>'BY_Demands_Drivers (2)'!$F$94*$BF35</f>
        <v>4.0486727470303768E-2</v>
      </c>
    </row>
    <row r="276" spans="2:55" x14ac:dyDescent="0.3">
      <c r="B276" s="18" t="str">
        <f t="shared" si="60"/>
        <v>Demand</v>
      </c>
      <c r="C276">
        <f>$I$36</f>
        <v>2042</v>
      </c>
      <c r="D276" t="s">
        <v>27</v>
      </c>
      <c r="E276" t="str">
        <f t="shared" si="55"/>
        <v>IGDFL</v>
      </c>
      <c r="F276" s="13">
        <f>'BY_Demands_Drivers (2)'!$F$31*$J36</f>
        <v>0.29917653301032238</v>
      </c>
      <c r="G276" s="13">
        <f>'BY_Demands_Drivers (2)'!$G$31*$J36</f>
        <v>9.0327847249323218E-2</v>
      </c>
      <c r="N276" s="18" t="str">
        <f t="shared" si="61"/>
        <v>\I:</v>
      </c>
      <c r="O276">
        <f>$U$36</f>
        <v>2042</v>
      </c>
      <c r="P276" t="s">
        <v>27</v>
      </c>
      <c r="Q276" t="str">
        <f t="shared" si="56"/>
        <v>IXDFL</v>
      </c>
      <c r="R276" s="13">
        <f>'BY_Demands_Drivers (2)'!$F$38*$V36</f>
        <v>0</v>
      </c>
      <c r="S276" s="13">
        <f>'BY_Demands_Drivers (2)'!$G$38*$V36</f>
        <v>0</v>
      </c>
      <c r="Z276" s="18" t="str">
        <f t="shared" si="62"/>
        <v>\I:</v>
      </c>
      <c r="AA276">
        <f>$AG$36</f>
        <v>2042</v>
      </c>
      <c r="AB276" t="s">
        <v>27</v>
      </c>
      <c r="AC276" t="str">
        <f t="shared" si="57"/>
        <v>IRDFL</v>
      </c>
      <c r="AD276" s="13">
        <f>'BY_Demands_Drivers (2)'!$F$52*$AH36</f>
        <v>0</v>
      </c>
      <c r="AE276" s="13">
        <f>'BY_Demands_Drivers (2)'!$G$52*$AH36</f>
        <v>0</v>
      </c>
      <c r="AL276" s="18" t="str">
        <f t="shared" si="63"/>
        <v>\I:</v>
      </c>
      <c r="AM276">
        <f>$AS$36</f>
        <v>2042</v>
      </c>
      <c r="AN276" t="s">
        <v>27</v>
      </c>
      <c r="AO276" t="str">
        <f t="shared" si="58"/>
        <v>ISDFL</v>
      </c>
      <c r="AP276" s="13">
        <f>'BY_Demands_Drivers (2)'!$F$59*$AT36</f>
        <v>0</v>
      </c>
      <c r="AQ276" s="13">
        <f>'BY_Demands_Drivers (2)'!$G$59*$AT36</f>
        <v>0</v>
      </c>
      <c r="AX276" s="18" t="str">
        <f t="shared" si="64"/>
        <v>Demand</v>
      </c>
      <c r="AY276">
        <f>$BE$36</f>
        <v>2042</v>
      </c>
      <c r="AZ276" t="s">
        <v>27</v>
      </c>
      <c r="BA276" t="str">
        <f t="shared" si="59"/>
        <v>IIDFL</v>
      </c>
      <c r="BB276" s="13">
        <f>'BY_Demands_Drivers (2)'!$F$94*$BF36</f>
        <v>4.0755544003838337E-2</v>
      </c>
      <c r="BC276" s="13">
        <f>'BY_Demands_Drivers (2)'!$F$94*$BF36</f>
        <v>4.0755544003838337E-2</v>
      </c>
    </row>
    <row r="277" spans="2:55" x14ac:dyDescent="0.3">
      <c r="B277" s="18" t="str">
        <f t="shared" si="60"/>
        <v>Demand</v>
      </c>
      <c r="C277">
        <f>$I$37</f>
        <v>2043</v>
      </c>
      <c r="D277" t="s">
        <v>27</v>
      </c>
      <c r="E277" t="str">
        <f t="shared" si="55"/>
        <v>IGDFL</v>
      </c>
      <c r="F277" s="13">
        <f>'BY_Demands_Drivers (2)'!$F$31*$J37</f>
        <v>0.29803991166167038</v>
      </c>
      <c r="G277" s="13">
        <f>'BY_Demands_Drivers (2)'!$G$31*$J37</f>
        <v>8.998467675219797E-2</v>
      </c>
      <c r="N277" s="18" t="str">
        <f t="shared" si="61"/>
        <v>\I:</v>
      </c>
      <c r="O277">
        <f>$U$37</f>
        <v>2043</v>
      </c>
      <c r="P277" t="s">
        <v>27</v>
      </c>
      <c r="Q277" t="str">
        <f t="shared" si="56"/>
        <v>IXDFL</v>
      </c>
      <c r="R277" s="13">
        <f>'BY_Demands_Drivers (2)'!$F$38*$V37</f>
        <v>0</v>
      </c>
      <c r="S277" s="13">
        <f>'BY_Demands_Drivers (2)'!$G$38*$V37</f>
        <v>0</v>
      </c>
      <c r="Z277" s="18" t="str">
        <f t="shared" si="62"/>
        <v>\I:</v>
      </c>
      <c r="AA277">
        <f>$AG$37</f>
        <v>2043</v>
      </c>
      <c r="AB277" t="s">
        <v>27</v>
      </c>
      <c r="AC277" t="str">
        <f t="shared" si="57"/>
        <v>IRDFL</v>
      </c>
      <c r="AD277" s="13">
        <f>'BY_Demands_Drivers (2)'!$F$52*$AH37</f>
        <v>0</v>
      </c>
      <c r="AE277" s="13">
        <f>'BY_Demands_Drivers (2)'!$G$52*$AH37</f>
        <v>0</v>
      </c>
      <c r="AL277" s="18" t="str">
        <f t="shared" si="63"/>
        <v>\I:</v>
      </c>
      <c r="AM277">
        <f>$AS$37</f>
        <v>2043</v>
      </c>
      <c r="AN277" t="s">
        <v>27</v>
      </c>
      <c r="AO277" t="str">
        <f t="shared" si="58"/>
        <v>ISDFL</v>
      </c>
      <c r="AP277" s="13">
        <f>'BY_Demands_Drivers (2)'!$F$59*$AT37</f>
        <v>0</v>
      </c>
      <c r="AQ277" s="13">
        <f>'BY_Demands_Drivers (2)'!$G$59*$AT37</f>
        <v>0</v>
      </c>
      <c r="AX277" s="18" t="str">
        <f t="shared" si="64"/>
        <v>Demand</v>
      </c>
      <c r="AY277">
        <f>$BE$37</f>
        <v>2043</v>
      </c>
      <c r="AZ277" t="s">
        <v>27</v>
      </c>
      <c r="BA277" t="str">
        <f t="shared" si="59"/>
        <v>IIDFL</v>
      </c>
      <c r="BB277" s="13">
        <f>'BY_Demands_Drivers (2)'!$F$94*$BF37</f>
        <v>4.1019221898832531E-2</v>
      </c>
      <c r="BC277" s="13">
        <f>'BY_Demands_Drivers (2)'!$F$94*$BF37</f>
        <v>4.1019221898832531E-2</v>
      </c>
    </row>
    <row r="278" spans="2:55" x14ac:dyDescent="0.3">
      <c r="B278" s="18" t="str">
        <f t="shared" si="60"/>
        <v>Demand</v>
      </c>
      <c r="C278">
        <f>$I$38</f>
        <v>2044</v>
      </c>
      <c r="D278" t="s">
        <v>27</v>
      </c>
      <c r="E278" t="str">
        <f t="shared" si="55"/>
        <v>IGDFL</v>
      </c>
      <c r="F278" s="13">
        <f>'BY_Demands_Drivers (2)'!$F$31*$J38</f>
        <v>0.29689842674950362</v>
      </c>
      <c r="G278" s="13">
        <f>'BY_Demands_Drivers (2)'!$G$31*$J38</f>
        <v>8.9640037840361772E-2</v>
      </c>
      <c r="N278" s="18" t="str">
        <f t="shared" si="61"/>
        <v>\I:</v>
      </c>
      <c r="O278">
        <f>$U$38</f>
        <v>2044</v>
      </c>
      <c r="P278" t="s">
        <v>27</v>
      </c>
      <c r="Q278" t="str">
        <f t="shared" si="56"/>
        <v>IXDFL</v>
      </c>
      <c r="R278" s="13">
        <f>'BY_Demands_Drivers (2)'!$F$38*$V38</f>
        <v>0</v>
      </c>
      <c r="S278" s="13">
        <f>'BY_Demands_Drivers (2)'!$G$38*$V38</f>
        <v>0</v>
      </c>
      <c r="Z278" s="18" t="str">
        <f t="shared" si="62"/>
        <v>\I:</v>
      </c>
      <c r="AA278">
        <f>$AG$38</f>
        <v>2044</v>
      </c>
      <c r="AB278" t="s">
        <v>27</v>
      </c>
      <c r="AC278" t="str">
        <f t="shared" si="57"/>
        <v>IRDFL</v>
      </c>
      <c r="AD278" s="13">
        <f>'BY_Demands_Drivers (2)'!$F$52*$AH38</f>
        <v>0</v>
      </c>
      <c r="AE278" s="13">
        <f>'BY_Demands_Drivers (2)'!$G$52*$AH38</f>
        <v>0</v>
      </c>
      <c r="AL278" s="18" t="str">
        <f t="shared" si="63"/>
        <v>\I:</v>
      </c>
      <c r="AM278">
        <f>$AS$38</f>
        <v>2044</v>
      </c>
      <c r="AN278" t="s">
        <v>27</v>
      </c>
      <c r="AO278" t="str">
        <f t="shared" si="58"/>
        <v>ISDFL</v>
      </c>
      <c r="AP278" s="13">
        <f>'BY_Demands_Drivers (2)'!$F$59*$AT38</f>
        <v>0</v>
      </c>
      <c r="AQ278" s="13">
        <f>'BY_Demands_Drivers (2)'!$G$59*$AT38</f>
        <v>0</v>
      </c>
      <c r="AX278" s="18" t="str">
        <f t="shared" si="64"/>
        <v>Demand</v>
      </c>
      <c r="AY278">
        <f>$BE$38</f>
        <v>2044</v>
      </c>
      <c r="AZ278" t="s">
        <v>27</v>
      </c>
      <c r="BA278" t="str">
        <f t="shared" si="59"/>
        <v>IIDFL</v>
      </c>
      <c r="BB278" s="13">
        <f>'BY_Demands_Drivers (2)'!$F$94*$BF38</f>
        <v>4.1277761155286335E-2</v>
      </c>
      <c r="BC278" s="13">
        <f>'BY_Demands_Drivers (2)'!$F$94*$BF38</f>
        <v>4.1277761155286335E-2</v>
      </c>
    </row>
    <row r="279" spans="2:55" x14ac:dyDescent="0.3">
      <c r="B279" s="18" t="str">
        <f t="shared" si="60"/>
        <v>Demand</v>
      </c>
      <c r="C279">
        <f>$I$39</f>
        <v>2045</v>
      </c>
      <c r="D279" t="s">
        <v>27</v>
      </c>
      <c r="E279" t="str">
        <f t="shared" si="55"/>
        <v>IGDFL</v>
      </c>
      <c r="F279" s="13">
        <f>'BY_Demands_Drivers (2)'!$F$31*$J39</f>
        <v>0.29575207827382194</v>
      </c>
      <c r="G279" s="13">
        <f>'BY_Demands_Drivers (2)'!$G$31*$J39</f>
        <v>8.929393051381454E-2</v>
      </c>
      <c r="N279" s="18" t="str">
        <f t="shared" si="61"/>
        <v>\I:</v>
      </c>
      <c r="O279">
        <f>$U$39</f>
        <v>2045</v>
      </c>
      <c r="P279" t="s">
        <v>27</v>
      </c>
      <c r="Q279" t="str">
        <f t="shared" si="56"/>
        <v>IXDFL</v>
      </c>
      <c r="R279" s="13">
        <f>'BY_Demands_Drivers (2)'!$F$38*$V39</f>
        <v>0</v>
      </c>
      <c r="S279" s="13">
        <f>'BY_Demands_Drivers (2)'!$G$38*$V39</f>
        <v>0</v>
      </c>
      <c r="Z279" s="18" t="str">
        <f t="shared" si="62"/>
        <v>\I:</v>
      </c>
      <c r="AA279">
        <f>$AG$39</f>
        <v>2045</v>
      </c>
      <c r="AB279" t="s">
        <v>27</v>
      </c>
      <c r="AC279" t="str">
        <f t="shared" si="57"/>
        <v>IRDFL</v>
      </c>
      <c r="AD279" s="13">
        <f>'BY_Demands_Drivers (2)'!$F$52*$AH39</f>
        <v>0</v>
      </c>
      <c r="AE279" s="13">
        <f>'BY_Demands_Drivers (2)'!$G$52*$AH39</f>
        <v>0</v>
      </c>
      <c r="AL279" s="18" t="str">
        <f t="shared" si="63"/>
        <v>\I:</v>
      </c>
      <c r="AM279">
        <f>$AS$39</f>
        <v>2045</v>
      </c>
      <c r="AN279" t="s">
        <v>27</v>
      </c>
      <c r="AO279" t="str">
        <f t="shared" si="58"/>
        <v>ISDFL</v>
      </c>
      <c r="AP279" s="13">
        <f>'BY_Demands_Drivers (2)'!$F$59*$AT39</f>
        <v>0</v>
      </c>
      <c r="AQ279" s="13">
        <f>'BY_Demands_Drivers (2)'!$G$59*$AT39</f>
        <v>0</v>
      </c>
      <c r="AX279" s="18" t="str">
        <f t="shared" si="64"/>
        <v>Demand</v>
      </c>
      <c r="AY279">
        <f>$BE$39</f>
        <v>2045</v>
      </c>
      <c r="AZ279" t="s">
        <v>27</v>
      </c>
      <c r="BA279" t="str">
        <f t="shared" si="59"/>
        <v>IIDFL</v>
      </c>
      <c r="BB279" s="13">
        <f>'BY_Demands_Drivers (2)'!$F$94*$BF39</f>
        <v>4.1531161773199772E-2</v>
      </c>
      <c r="BC279" s="13">
        <f>'BY_Demands_Drivers (2)'!$F$94*$BF39</f>
        <v>4.1531161773199772E-2</v>
      </c>
    </row>
    <row r="280" spans="2:55" x14ac:dyDescent="0.3">
      <c r="B280" s="18" t="str">
        <f t="shared" si="60"/>
        <v>Demand</v>
      </c>
      <c r="C280">
        <f>$I$40</f>
        <v>2046</v>
      </c>
      <c r="D280" t="s">
        <v>27</v>
      </c>
      <c r="E280" t="str">
        <f t="shared" si="55"/>
        <v>IGDFL</v>
      </c>
      <c r="F280" s="13">
        <f>'BY_Demands_Drivers (2)'!$F$31*$J40</f>
        <v>0.29463623939369532</v>
      </c>
      <c r="G280" s="13">
        <f>'BY_Demands_Drivers (2)'!$G$31*$J40</f>
        <v>8.8957034692124348E-2</v>
      </c>
      <c r="N280" s="18" t="str">
        <f t="shared" si="61"/>
        <v>\I:</v>
      </c>
      <c r="O280">
        <f>$U$40</f>
        <v>2046</v>
      </c>
      <c r="P280" t="s">
        <v>27</v>
      </c>
      <c r="Q280" t="str">
        <f t="shared" si="56"/>
        <v>IXDFL</v>
      </c>
      <c r="R280" s="13">
        <f>'BY_Demands_Drivers (2)'!$F$38*$V40</f>
        <v>0</v>
      </c>
      <c r="S280" s="13">
        <f>'BY_Demands_Drivers (2)'!$G$38*$V40</f>
        <v>0</v>
      </c>
      <c r="Z280" s="18" t="str">
        <f t="shared" si="62"/>
        <v>\I:</v>
      </c>
      <c r="AA280">
        <f>$AG$40</f>
        <v>2046</v>
      </c>
      <c r="AB280" t="s">
        <v>27</v>
      </c>
      <c r="AC280" t="str">
        <f t="shared" si="57"/>
        <v>IRDFL</v>
      </c>
      <c r="AD280" s="13">
        <f>'BY_Demands_Drivers (2)'!$F$52*$AH40</f>
        <v>0</v>
      </c>
      <c r="AE280" s="13">
        <f>'BY_Demands_Drivers (2)'!$G$52*$AH40</f>
        <v>0</v>
      </c>
      <c r="AL280" s="18" t="str">
        <f t="shared" si="63"/>
        <v>\I:</v>
      </c>
      <c r="AM280">
        <f>$AS$40</f>
        <v>2046</v>
      </c>
      <c r="AN280" t="s">
        <v>27</v>
      </c>
      <c r="AO280" t="str">
        <f t="shared" si="58"/>
        <v>ISDFL</v>
      </c>
      <c r="AP280" s="13">
        <f>'BY_Demands_Drivers (2)'!$F$59*$AT40</f>
        <v>0</v>
      </c>
      <c r="AQ280" s="13">
        <f>'BY_Demands_Drivers (2)'!$G$59*$AT40</f>
        <v>0</v>
      </c>
      <c r="AX280" s="18" t="str">
        <f t="shared" si="64"/>
        <v>Demand</v>
      </c>
      <c r="AY280">
        <f>$BE$40</f>
        <v>2046</v>
      </c>
      <c r="AZ280" t="s">
        <v>27</v>
      </c>
      <c r="BA280" t="str">
        <f t="shared" si="59"/>
        <v>IIDFL</v>
      </c>
      <c r="BB280" s="13">
        <f>'BY_Demands_Drivers (2)'!$F$94*$BF40</f>
        <v>4.1763567555324912E-2</v>
      </c>
      <c r="BC280" s="13">
        <f>'BY_Demands_Drivers (2)'!$F$94*$BF40</f>
        <v>4.1763567555324912E-2</v>
      </c>
    </row>
    <row r="281" spans="2:55" x14ac:dyDescent="0.3">
      <c r="B281" s="18" t="str">
        <f t="shared" si="60"/>
        <v>Demand</v>
      </c>
      <c r="C281">
        <f>$I$41</f>
        <v>2047</v>
      </c>
      <c r="D281" t="s">
        <v>27</v>
      </c>
      <c r="E281" t="str">
        <f t="shared" si="55"/>
        <v>IGDFL</v>
      </c>
      <c r="F281" s="13">
        <f>'BY_Demands_Drivers (2)'!$F$31*$J41</f>
        <v>0.29351515245919435</v>
      </c>
      <c r="G281" s="13">
        <f>'BY_Demands_Drivers (2)'!$G$31*$J41</f>
        <v>8.8618554369640917E-2</v>
      </c>
      <c r="N281" s="18" t="str">
        <f t="shared" si="61"/>
        <v>\I:</v>
      </c>
      <c r="O281">
        <f>$U$41</f>
        <v>2047</v>
      </c>
      <c r="P281" t="s">
        <v>27</v>
      </c>
      <c r="Q281" t="str">
        <f t="shared" si="56"/>
        <v>IXDFL</v>
      </c>
      <c r="R281" s="13">
        <f>'BY_Demands_Drivers (2)'!$F$38*$V41</f>
        <v>0</v>
      </c>
      <c r="S281" s="13">
        <f>'BY_Demands_Drivers (2)'!$G$38*$V41</f>
        <v>0</v>
      </c>
      <c r="Z281" s="18" t="str">
        <f t="shared" si="62"/>
        <v>\I:</v>
      </c>
      <c r="AA281">
        <f>$AG$41</f>
        <v>2047</v>
      </c>
      <c r="AB281" t="s">
        <v>27</v>
      </c>
      <c r="AC281" t="str">
        <f t="shared" si="57"/>
        <v>IRDFL</v>
      </c>
      <c r="AD281" s="13">
        <f>'BY_Demands_Drivers (2)'!$F$52*$AH41</f>
        <v>0</v>
      </c>
      <c r="AE281" s="13">
        <f>'BY_Demands_Drivers (2)'!$G$52*$AH41</f>
        <v>0</v>
      </c>
      <c r="AL281" s="18" t="str">
        <f t="shared" si="63"/>
        <v>\I:</v>
      </c>
      <c r="AM281">
        <f>$AS$41</f>
        <v>2047</v>
      </c>
      <c r="AN281" t="s">
        <v>27</v>
      </c>
      <c r="AO281" t="str">
        <f t="shared" si="58"/>
        <v>ISDFL</v>
      </c>
      <c r="AP281" s="13">
        <f>'BY_Demands_Drivers (2)'!$F$59*$AT41</f>
        <v>0</v>
      </c>
      <c r="AQ281" s="13">
        <f>'BY_Demands_Drivers (2)'!$G$59*$AT41</f>
        <v>0</v>
      </c>
      <c r="AX281" s="18" t="str">
        <f t="shared" si="64"/>
        <v>Demand</v>
      </c>
      <c r="AY281">
        <f>$BE$41</f>
        <v>2047</v>
      </c>
      <c r="AZ281" t="s">
        <v>27</v>
      </c>
      <c r="BA281" t="str">
        <f t="shared" si="59"/>
        <v>IIDFL</v>
      </c>
      <c r="BB281" s="13">
        <f>'BY_Demands_Drivers (2)'!$F$94*$BF41</f>
        <v>4.1991007048879765E-2</v>
      </c>
      <c r="BC281" s="13">
        <f>'BY_Demands_Drivers (2)'!$F$94*$BF41</f>
        <v>4.1991007048879765E-2</v>
      </c>
    </row>
    <row r="282" spans="2:55" x14ac:dyDescent="0.3">
      <c r="B282" s="18" t="str">
        <f t="shared" si="60"/>
        <v>Demand</v>
      </c>
      <c r="C282">
        <f>$I$42</f>
        <v>2048</v>
      </c>
      <c r="D282" t="s">
        <v>27</v>
      </c>
      <c r="E282" t="str">
        <f t="shared" si="55"/>
        <v>IGDFL</v>
      </c>
      <c r="F282" s="13">
        <f>'BY_Demands_Drivers (2)'!$F$31*$J42</f>
        <v>0.29238881747031914</v>
      </c>
      <c r="G282" s="13">
        <f>'BY_Demands_Drivers (2)'!$G$31*$J42</f>
        <v>8.8278489546364206E-2</v>
      </c>
      <c r="N282" s="18" t="str">
        <f t="shared" si="61"/>
        <v>\I:</v>
      </c>
      <c r="O282">
        <f>$U$42</f>
        <v>2048</v>
      </c>
      <c r="P282" t="s">
        <v>27</v>
      </c>
      <c r="Q282" t="str">
        <f t="shared" si="56"/>
        <v>IXDFL</v>
      </c>
      <c r="R282" s="13">
        <f>'BY_Demands_Drivers (2)'!$F$38*$V42</f>
        <v>0</v>
      </c>
      <c r="S282" s="13">
        <f>'BY_Demands_Drivers (2)'!$G$38*$V42</f>
        <v>0</v>
      </c>
      <c r="Z282" s="18" t="str">
        <f t="shared" si="62"/>
        <v>\I:</v>
      </c>
      <c r="AA282">
        <f>$AG$42</f>
        <v>2048</v>
      </c>
      <c r="AB282" t="s">
        <v>27</v>
      </c>
      <c r="AC282" t="str">
        <f t="shared" si="57"/>
        <v>IRDFL</v>
      </c>
      <c r="AD282" s="13">
        <f>'BY_Demands_Drivers (2)'!$F$52*$AH42</f>
        <v>0</v>
      </c>
      <c r="AE282" s="13">
        <f>'BY_Demands_Drivers (2)'!$G$52*$AH42</f>
        <v>0</v>
      </c>
      <c r="AL282" s="18" t="str">
        <f t="shared" si="63"/>
        <v>\I:</v>
      </c>
      <c r="AM282">
        <f>$AS$42</f>
        <v>2048</v>
      </c>
      <c r="AN282" t="s">
        <v>27</v>
      </c>
      <c r="AO282" t="str">
        <f t="shared" si="58"/>
        <v>ISDFL</v>
      </c>
      <c r="AP282" s="13">
        <f>'BY_Demands_Drivers (2)'!$F$59*$AT42</f>
        <v>0</v>
      </c>
      <c r="AQ282" s="13">
        <f>'BY_Demands_Drivers (2)'!$G$59*$AT42</f>
        <v>0</v>
      </c>
      <c r="AX282" s="18" t="str">
        <f t="shared" si="64"/>
        <v>Demand</v>
      </c>
      <c r="AY282">
        <f>$BE$42</f>
        <v>2048</v>
      </c>
      <c r="AZ282" t="s">
        <v>27</v>
      </c>
      <c r="BA282" t="str">
        <f t="shared" si="59"/>
        <v>IIDFL</v>
      </c>
      <c r="BB282" s="13">
        <f>'BY_Demands_Drivers (2)'!$F$94*$BF42</f>
        <v>4.221348025386433E-2</v>
      </c>
      <c r="BC282" s="13">
        <f>'BY_Demands_Drivers (2)'!$F$94*$BF42</f>
        <v>4.221348025386433E-2</v>
      </c>
    </row>
    <row r="283" spans="2:55" x14ac:dyDescent="0.3">
      <c r="B283" s="18" t="str">
        <f t="shared" si="60"/>
        <v>Demand</v>
      </c>
      <c r="C283">
        <f>$I$43</f>
        <v>2049</v>
      </c>
      <c r="D283" t="s">
        <v>27</v>
      </c>
      <c r="E283" t="str">
        <f t="shared" si="55"/>
        <v>IGDFL</v>
      </c>
      <c r="F283" s="13">
        <f>'BY_Demands_Drivers (2)'!$F$31*$J43</f>
        <v>0.29125723442706963</v>
      </c>
      <c r="G283" s="13">
        <f>'BY_Demands_Drivers (2)'!$G$31*$J43</f>
        <v>8.7936840222294282E-2</v>
      </c>
      <c r="N283" s="18" t="str">
        <f t="shared" si="61"/>
        <v>\I:</v>
      </c>
      <c r="O283">
        <f>$U$43</f>
        <v>2049</v>
      </c>
      <c r="P283" t="s">
        <v>27</v>
      </c>
      <c r="Q283" t="str">
        <f t="shared" si="56"/>
        <v>IXDFL</v>
      </c>
      <c r="R283" s="13">
        <f>'BY_Demands_Drivers (2)'!$F$38*$V43</f>
        <v>0</v>
      </c>
      <c r="S283" s="13">
        <f>'BY_Demands_Drivers (2)'!$G$38*$V43</f>
        <v>0</v>
      </c>
      <c r="Z283" s="18" t="str">
        <f t="shared" si="62"/>
        <v>\I:</v>
      </c>
      <c r="AA283">
        <f>$AG$43</f>
        <v>2049</v>
      </c>
      <c r="AB283" t="s">
        <v>27</v>
      </c>
      <c r="AC283" t="str">
        <f t="shared" si="57"/>
        <v>IRDFL</v>
      </c>
      <c r="AD283" s="13">
        <f>'BY_Demands_Drivers (2)'!$F$52*$AH43</f>
        <v>0</v>
      </c>
      <c r="AE283" s="13">
        <f>'BY_Demands_Drivers (2)'!$G$52*$AH43</f>
        <v>0</v>
      </c>
      <c r="AL283" s="18" t="str">
        <f t="shared" si="63"/>
        <v>\I:</v>
      </c>
      <c r="AM283">
        <f>$AS$43</f>
        <v>2049</v>
      </c>
      <c r="AN283" t="s">
        <v>27</v>
      </c>
      <c r="AO283" t="str">
        <f t="shared" si="58"/>
        <v>ISDFL</v>
      </c>
      <c r="AP283" s="13">
        <f>'BY_Demands_Drivers (2)'!$F$59*$AT43</f>
        <v>0</v>
      </c>
      <c r="AQ283" s="13">
        <f>'BY_Demands_Drivers (2)'!$G$59*$AT43</f>
        <v>0</v>
      </c>
      <c r="AX283" s="18" t="str">
        <f t="shared" si="64"/>
        <v>Demand</v>
      </c>
      <c r="AY283">
        <f>$BE$43</f>
        <v>2049</v>
      </c>
      <c r="AZ283" t="s">
        <v>27</v>
      </c>
      <c r="BA283" t="str">
        <f t="shared" si="59"/>
        <v>IIDFL</v>
      </c>
      <c r="BB283" s="13">
        <f>'BY_Demands_Drivers (2)'!$F$94*$BF43</f>
        <v>4.24309871702786E-2</v>
      </c>
      <c r="BC283" s="13">
        <f>'BY_Demands_Drivers (2)'!$F$94*$BF43</f>
        <v>4.24309871702786E-2</v>
      </c>
    </row>
    <row r="284" spans="2:55" x14ac:dyDescent="0.3">
      <c r="B284" s="18" t="str">
        <f t="shared" si="60"/>
        <v>Demand</v>
      </c>
      <c r="C284" s="2">
        <f>$I$44</f>
        <v>2050</v>
      </c>
      <c r="D284" s="2" t="s">
        <v>27</v>
      </c>
      <c r="E284" t="str">
        <f t="shared" si="55"/>
        <v>IGDFL</v>
      </c>
      <c r="F284" s="13">
        <f>'BY_Demands_Drivers (2)'!$F$31*$J44</f>
        <v>0.29012040332944572</v>
      </c>
      <c r="G284" s="13">
        <f>'BY_Demands_Drivers (2)'!$G$31*$J44</f>
        <v>8.7593606397431051E-2</v>
      </c>
      <c r="N284" s="18" t="str">
        <f t="shared" si="61"/>
        <v>\I:</v>
      </c>
      <c r="O284" s="2">
        <f>$U$44</f>
        <v>2050</v>
      </c>
      <c r="P284" s="2" t="s">
        <v>27</v>
      </c>
      <c r="Q284" t="str">
        <f t="shared" si="56"/>
        <v>IXDFL</v>
      </c>
      <c r="R284" s="13">
        <f>'BY_Demands_Drivers (2)'!$F$38*$V44</f>
        <v>0</v>
      </c>
      <c r="S284" s="13">
        <f>'BY_Demands_Drivers (2)'!$G$38*$V44</f>
        <v>0</v>
      </c>
      <c r="Z284" s="18" t="str">
        <f t="shared" si="62"/>
        <v>\I:</v>
      </c>
      <c r="AA284" s="2">
        <f>$AG$44</f>
        <v>2050</v>
      </c>
      <c r="AB284" s="2" t="s">
        <v>27</v>
      </c>
      <c r="AC284" t="str">
        <f t="shared" si="57"/>
        <v>IRDFL</v>
      </c>
      <c r="AD284" s="13">
        <f>'BY_Demands_Drivers (2)'!$F$52*$AH44</f>
        <v>0</v>
      </c>
      <c r="AE284" s="13">
        <f>'BY_Demands_Drivers (2)'!$G$52*$AH44</f>
        <v>0</v>
      </c>
      <c r="AL284" s="18" t="str">
        <f t="shared" si="63"/>
        <v>\I:</v>
      </c>
      <c r="AM284" s="2">
        <f>$AS$44</f>
        <v>2050</v>
      </c>
      <c r="AN284" s="2" t="s">
        <v>27</v>
      </c>
      <c r="AO284" t="str">
        <f t="shared" si="58"/>
        <v>ISDFL</v>
      </c>
      <c r="AP284" s="13">
        <f>'BY_Demands_Drivers (2)'!$F$59*$AT44</f>
        <v>0</v>
      </c>
      <c r="AQ284" s="13">
        <f>'BY_Demands_Drivers (2)'!$G$59*$AT44</f>
        <v>0</v>
      </c>
      <c r="AX284" s="18" t="str">
        <f t="shared" si="64"/>
        <v>Demand</v>
      </c>
      <c r="AY284" s="2">
        <f>$BE$44</f>
        <v>2050</v>
      </c>
      <c r="AZ284" s="2" t="s">
        <v>27</v>
      </c>
      <c r="BA284" s="2" t="str">
        <f t="shared" si="59"/>
        <v>IIDFL</v>
      </c>
      <c r="BB284" s="13">
        <f>'BY_Demands_Drivers (2)'!$F$94*$BF44</f>
        <v>4.2643527798122589E-2</v>
      </c>
      <c r="BC284" s="13">
        <f>'BY_Demands_Drivers (2)'!$F$94*$BF44</f>
        <v>4.2643527798122589E-2</v>
      </c>
    </row>
    <row r="285" spans="2:55" x14ac:dyDescent="0.3">
      <c r="Z285" s="18"/>
      <c r="AC285" s="5"/>
      <c r="AD285" s="13"/>
      <c r="AE285" s="13"/>
    </row>
    <row r="286" spans="2:55" x14ac:dyDescent="0.3">
      <c r="Z286" s="18"/>
      <c r="AD286" s="13"/>
      <c r="AE286" s="13"/>
    </row>
    <row r="287" spans="2:55" x14ac:dyDescent="0.3">
      <c r="Z287" s="18"/>
      <c r="AD287" s="13"/>
      <c r="AE287" s="13"/>
    </row>
    <row r="288" spans="2:55" x14ac:dyDescent="0.3">
      <c r="Z288" s="18"/>
      <c r="AD288" s="13"/>
      <c r="AE288" s="13"/>
    </row>
    <row r="289" spans="26:31" x14ac:dyDescent="0.3">
      <c r="Z289" s="18"/>
      <c r="AD289" s="13"/>
      <c r="AE289" s="13"/>
    </row>
    <row r="290" spans="26:31" x14ac:dyDescent="0.3">
      <c r="Z290" s="18"/>
      <c r="AD290" s="13"/>
      <c r="AE290" s="13"/>
    </row>
    <row r="291" spans="26:31" x14ac:dyDescent="0.3">
      <c r="Z291" s="18"/>
      <c r="AD291" s="13"/>
      <c r="AE291" s="13"/>
    </row>
    <row r="292" spans="26:31" x14ac:dyDescent="0.3">
      <c r="Z292" s="18"/>
      <c r="AD292" s="13"/>
      <c r="AE292" s="13"/>
    </row>
    <row r="293" spans="26:31" x14ac:dyDescent="0.3">
      <c r="Z293" s="18"/>
      <c r="AD293" s="13"/>
      <c r="AE293" s="13"/>
    </row>
    <row r="294" spans="26:31" x14ac:dyDescent="0.3">
      <c r="Z294" s="18"/>
      <c r="AD294" s="13"/>
      <c r="AE294" s="13"/>
    </row>
    <row r="295" spans="26:31" x14ac:dyDescent="0.3">
      <c r="Z295" s="18"/>
      <c r="AD295" s="13"/>
      <c r="AE295" s="13"/>
    </row>
    <row r="296" spans="26:31" x14ac:dyDescent="0.3">
      <c r="Z296" s="18"/>
      <c r="AD296" s="13"/>
      <c r="AE296" s="13"/>
    </row>
    <row r="297" spans="26:31" x14ac:dyDescent="0.3">
      <c r="Z297" s="18"/>
      <c r="AD297" s="13"/>
      <c r="AE297" s="13"/>
    </row>
    <row r="298" spans="26:31" x14ac:dyDescent="0.3">
      <c r="Z298" s="18"/>
      <c r="AD298" s="13"/>
      <c r="AE298" s="13"/>
    </row>
    <row r="299" spans="26:31" x14ac:dyDescent="0.3">
      <c r="Z299" s="18"/>
      <c r="AD299" s="13"/>
      <c r="AE299" s="13"/>
    </row>
    <row r="300" spans="26:31" x14ac:dyDescent="0.3">
      <c r="Z300" s="18"/>
      <c r="AD300" s="13"/>
      <c r="AE300" s="13"/>
    </row>
    <row r="301" spans="26:31" x14ac:dyDescent="0.3">
      <c r="Z301" s="18"/>
      <c r="AD301" s="13"/>
      <c r="AE301" s="13"/>
    </row>
    <row r="302" spans="26:31" x14ac:dyDescent="0.3">
      <c r="Z302" s="18"/>
      <c r="AD302" s="13"/>
      <c r="AE302" s="13"/>
    </row>
    <row r="303" spans="26:31" x14ac:dyDescent="0.3">
      <c r="Z303" s="18"/>
      <c r="AD303" s="13"/>
      <c r="AE303" s="13"/>
    </row>
    <row r="304" spans="26:31" x14ac:dyDescent="0.3">
      <c r="Z304" s="18"/>
      <c r="AD304" s="13"/>
      <c r="AE304" s="13"/>
    </row>
    <row r="305" spans="26:31" x14ac:dyDescent="0.3">
      <c r="Z305" s="18"/>
      <c r="AD305" s="13"/>
      <c r="AE305" s="13"/>
    </row>
    <row r="306" spans="26:31" x14ac:dyDescent="0.3">
      <c r="Z306" s="18"/>
      <c r="AD306" s="13"/>
      <c r="AE306" s="13"/>
    </row>
    <row r="307" spans="26:31" x14ac:dyDescent="0.3">
      <c r="Z307" s="18"/>
      <c r="AD307" s="13"/>
      <c r="AE307" s="13"/>
    </row>
    <row r="308" spans="26:31" x14ac:dyDescent="0.3">
      <c r="Z308" s="18"/>
      <c r="AD308" s="13"/>
      <c r="AE308" s="13"/>
    </row>
    <row r="309" spans="26:31" x14ac:dyDescent="0.3">
      <c r="Z309" s="18"/>
      <c r="AD309" s="13"/>
      <c r="AE309" s="13"/>
    </row>
    <row r="310" spans="26:31" x14ac:dyDescent="0.3">
      <c r="Z310" s="18"/>
      <c r="AD310" s="13"/>
      <c r="AE310" s="13"/>
    </row>
    <row r="311" spans="26:31" x14ac:dyDescent="0.3">
      <c r="Z311" s="18"/>
      <c r="AD311" s="13"/>
      <c r="AE311" s="13"/>
    </row>
    <row r="312" spans="26:31" x14ac:dyDescent="0.3">
      <c r="Z312" s="18"/>
      <c r="AD312" s="13"/>
      <c r="AE312" s="13"/>
    </row>
    <row r="313" spans="26:31" x14ac:dyDescent="0.3">
      <c r="Z313" s="18"/>
      <c r="AD313" s="13"/>
      <c r="AE313" s="13"/>
    </row>
    <row r="314" spans="26:31" x14ac:dyDescent="0.3">
      <c r="Z314" s="18"/>
      <c r="AD314" s="13"/>
      <c r="AE314" s="13"/>
    </row>
    <row r="315" spans="26:31" x14ac:dyDescent="0.3">
      <c r="Z315" s="18"/>
      <c r="AD315" s="13"/>
      <c r="AE315" s="13"/>
    </row>
    <row r="316" spans="26:31" x14ac:dyDescent="0.3">
      <c r="Z316" s="18"/>
      <c r="AD316" s="13"/>
      <c r="AE316" s="13"/>
    </row>
    <row r="317" spans="26:31" x14ac:dyDescent="0.3">
      <c r="Z317" s="18"/>
      <c r="AD317" s="13"/>
      <c r="AE317" s="13"/>
    </row>
    <row r="318" spans="26:31" x14ac:dyDescent="0.3">
      <c r="Z318" s="18"/>
      <c r="AD318" s="13"/>
      <c r="AE318" s="13"/>
    </row>
    <row r="319" spans="26:31" x14ac:dyDescent="0.3">
      <c r="Z319" s="18"/>
      <c r="AD319" s="13"/>
      <c r="AE319" s="13"/>
    </row>
    <row r="320" spans="26:31" x14ac:dyDescent="0.3">
      <c r="Z320" s="18"/>
      <c r="AD320" s="13"/>
      <c r="AE320" s="13"/>
    </row>
    <row r="321" spans="26:31" x14ac:dyDescent="0.3">
      <c r="Z321" s="18"/>
      <c r="AD321" s="13"/>
      <c r="AE321" s="13"/>
    </row>
    <row r="322" spans="26:31" x14ac:dyDescent="0.3">
      <c r="Z322" s="18"/>
      <c r="AD322" s="13"/>
      <c r="AE322" s="13"/>
    </row>
    <row r="323" spans="26:31" x14ac:dyDescent="0.3">
      <c r="Z323" s="18"/>
      <c r="AD323" s="13"/>
      <c r="AE323" s="13"/>
    </row>
    <row r="324" spans="26:31" x14ac:dyDescent="0.3">
      <c r="Z324" s="18"/>
      <c r="AA324" s="2"/>
      <c r="AB324" s="2"/>
      <c r="AC324" s="2"/>
      <c r="AD324" s="13"/>
      <c r="AE324" s="13"/>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9083C-86D6-4D51-8375-5600B1F4BD82}">
  <sheetPr>
    <tabColor theme="9" tint="0.59999389629810485"/>
  </sheetPr>
  <dimension ref="B1:BC324"/>
  <sheetViews>
    <sheetView workbookViewId="0">
      <selection activeCell="K24" sqref="K24"/>
    </sheetView>
  </sheetViews>
  <sheetFormatPr defaultRowHeight="14.4" x14ac:dyDescent="0.3"/>
  <sheetData>
    <row r="1" spans="2:55" x14ac:dyDescent="0.3">
      <c r="B1" t="s">
        <v>138</v>
      </c>
      <c r="M1" t="s">
        <v>142</v>
      </c>
      <c r="X1" t="s">
        <v>143</v>
      </c>
      <c r="AI1" t="s">
        <v>36</v>
      </c>
      <c r="AT1" t="s">
        <v>39</v>
      </c>
    </row>
    <row r="3" spans="2:55" x14ac:dyDescent="0.3">
      <c r="B3" s="6" t="s">
        <v>8</v>
      </c>
      <c r="D3" s="7"/>
      <c r="M3" s="6" t="s">
        <v>8</v>
      </c>
      <c r="O3" s="7"/>
      <c r="X3" s="6" t="s">
        <v>8</v>
      </c>
      <c r="Z3" s="7"/>
      <c r="AI3" s="6" t="s">
        <v>8</v>
      </c>
      <c r="AK3" s="7"/>
      <c r="AT3" s="6" t="s">
        <v>8</v>
      </c>
      <c r="AV3" s="7"/>
    </row>
    <row r="4" spans="2:55" ht="15" thickBot="1" x14ac:dyDescent="0.35">
      <c r="B4" s="8" t="s">
        <v>3</v>
      </c>
      <c r="C4" s="8" t="s">
        <v>4</v>
      </c>
      <c r="D4" s="17" t="s">
        <v>33</v>
      </c>
      <c r="E4" s="17" t="s">
        <v>25</v>
      </c>
      <c r="F4" s="9" t="s">
        <v>546</v>
      </c>
      <c r="I4" s="236" t="s">
        <v>34</v>
      </c>
      <c r="J4" s="236"/>
      <c r="K4" s="236"/>
      <c r="M4" s="8" t="s">
        <v>3</v>
      </c>
      <c r="N4" s="8" t="s">
        <v>4</v>
      </c>
      <c r="O4" s="17" t="s">
        <v>33</v>
      </c>
      <c r="P4" s="17" t="s">
        <v>25</v>
      </c>
      <c r="Q4" s="9" t="s">
        <v>546</v>
      </c>
      <c r="T4" s="236" t="s">
        <v>34</v>
      </c>
      <c r="U4" s="236"/>
      <c r="V4" s="236"/>
      <c r="X4" s="8" t="s">
        <v>3</v>
      </c>
      <c r="Y4" s="8" t="s">
        <v>4</v>
      </c>
      <c r="Z4" s="17" t="s">
        <v>33</v>
      </c>
      <c r="AA4" s="17" t="s">
        <v>25</v>
      </c>
      <c r="AB4" s="9" t="s">
        <v>546</v>
      </c>
      <c r="AE4" s="236" t="s">
        <v>34</v>
      </c>
      <c r="AF4" s="236"/>
      <c r="AG4" s="236"/>
      <c r="AI4" s="8" t="s">
        <v>3</v>
      </c>
      <c r="AJ4" s="8" t="s">
        <v>4</v>
      </c>
      <c r="AK4" s="17" t="s">
        <v>33</v>
      </c>
      <c r="AL4" s="17" t="s">
        <v>25</v>
      </c>
      <c r="AM4" s="9" t="s">
        <v>546</v>
      </c>
      <c r="AP4" s="236" t="s">
        <v>34</v>
      </c>
      <c r="AQ4" s="236"/>
      <c r="AR4" s="236"/>
      <c r="AT4" s="8" t="s">
        <v>3</v>
      </c>
      <c r="AU4" s="8" t="s">
        <v>4</v>
      </c>
      <c r="AV4" s="17" t="s">
        <v>33</v>
      </c>
      <c r="AW4" s="17" t="s">
        <v>25</v>
      </c>
      <c r="AX4" s="9" t="s">
        <v>546</v>
      </c>
      <c r="BA4" s="236" t="s">
        <v>34</v>
      </c>
      <c r="BB4" s="236"/>
      <c r="BC4" s="236"/>
    </row>
    <row r="5" spans="2:55" x14ac:dyDescent="0.3">
      <c r="B5" s="18" t="str">
        <f t="shared" ref="B5:B68" si="0">IF(SUM(F5:F5)&gt;0,"Demand","\I:")</f>
        <v>\I:</v>
      </c>
      <c r="C5">
        <f>$H$5</f>
        <v>2011</v>
      </c>
      <c r="D5" t="s">
        <v>27</v>
      </c>
      <c r="E5" s="20" t="str">
        <f>'BY_Demands_Drivers (4)'!$G$25</f>
        <v>IGDMT</v>
      </c>
      <c r="F5" s="13">
        <f>'BY_Demands_Drivers (4)'!$F$25*$I5</f>
        <v>0</v>
      </c>
      <c r="H5" s="236">
        <f>'BY_Demands_Drivers (4)'!U4</f>
        <v>2011</v>
      </c>
      <c r="I5" s="13">
        <f>K5*J5</f>
        <v>0</v>
      </c>
      <c r="J5" s="13">
        <v>1</v>
      </c>
      <c r="K5" s="13">
        <v>0</v>
      </c>
      <c r="M5" s="18" t="str">
        <f t="shared" ref="M5:M68" si="1">IF(SUM(Q5:Q5)&gt;0,"Demand","\I:")</f>
        <v>\I:</v>
      </c>
      <c r="N5">
        <f>$S$5</f>
        <v>2011</v>
      </c>
      <c r="O5" t="s">
        <v>27</v>
      </c>
      <c r="P5" t="str">
        <f>'BY_Demands_Drivers (4)'!$G$32</f>
        <v>IXDMT</v>
      </c>
      <c r="Q5" s="13">
        <f>'BY_Demands_Drivers (4)'!$F$32*$T5</f>
        <v>0</v>
      </c>
      <c r="S5" s="236">
        <f>'BY_Demands_Drivers (4)'!U4</f>
        <v>2011</v>
      </c>
      <c r="T5" s="13">
        <f>V5*U5</f>
        <v>0</v>
      </c>
      <c r="U5" s="13">
        <v>1</v>
      </c>
      <c r="V5" s="13">
        <v>0</v>
      </c>
      <c r="X5" s="18" t="str">
        <f t="shared" ref="X5:X68" si="2">IF(SUM(AB5:AB5)&gt;0,"Demand","\I:")</f>
        <v>\I:</v>
      </c>
      <c r="Y5">
        <f>$AD$5</f>
        <v>2011</v>
      </c>
      <c r="Z5" t="s">
        <v>27</v>
      </c>
      <c r="AA5" t="str">
        <f>'BY_Demands_Drivers (4)'!$G$46</f>
        <v>IRDMT</v>
      </c>
      <c r="AB5" s="13">
        <f>'BY_Demands_Drivers (4)'!$F$46*$AE5</f>
        <v>0</v>
      </c>
      <c r="AD5" s="236">
        <f>'BY_Demands_Drivers (4)'!U4</f>
        <v>2011</v>
      </c>
      <c r="AE5" s="13">
        <f>AG5*AF5</f>
        <v>0</v>
      </c>
      <c r="AF5" s="13">
        <v>1</v>
      </c>
      <c r="AG5" s="13">
        <v>0</v>
      </c>
      <c r="AI5" s="18" t="str">
        <f t="shared" ref="AI5:AI68" si="3">IF(SUM(AM5:AM5)&gt;0,"Demand","\I:")</f>
        <v>\I:</v>
      </c>
      <c r="AJ5">
        <f>$AO$5</f>
        <v>2011</v>
      </c>
      <c r="AK5" t="s">
        <v>27</v>
      </c>
      <c r="AL5" t="str">
        <f>'BY_Demands_Drivers (4)'!$G$53</f>
        <v>ISDMT</v>
      </c>
      <c r="AM5" s="13">
        <f>'BY_Demands_Drivers (4)'!$F$53*$AP5</f>
        <v>0</v>
      </c>
      <c r="AO5" s="236">
        <f>'BY_Demands_Drivers (4)'!U4</f>
        <v>2011</v>
      </c>
      <c r="AP5" s="13">
        <f>AR5*AQ5</f>
        <v>0</v>
      </c>
      <c r="AQ5" s="13">
        <v>1</v>
      </c>
      <c r="AR5" s="13">
        <v>0</v>
      </c>
      <c r="AT5" s="18" t="str">
        <f t="shared" ref="AT5:AT68" si="4">IF(SUM(AX5:AX5)&gt;0,"Demand","\I:")</f>
        <v>\I:</v>
      </c>
      <c r="AU5">
        <f>$AZ$5</f>
        <v>2011</v>
      </c>
      <c r="AV5" t="s">
        <v>27</v>
      </c>
      <c r="AW5" t="str">
        <f>'BY_Demands_Drivers (4)'!$G$88</f>
        <v>IIDMT</v>
      </c>
      <c r="AX5" s="13">
        <f>'BY_Demands_Drivers (4)'!$F$88*$BA5</f>
        <v>0</v>
      </c>
      <c r="AZ5" s="236">
        <f>'BY_Demands_Drivers (4)'!U4</f>
        <v>2011</v>
      </c>
      <c r="BA5" s="13">
        <f>BC5*BB5</f>
        <v>0</v>
      </c>
      <c r="BB5" s="13">
        <v>1</v>
      </c>
      <c r="BC5" s="13">
        <v>0</v>
      </c>
    </row>
    <row r="6" spans="2:55" x14ac:dyDescent="0.3">
      <c r="B6" s="18" t="str">
        <f t="shared" si="0"/>
        <v>\I:</v>
      </c>
      <c r="C6">
        <f>$H$6</f>
        <v>2012</v>
      </c>
      <c r="D6" t="s">
        <v>27</v>
      </c>
      <c r="E6" t="str">
        <f t="shared" ref="E6:E44" si="5">$E$5</f>
        <v>IGDMT</v>
      </c>
      <c r="F6" s="13">
        <f>'BY_Demands_Drivers (4)'!$F$25*$I6</f>
        <v>0</v>
      </c>
      <c r="H6" s="236">
        <f>'BY_Demands_Drivers (4)'!V4</f>
        <v>2012</v>
      </c>
      <c r="I6" s="13">
        <f t="shared" ref="I6:I44" si="6">K6*J6</f>
        <v>0</v>
      </c>
      <c r="J6" s="13">
        <v>1</v>
      </c>
      <c r="K6" s="13">
        <v>0</v>
      </c>
      <c r="M6" s="18" t="str">
        <f t="shared" si="1"/>
        <v>\I:</v>
      </c>
      <c r="N6">
        <f>$S$6</f>
        <v>2012</v>
      </c>
      <c r="O6" t="s">
        <v>27</v>
      </c>
      <c r="P6" t="str">
        <f t="shared" ref="P6:P44" si="7">$P$5</f>
        <v>IXDMT</v>
      </c>
      <c r="Q6" s="13">
        <f>'BY_Demands_Drivers (4)'!$F$32*$T6</f>
        <v>0</v>
      </c>
      <c r="S6" s="236">
        <f>'BY_Demands_Drivers (4)'!V4</f>
        <v>2012</v>
      </c>
      <c r="T6" s="13">
        <f t="shared" ref="T6:T44" si="8">V6*U6</f>
        <v>0</v>
      </c>
      <c r="U6" s="13">
        <v>1</v>
      </c>
      <c r="V6" s="13">
        <v>0</v>
      </c>
      <c r="X6" s="18" t="str">
        <f t="shared" si="2"/>
        <v>\I:</v>
      </c>
      <c r="Y6">
        <f>$AD$6</f>
        <v>2012</v>
      </c>
      <c r="Z6" t="s">
        <v>27</v>
      </c>
      <c r="AA6" t="str">
        <f t="shared" ref="AA6:AA44" si="9">$AA$5</f>
        <v>IRDMT</v>
      </c>
      <c r="AB6" s="13">
        <f>'BY_Demands_Drivers (4)'!$F$46*$AE6</f>
        <v>0</v>
      </c>
      <c r="AD6" s="236">
        <f>'BY_Demands_Drivers (4)'!V4</f>
        <v>2012</v>
      </c>
      <c r="AE6" s="13">
        <f t="shared" ref="AE6:AE44" si="10">AG6*AF6</f>
        <v>0</v>
      </c>
      <c r="AF6" s="13">
        <v>1</v>
      </c>
      <c r="AG6" s="13">
        <v>0</v>
      </c>
      <c r="AI6" s="18" t="str">
        <f t="shared" si="3"/>
        <v>\I:</v>
      </c>
      <c r="AJ6">
        <f>$AO$6</f>
        <v>2012</v>
      </c>
      <c r="AK6" t="s">
        <v>27</v>
      </c>
      <c r="AL6" t="str">
        <f t="shared" ref="AL6:AL44" si="11">$AL$5</f>
        <v>ISDMT</v>
      </c>
      <c r="AM6" s="13">
        <f>'BY_Demands_Drivers (4)'!$F$53*$AP6</f>
        <v>0</v>
      </c>
      <c r="AO6" s="236">
        <f>'BY_Demands_Drivers (4)'!V4</f>
        <v>2012</v>
      </c>
      <c r="AP6" s="13">
        <f t="shared" ref="AP6:AP44" si="12">AR6*AQ6</f>
        <v>0</v>
      </c>
      <c r="AQ6" s="13">
        <v>1</v>
      </c>
      <c r="AR6" s="13">
        <v>0</v>
      </c>
      <c r="AT6" s="18" t="str">
        <f t="shared" si="4"/>
        <v>\I:</v>
      </c>
      <c r="AU6">
        <f>$AZ$6</f>
        <v>2012</v>
      </c>
      <c r="AV6" t="s">
        <v>27</v>
      </c>
      <c r="AW6" t="str">
        <f t="shared" ref="AW6:AW44" si="13">$AW$5</f>
        <v>IIDMT</v>
      </c>
      <c r="AX6" s="13">
        <f>'BY_Demands_Drivers (4)'!$F$88*$BA6</f>
        <v>0</v>
      </c>
      <c r="AZ6" s="236">
        <f>'BY_Demands_Drivers (4)'!V4</f>
        <v>2012</v>
      </c>
      <c r="BA6" s="13">
        <f t="shared" ref="BA6:BA44" si="14">BC6*BB6</f>
        <v>0</v>
      </c>
      <c r="BB6" s="13">
        <v>1</v>
      </c>
      <c r="BC6" s="13">
        <v>0</v>
      </c>
    </row>
    <row r="7" spans="2:55" x14ac:dyDescent="0.3">
      <c r="B7" s="18" t="str">
        <f t="shared" si="0"/>
        <v>\I:</v>
      </c>
      <c r="C7">
        <f>$H$7</f>
        <v>2013</v>
      </c>
      <c r="D7" t="s">
        <v>27</v>
      </c>
      <c r="E7" t="str">
        <f t="shared" si="5"/>
        <v>IGDMT</v>
      </c>
      <c r="F7" s="13">
        <f>'BY_Demands_Drivers (4)'!$F$25*$I7</f>
        <v>0</v>
      </c>
      <c r="H7" s="236">
        <f>'BY_Demands_Drivers (4)'!W4</f>
        <v>2013</v>
      </c>
      <c r="I7" s="13">
        <f t="shared" si="6"/>
        <v>0</v>
      </c>
      <c r="J7" s="13">
        <v>1</v>
      </c>
      <c r="K7" s="13">
        <v>0</v>
      </c>
      <c r="M7" s="18" t="str">
        <f t="shared" si="1"/>
        <v>\I:</v>
      </c>
      <c r="N7">
        <f>$S$7</f>
        <v>2013</v>
      </c>
      <c r="O7" t="s">
        <v>27</v>
      </c>
      <c r="P7" t="str">
        <f t="shared" si="7"/>
        <v>IXDMT</v>
      </c>
      <c r="Q7" s="13">
        <f>'BY_Demands_Drivers (4)'!$F$32*$T7</f>
        <v>0</v>
      </c>
      <c r="S7" s="236">
        <f>'BY_Demands_Drivers (4)'!W4</f>
        <v>2013</v>
      </c>
      <c r="T7" s="13">
        <f t="shared" si="8"/>
        <v>0</v>
      </c>
      <c r="U7" s="13">
        <v>1</v>
      </c>
      <c r="V7" s="13">
        <v>0</v>
      </c>
      <c r="X7" s="18" t="str">
        <f t="shared" si="2"/>
        <v>\I:</v>
      </c>
      <c r="Y7">
        <f>$AD$7</f>
        <v>2013</v>
      </c>
      <c r="Z7" t="s">
        <v>27</v>
      </c>
      <c r="AA7" t="str">
        <f t="shared" si="9"/>
        <v>IRDMT</v>
      </c>
      <c r="AB7" s="13">
        <f>'BY_Demands_Drivers (4)'!$F$46*$AE7</f>
        <v>0</v>
      </c>
      <c r="AD7" s="236">
        <f>'BY_Demands_Drivers (4)'!W4</f>
        <v>2013</v>
      </c>
      <c r="AE7" s="13">
        <f t="shared" si="10"/>
        <v>0</v>
      </c>
      <c r="AF7" s="13">
        <v>1</v>
      </c>
      <c r="AG7" s="13">
        <v>0</v>
      </c>
      <c r="AI7" s="18" t="str">
        <f t="shared" si="3"/>
        <v>\I:</v>
      </c>
      <c r="AJ7">
        <f>$AO$7</f>
        <v>2013</v>
      </c>
      <c r="AK7" t="s">
        <v>27</v>
      </c>
      <c r="AL7" t="str">
        <f t="shared" si="11"/>
        <v>ISDMT</v>
      </c>
      <c r="AM7" s="13">
        <f>'BY_Demands_Drivers (4)'!$F$53*$AP7</f>
        <v>0</v>
      </c>
      <c r="AO7" s="236">
        <f>'BY_Demands_Drivers (4)'!W4</f>
        <v>2013</v>
      </c>
      <c r="AP7" s="13">
        <f t="shared" si="12"/>
        <v>0</v>
      </c>
      <c r="AQ7" s="13">
        <v>1</v>
      </c>
      <c r="AR7" s="13">
        <v>0</v>
      </c>
      <c r="AT7" s="18" t="str">
        <f t="shared" si="4"/>
        <v>\I:</v>
      </c>
      <c r="AU7">
        <f>$AZ$7</f>
        <v>2013</v>
      </c>
      <c r="AV7" t="s">
        <v>27</v>
      </c>
      <c r="AW7" t="str">
        <f t="shared" si="13"/>
        <v>IIDMT</v>
      </c>
      <c r="AX7" s="13">
        <f>'BY_Demands_Drivers (4)'!$F$88*$BA7</f>
        <v>0</v>
      </c>
      <c r="AZ7" s="236">
        <f>'BY_Demands_Drivers (4)'!W4</f>
        <v>2013</v>
      </c>
      <c r="BA7" s="13">
        <f t="shared" si="14"/>
        <v>0</v>
      </c>
      <c r="BB7" s="13">
        <v>1</v>
      </c>
      <c r="BC7" s="13">
        <v>0</v>
      </c>
    </row>
    <row r="8" spans="2:55" x14ac:dyDescent="0.3">
      <c r="B8" s="18" t="str">
        <f t="shared" si="0"/>
        <v>\I:</v>
      </c>
      <c r="C8">
        <f>$H$8</f>
        <v>2014</v>
      </c>
      <c r="D8" t="s">
        <v>27</v>
      </c>
      <c r="E8" t="str">
        <f t="shared" si="5"/>
        <v>IGDMT</v>
      </c>
      <c r="F8" s="13">
        <f>'BY_Demands_Drivers (4)'!$F$25*$I8</f>
        <v>0</v>
      </c>
      <c r="H8" s="236">
        <f>'BY_Demands_Drivers (4)'!X4</f>
        <v>2014</v>
      </c>
      <c r="I8" s="13">
        <f t="shared" si="6"/>
        <v>0</v>
      </c>
      <c r="J8" s="13">
        <v>1</v>
      </c>
      <c r="K8" s="13">
        <v>0</v>
      </c>
      <c r="M8" s="18" t="str">
        <f t="shared" si="1"/>
        <v>\I:</v>
      </c>
      <c r="N8">
        <f>$S$8</f>
        <v>2014</v>
      </c>
      <c r="O8" t="s">
        <v>27</v>
      </c>
      <c r="P8" t="str">
        <f t="shared" si="7"/>
        <v>IXDMT</v>
      </c>
      <c r="Q8" s="13">
        <f>'BY_Demands_Drivers (4)'!$F$32*$T8</f>
        <v>0</v>
      </c>
      <c r="S8" s="236">
        <f>'BY_Demands_Drivers (4)'!X4</f>
        <v>2014</v>
      </c>
      <c r="T8" s="13">
        <f t="shared" si="8"/>
        <v>0</v>
      </c>
      <c r="U8" s="13">
        <v>1</v>
      </c>
      <c r="V8" s="13">
        <v>0</v>
      </c>
      <c r="X8" s="18" t="str">
        <f t="shared" si="2"/>
        <v>\I:</v>
      </c>
      <c r="Y8">
        <f>$AD$8</f>
        <v>2014</v>
      </c>
      <c r="Z8" t="s">
        <v>27</v>
      </c>
      <c r="AA8" t="str">
        <f t="shared" si="9"/>
        <v>IRDMT</v>
      </c>
      <c r="AB8" s="13">
        <f>'BY_Demands_Drivers (4)'!$F$46*$AE8</f>
        <v>0</v>
      </c>
      <c r="AD8" s="236">
        <f>'BY_Demands_Drivers (4)'!X4</f>
        <v>2014</v>
      </c>
      <c r="AE8" s="13">
        <f t="shared" si="10"/>
        <v>0</v>
      </c>
      <c r="AF8" s="13">
        <v>1</v>
      </c>
      <c r="AG8" s="13">
        <v>0</v>
      </c>
      <c r="AI8" s="18" t="str">
        <f t="shared" si="3"/>
        <v>\I:</v>
      </c>
      <c r="AJ8">
        <f>$AO$8</f>
        <v>2014</v>
      </c>
      <c r="AK8" t="s">
        <v>27</v>
      </c>
      <c r="AL8" t="str">
        <f t="shared" si="11"/>
        <v>ISDMT</v>
      </c>
      <c r="AM8" s="13">
        <f>'BY_Demands_Drivers (4)'!$F$53*$AP8</f>
        <v>0</v>
      </c>
      <c r="AO8" s="236">
        <f>'BY_Demands_Drivers (4)'!X4</f>
        <v>2014</v>
      </c>
      <c r="AP8" s="13">
        <f t="shared" si="12"/>
        <v>0</v>
      </c>
      <c r="AQ8" s="13">
        <v>1</v>
      </c>
      <c r="AR8" s="13">
        <v>0</v>
      </c>
      <c r="AT8" s="18" t="str">
        <f t="shared" si="4"/>
        <v>\I:</v>
      </c>
      <c r="AU8">
        <f>$AZ$8</f>
        <v>2014</v>
      </c>
      <c r="AV8" t="s">
        <v>27</v>
      </c>
      <c r="AW8" t="str">
        <f t="shared" si="13"/>
        <v>IIDMT</v>
      </c>
      <c r="AX8" s="13">
        <f>'BY_Demands_Drivers (4)'!$F$88*$BA8</f>
        <v>0</v>
      </c>
      <c r="AZ8" s="236">
        <f>'BY_Demands_Drivers (4)'!X4</f>
        <v>2014</v>
      </c>
      <c r="BA8" s="13">
        <f t="shared" si="14"/>
        <v>0</v>
      </c>
      <c r="BB8" s="13">
        <v>1</v>
      </c>
      <c r="BC8" s="13">
        <v>0</v>
      </c>
    </row>
    <row r="9" spans="2:55" x14ac:dyDescent="0.3">
      <c r="B9" s="18" t="str">
        <f t="shared" si="0"/>
        <v>\I:</v>
      </c>
      <c r="C9">
        <f>$H$9</f>
        <v>2015</v>
      </c>
      <c r="D9" t="s">
        <v>27</v>
      </c>
      <c r="E9" t="str">
        <f t="shared" si="5"/>
        <v>IGDMT</v>
      </c>
      <c r="F9" s="13">
        <f>'BY_Demands_Drivers (4)'!$F$25*$I9</f>
        <v>0</v>
      </c>
      <c r="H9" s="236">
        <f>'BY_Demands_Drivers (4)'!Y4</f>
        <v>2015</v>
      </c>
      <c r="I9" s="13">
        <f t="shared" si="6"/>
        <v>0.96859999366075711</v>
      </c>
      <c r="J9" s="13">
        <v>1</v>
      </c>
      <c r="K9" s="13">
        <v>0.96859999366075711</v>
      </c>
      <c r="M9" s="18" t="str">
        <f t="shared" si="1"/>
        <v>\I:</v>
      </c>
      <c r="N9">
        <f>$S$9</f>
        <v>2015</v>
      </c>
      <c r="O9" t="s">
        <v>27</v>
      </c>
      <c r="P9" t="str">
        <f t="shared" si="7"/>
        <v>IXDMT</v>
      </c>
      <c r="Q9" s="13">
        <f>'BY_Demands_Drivers (4)'!$F$32*$T9</f>
        <v>0</v>
      </c>
      <c r="S9" s="236">
        <f>'BY_Demands_Drivers (4)'!Y4</f>
        <v>2015</v>
      </c>
      <c r="T9" s="13">
        <f t="shared" si="8"/>
        <v>1.0159520356659471</v>
      </c>
      <c r="U9" s="13">
        <v>1</v>
      </c>
      <c r="V9" s="13">
        <v>1.0159520356659471</v>
      </c>
      <c r="X9" s="18" t="str">
        <f t="shared" si="2"/>
        <v>\I:</v>
      </c>
      <c r="Y9">
        <f>$AD$9</f>
        <v>2015</v>
      </c>
      <c r="Z9" t="s">
        <v>27</v>
      </c>
      <c r="AA9" t="str">
        <f t="shared" si="9"/>
        <v>IRDMT</v>
      </c>
      <c r="AB9" s="13">
        <f>'BY_Demands_Drivers (4)'!$F$46*$AE9</f>
        <v>0</v>
      </c>
      <c r="AD9" s="236">
        <f>'BY_Demands_Drivers (4)'!Y4</f>
        <v>2015</v>
      </c>
      <c r="AE9" s="13">
        <f t="shared" si="10"/>
        <v>0.56281524805476768</v>
      </c>
      <c r="AF9" s="13">
        <v>1</v>
      </c>
      <c r="AG9" s="13">
        <v>0.56281524805476768</v>
      </c>
      <c r="AI9" s="18" t="str">
        <f t="shared" si="3"/>
        <v>\I:</v>
      </c>
      <c r="AJ9">
        <f>$AO$9</f>
        <v>2015</v>
      </c>
      <c r="AK9" t="s">
        <v>27</v>
      </c>
      <c r="AL9" t="str">
        <f t="shared" si="11"/>
        <v>ISDMT</v>
      </c>
      <c r="AM9" s="13">
        <f>'BY_Demands_Drivers (4)'!$F$53*$AP9</f>
        <v>0</v>
      </c>
      <c r="AO9" s="236">
        <f>'BY_Demands_Drivers (4)'!Y4</f>
        <v>2015</v>
      </c>
      <c r="AP9" s="13">
        <f t="shared" si="12"/>
        <v>1.0767820904769649</v>
      </c>
      <c r="AQ9" s="13">
        <v>1</v>
      </c>
      <c r="AR9" s="13">
        <v>1.0767820904769649</v>
      </c>
      <c r="AT9" s="18" t="str">
        <f t="shared" si="4"/>
        <v>\I:</v>
      </c>
      <c r="AU9">
        <f>$AZ$9</f>
        <v>2015</v>
      </c>
      <c r="AV9" t="s">
        <v>27</v>
      </c>
      <c r="AW9" t="str">
        <f t="shared" si="13"/>
        <v>IIDMT</v>
      </c>
      <c r="AX9" s="13">
        <f>'BY_Demands_Drivers (4)'!$F$88*$BA9</f>
        <v>0</v>
      </c>
      <c r="AZ9" s="236">
        <f>'BY_Demands_Drivers (4)'!Y4</f>
        <v>2015</v>
      </c>
      <c r="BA9" s="13">
        <f t="shared" si="14"/>
        <v>0.98070267322591576</v>
      </c>
      <c r="BB9" s="13">
        <v>1</v>
      </c>
      <c r="BC9" s="13">
        <v>0.98070267322591576</v>
      </c>
    </row>
    <row r="10" spans="2:55" x14ac:dyDescent="0.3">
      <c r="B10" s="18" t="str">
        <f t="shared" si="0"/>
        <v>\I:</v>
      </c>
      <c r="C10">
        <f>$H$10</f>
        <v>2016</v>
      </c>
      <c r="D10" t="s">
        <v>27</v>
      </c>
      <c r="E10" t="str">
        <f t="shared" si="5"/>
        <v>IGDMT</v>
      </c>
      <c r="F10" s="13">
        <f>'BY_Demands_Drivers (4)'!$F$25*$I10</f>
        <v>0</v>
      </c>
      <c r="H10" s="236">
        <f>'BY_Demands_Drivers (4)'!Z4</f>
        <v>2016</v>
      </c>
      <c r="I10" s="13">
        <f t="shared" si="6"/>
        <v>0.95838492006471843</v>
      </c>
      <c r="J10" s="13">
        <v>1</v>
      </c>
      <c r="K10" s="13">
        <v>0.95838492006471843</v>
      </c>
      <c r="M10" s="18" t="str">
        <f t="shared" si="1"/>
        <v>\I:</v>
      </c>
      <c r="N10">
        <f>$S$10</f>
        <v>2016</v>
      </c>
      <c r="O10" t="s">
        <v>27</v>
      </c>
      <c r="P10" t="str">
        <f t="shared" si="7"/>
        <v>IXDMT</v>
      </c>
      <c r="Q10" s="13">
        <f>'BY_Demands_Drivers (4)'!$F$32*$T10</f>
        <v>0</v>
      </c>
      <c r="S10" s="236">
        <f>'BY_Demands_Drivers (4)'!Z4</f>
        <v>2016</v>
      </c>
      <c r="T10" s="13">
        <f t="shared" si="8"/>
        <v>1.0159702058320039</v>
      </c>
      <c r="U10" s="13">
        <v>1</v>
      </c>
      <c r="V10" s="13">
        <v>1.0159702058320039</v>
      </c>
      <c r="X10" s="18" t="str">
        <f t="shared" si="2"/>
        <v>\I:</v>
      </c>
      <c r="Y10">
        <f>$AD$10</f>
        <v>2016</v>
      </c>
      <c r="Z10" t="s">
        <v>27</v>
      </c>
      <c r="AA10" t="str">
        <f t="shared" si="9"/>
        <v>IRDMT</v>
      </c>
      <c r="AB10" s="13">
        <f>'BY_Demands_Drivers (4)'!$F$46*$AE10</f>
        <v>0</v>
      </c>
      <c r="AD10" s="236">
        <f>'BY_Demands_Drivers (4)'!Z4</f>
        <v>2016</v>
      </c>
      <c r="AE10" s="13">
        <f t="shared" si="10"/>
        <v>0.56856039370168876</v>
      </c>
      <c r="AF10" s="13">
        <v>1</v>
      </c>
      <c r="AG10" s="13">
        <v>0.56856039370168876</v>
      </c>
      <c r="AI10" s="18" t="str">
        <f t="shared" si="3"/>
        <v>\I:</v>
      </c>
      <c r="AJ10">
        <f>$AO$10</f>
        <v>2016</v>
      </c>
      <c r="AK10" t="s">
        <v>27</v>
      </c>
      <c r="AL10" t="str">
        <f t="shared" si="11"/>
        <v>ISDMT</v>
      </c>
      <c r="AM10" s="13">
        <f>'BY_Demands_Drivers (4)'!$F$53*$AP10</f>
        <v>0</v>
      </c>
      <c r="AO10" s="236">
        <f>'BY_Demands_Drivers (4)'!Z4</f>
        <v>2016</v>
      </c>
      <c r="AP10" s="13">
        <f t="shared" si="12"/>
        <v>1.132247997086127</v>
      </c>
      <c r="AQ10" s="13">
        <v>1</v>
      </c>
      <c r="AR10" s="13">
        <v>1.132247997086127</v>
      </c>
      <c r="AT10" s="18" t="str">
        <f t="shared" si="4"/>
        <v>\I:</v>
      </c>
      <c r="AU10">
        <f>$AZ$10</f>
        <v>2016</v>
      </c>
      <c r="AV10" t="s">
        <v>27</v>
      </c>
      <c r="AW10" t="str">
        <f t="shared" si="13"/>
        <v>IIDMT</v>
      </c>
      <c r="AX10" s="13">
        <f>'BY_Demands_Drivers (4)'!$F$88*$BA10</f>
        <v>0</v>
      </c>
      <c r="AZ10" s="236">
        <f>'BY_Demands_Drivers (4)'!Z4</f>
        <v>2016</v>
      </c>
      <c r="BA10" s="13">
        <f t="shared" si="14"/>
        <v>1.0143974339673094</v>
      </c>
      <c r="BB10" s="13">
        <v>1</v>
      </c>
      <c r="BC10" s="13">
        <v>1.0143974339673094</v>
      </c>
    </row>
    <row r="11" spans="2:55" x14ac:dyDescent="0.3">
      <c r="B11" s="18" t="str">
        <f t="shared" si="0"/>
        <v>\I:</v>
      </c>
      <c r="C11">
        <f>$H$11</f>
        <v>2017</v>
      </c>
      <c r="D11" t="s">
        <v>27</v>
      </c>
      <c r="E11" t="str">
        <f t="shared" si="5"/>
        <v>IGDMT</v>
      </c>
      <c r="F11" s="13">
        <f>'BY_Demands_Drivers (4)'!$F$25*$I11</f>
        <v>0</v>
      </c>
      <c r="H11" s="236">
        <f>'BY_Demands_Drivers (4)'!AA4</f>
        <v>2017</v>
      </c>
      <c r="I11" s="13">
        <f t="shared" si="6"/>
        <v>0.94816984646867963</v>
      </c>
      <c r="J11" s="13">
        <v>1</v>
      </c>
      <c r="K11" s="13">
        <v>0.94816984646867963</v>
      </c>
      <c r="M11" s="18" t="str">
        <f t="shared" si="1"/>
        <v>\I:</v>
      </c>
      <c r="N11">
        <f>$S$11</f>
        <v>2017</v>
      </c>
      <c r="O11" t="s">
        <v>27</v>
      </c>
      <c r="P11" t="str">
        <f t="shared" si="7"/>
        <v>IXDMT</v>
      </c>
      <c r="Q11" s="13">
        <f>'BY_Demands_Drivers (4)'!$F$32*$T11</f>
        <v>0</v>
      </c>
      <c r="S11" s="236">
        <f>'BY_Demands_Drivers (4)'!AA4</f>
        <v>2017</v>
      </c>
      <c r="T11" s="13">
        <f t="shared" si="8"/>
        <v>1.0159883759980608</v>
      </c>
      <c r="U11" s="13">
        <v>1</v>
      </c>
      <c r="V11" s="13">
        <v>1.0159883759980608</v>
      </c>
      <c r="X11" s="18" t="str">
        <f t="shared" si="2"/>
        <v>\I:</v>
      </c>
      <c r="Y11">
        <f>$AD$11</f>
        <v>2017</v>
      </c>
      <c r="Z11" t="s">
        <v>27</v>
      </c>
      <c r="AA11" t="str">
        <f t="shared" si="9"/>
        <v>IRDMT</v>
      </c>
      <c r="AB11" s="13">
        <f>'BY_Demands_Drivers (4)'!$F$46*$AE11</f>
        <v>0</v>
      </c>
      <c r="AD11" s="236">
        <f>'BY_Demands_Drivers (4)'!AA4</f>
        <v>2017</v>
      </c>
      <c r="AE11" s="13">
        <f t="shared" si="10"/>
        <v>0.57430553934860973</v>
      </c>
      <c r="AF11" s="13">
        <v>1</v>
      </c>
      <c r="AG11" s="13">
        <v>0.57430553934860973</v>
      </c>
      <c r="AI11" s="18" t="str">
        <f t="shared" si="3"/>
        <v>\I:</v>
      </c>
      <c r="AJ11">
        <f>$AO$11</f>
        <v>2017</v>
      </c>
      <c r="AK11" t="s">
        <v>27</v>
      </c>
      <c r="AL11" t="str">
        <f t="shared" si="11"/>
        <v>ISDMT</v>
      </c>
      <c r="AM11" s="13">
        <f>'BY_Demands_Drivers (4)'!$F$53*$AP11</f>
        <v>0</v>
      </c>
      <c r="AO11" s="236">
        <f>'BY_Demands_Drivers (4)'!AA4</f>
        <v>2017</v>
      </c>
      <c r="AP11" s="13">
        <f t="shared" si="12"/>
        <v>1.1877139036952888</v>
      </c>
      <c r="AQ11" s="13">
        <v>1</v>
      </c>
      <c r="AR11" s="13">
        <v>1.1877139036952888</v>
      </c>
      <c r="AT11" s="18" t="str">
        <f t="shared" si="4"/>
        <v>\I:</v>
      </c>
      <c r="AU11">
        <f>$AZ$11</f>
        <v>2017</v>
      </c>
      <c r="AV11" t="s">
        <v>27</v>
      </c>
      <c r="AW11" t="str">
        <f t="shared" si="13"/>
        <v>IIDMT</v>
      </c>
      <c r="AX11" s="13">
        <f>'BY_Demands_Drivers (4)'!$F$88*$BA11</f>
        <v>0</v>
      </c>
      <c r="AZ11" s="236">
        <f>'BY_Demands_Drivers (4)'!AA4</f>
        <v>2017</v>
      </c>
      <c r="BA11" s="13">
        <f t="shared" si="14"/>
        <v>1.0480921947087032</v>
      </c>
      <c r="BB11" s="13">
        <v>1</v>
      </c>
      <c r="BC11" s="13">
        <v>1.0480921947087032</v>
      </c>
    </row>
    <row r="12" spans="2:55" x14ac:dyDescent="0.3">
      <c r="B12" s="18" t="str">
        <f t="shared" si="0"/>
        <v>\I:</v>
      </c>
      <c r="C12">
        <f>$H$12</f>
        <v>2018</v>
      </c>
      <c r="D12" t="s">
        <v>27</v>
      </c>
      <c r="E12" t="str">
        <f t="shared" si="5"/>
        <v>IGDMT</v>
      </c>
      <c r="F12" s="13">
        <f>'BY_Demands_Drivers (4)'!$F$25*$I12</f>
        <v>0</v>
      </c>
      <c r="H12" s="236">
        <f>'BY_Demands_Drivers (4)'!AB4</f>
        <v>2018</v>
      </c>
      <c r="I12" s="13">
        <f t="shared" si="6"/>
        <v>0.93795477287264095</v>
      </c>
      <c r="J12" s="13">
        <v>1</v>
      </c>
      <c r="K12" s="13">
        <v>0.93795477287264095</v>
      </c>
      <c r="M12" s="18" t="str">
        <f t="shared" si="1"/>
        <v>\I:</v>
      </c>
      <c r="N12">
        <f>$S$12</f>
        <v>2018</v>
      </c>
      <c r="O12" t="s">
        <v>27</v>
      </c>
      <c r="P12" t="str">
        <f t="shared" si="7"/>
        <v>IXDMT</v>
      </c>
      <c r="Q12" s="13">
        <f>'BY_Demands_Drivers (4)'!$F$32*$T12</f>
        <v>0</v>
      </c>
      <c r="S12" s="236">
        <f>'BY_Demands_Drivers (4)'!AB4</f>
        <v>2018</v>
      </c>
      <c r="T12" s="13">
        <f t="shared" si="8"/>
        <v>1.0160065461641177</v>
      </c>
      <c r="U12" s="13">
        <v>1</v>
      </c>
      <c r="V12" s="13">
        <v>1.0160065461641177</v>
      </c>
      <c r="X12" s="18" t="str">
        <f t="shared" si="2"/>
        <v>\I:</v>
      </c>
      <c r="Y12">
        <f>$AD$12</f>
        <v>2018</v>
      </c>
      <c r="Z12" t="s">
        <v>27</v>
      </c>
      <c r="AA12" t="str">
        <f t="shared" si="9"/>
        <v>IRDMT</v>
      </c>
      <c r="AB12" s="13">
        <f>'BY_Demands_Drivers (4)'!$F$46*$AE12</f>
        <v>0</v>
      </c>
      <c r="AD12" s="236">
        <f>'BY_Demands_Drivers (4)'!AB4</f>
        <v>2018</v>
      </c>
      <c r="AE12" s="13">
        <f t="shared" si="10"/>
        <v>0.58005068499553081</v>
      </c>
      <c r="AF12" s="13">
        <v>1</v>
      </c>
      <c r="AG12" s="13">
        <v>0.58005068499553081</v>
      </c>
      <c r="AI12" s="18" t="str">
        <f t="shared" si="3"/>
        <v>\I:</v>
      </c>
      <c r="AJ12">
        <f>$AO$12</f>
        <v>2018</v>
      </c>
      <c r="AK12" t="s">
        <v>27</v>
      </c>
      <c r="AL12" t="str">
        <f t="shared" si="11"/>
        <v>ISDMT</v>
      </c>
      <c r="AM12" s="13">
        <f>'BY_Demands_Drivers (4)'!$F$53*$AP12</f>
        <v>0</v>
      </c>
      <c r="AO12" s="236">
        <f>'BY_Demands_Drivers (4)'!AB4</f>
        <v>2018</v>
      </c>
      <c r="AP12" s="13">
        <f t="shared" si="12"/>
        <v>1.2431798103044509</v>
      </c>
      <c r="AQ12" s="13">
        <v>1</v>
      </c>
      <c r="AR12" s="13">
        <v>1.2431798103044509</v>
      </c>
      <c r="AT12" s="18" t="str">
        <f t="shared" si="4"/>
        <v>\I:</v>
      </c>
      <c r="AU12">
        <f>$AZ$12</f>
        <v>2018</v>
      </c>
      <c r="AV12" t="s">
        <v>27</v>
      </c>
      <c r="AW12" t="str">
        <f t="shared" si="13"/>
        <v>IIDMT</v>
      </c>
      <c r="AX12" s="13">
        <f>'BY_Demands_Drivers (4)'!$F$88*$BA12</f>
        <v>0</v>
      </c>
      <c r="AZ12" s="236">
        <f>'BY_Demands_Drivers (4)'!AB4</f>
        <v>2018</v>
      </c>
      <c r="BA12" s="13">
        <f t="shared" si="14"/>
        <v>1.081786955450097</v>
      </c>
      <c r="BB12" s="13">
        <v>1</v>
      </c>
      <c r="BC12" s="13">
        <v>1.081786955450097</v>
      </c>
    </row>
    <row r="13" spans="2:55" x14ac:dyDescent="0.3">
      <c r="B13" s="18" t="str">
        <f t="shared" si="0"/>
        <v>\I:</v>
      </c>
      <c r="C13">
        <f>$H$13</f>
        <v>2019</v>
      </c>
      <c r="D13" t="s">
        <v>27</v>
      </c>
      <c r="E13" t="str">
        <f t="shared" si="5"/>
        <v>IGDMT</v>
      </c>
      <c r="F13" s="13">
        <f>'BY_Demands_Drivers (4)'!$F$25*$I13</f>
        <v>0</v>
      </c>
      <c r="H13" s="236">
        <f>'BY_Demands_Drivers (4)'!AC4</f>
        <v>2019</v>
      </c>
      <c r="I13" s="13">
        <f t="shared" si="6"/>
        <v>0.92773969927660216</v>
      </c>
      <c r="J13" s="13">
        <v>1</v>
      </c>
      <c r="K13" s="13">
        <v>0.92773969927660216</v>
      </c>
      <c r="M13" s="18" t="str">
        <f t="shared" si="1"/>
        <v>\I:</v>
      </c>
      <c r="N13">
        <f>$S$13</f>
        <v>2019</v>
      </c>
      <c r="O13" t="s">
        <v>27</v>
      </c>
      <c r="P13" t="str">
        <f t="shared" si="7"/>
        <v>IXDMT</v>
      </c>
      <c r="Q13" s="13">
        <f>'BY_Demands_Drivers (4)'!$F$32*$T13</f>
        <v>0</v>
      </c>
      <c r="S13" s="236">
        <f>'BY_Demands_Drivers (4)'!AC4</f>
        <v>2019</v>
      </c>
      <c r="T13" s="13">
        <f t="shared" si="8"/>
        <v>1.0160247163301745</v>
      </c>
      <c r="U13" s="13">
        <v>1</v>
      </c>
      <c r="V13" s="13">
        <v>1.0160247163301745</v>
      </c>
      <c r="X13" s="18" t="str">
        <f t="shared" si="2"/>
        <v>\I:</v>
      </c>
      <c r="Y13">
        <f>$AD$13</f>
        <v>2019</v>
      </c>
      <c r="Z13" t="s">
        <v>27</v>
      </c>
      <c r="AA13" t="str">
        <f t="shared" si="9"/>
        <v>IRDMT</v>
      </c>
      <c r="AB13" s="13">
        <f>'BY_Demands_Drivers (4)'!$F$46*$AE13</f>
        <v>0</v>
      </c>
      <c r="AD13" s="236">
        <f>'BY_Demands_Drivers (4)'!AC4</f>
        <v>2019</v>
      </c>
      <c r="AE13" s="13">
        <f t="shared" si="10"/>
        <v>0.58579583064245178</v>
      </c>
      <c r="AF13" s="13">
        <v>1</v>
      </c>
      <c r="AG13" s="13">
        <v>0.58579583064245178</v>
      </c>
      <c r="AI13" s="18" t="str">
        <f t="shared" si="3"/>
        <v>\I:</v>
      </c>
      <c r="AJ13">
        <f>$AO$13</f>
        <v>2019</v>
      </c>
      <c r="AK13" t="s">
        <v>27</v>
      </c>
      <c r="AL13" t="str">
        <f t="shared" si="11"/>
        <v>ISDMT</v>
      </c>
      <c r="AM13" s="13">
        <f>'BY_Demands_Drivers (4)'!$F$53*$AP13</f>
        <v>0</v>
      </c>
      <c r="AO13" s="236">
        <f>'BY_Demands_Drivers (4)'!AC4</f>
        <v>2019</v>
      </c>
      <c r="AP13" s="13">
        <f t="shared" si="12"/>
        <v>1.2986457169136127</v>
      </c>
      <c r="AQ13" s="13">
        <v>1</v>
      </c>
      <c r="AR13" s="13">
        <v>1.2986457169136127</v>
      </c>
      <c r="AT13" s="18" t="str">
        <f t="shared" si="4"/>
        <v>\I:</v>
      </c>
      <c r="AU13">
        <f>$AZ$13</f>
        <v>2019</v>
      </c>
      <c r="AV13" t="s">
        <v>27</v>
      </c>
      <c r="AW13" t="str">
        <f t="shared" si="13"/>
        <v>IIDMT</v>
      </c>
      <c r="AX13" s="13">
        <f>'BY_Demands_Drivers (4)'!$F$88*$BA13</f>
        <v>0</v>
      </c>
      <c r="AZ13" s="236">
        <f>'BY_Demands_Drivers (4)'!AC4</f>
        <v>2019</v>
      </c>
      <c r="BA13" s="13">
        <f t="shared" si="14"/>
        <v>1.1154817161914905</v>
      </c>
      <c r="BB13" s="13">
        <v>1</v>
      </c>
      <c r="BC13" s="13">
        <v>1.1154817161914905</v>
      </c>
    </row>
    <row r="14" spans="2:55" x14ac:dyDescent="0.3">
      <c r="B14" s="18" t="str">
        <f t="shared" si="0"/>
        <v>\I:</v>
      </c>
      <c r="C14">
        <f>$H$14</f>
        <v>2020</v>
      </c>
      <c r="D14" t="s">
        <v>27</v>
      </c>
      <c r="E14" t="str">
        <f t="shared" si="5"/>
        <v>IGDMT</v>
      </c>
      <c r="F14" s="13">
        <f>'BY_Demands_Drivers (4)'!$F$25*$I14</f>
        <v>0</v>
      </c>
      <c r="H14" s="236">
        <f>'BY_Demands_Drivers (4)'!AD4</f>
        <v>2020</v>
      </c>
      <c r="I14" s="13">
        <f t="shared" si="6"/>
        <v>0.91752462568056348</v>
      </c>
      <c r="J14" s="13">
        <v>1</v>
      </c>
      <c r="K14" s="13">
        <v>0.91752462568056348</v>
      </c>
      <c r="M14" s="18" t="str">
        <f t="shared" si="1"/>
        <v>\I:</v>
      </c>
      <c r="N14">
        <f>$S$14</f>
        <v>2020</v>
      </c>
      <c r="O14" t="s">
        <v>27</v>
      </c>
      <c r="P14" t="str">
        <f t="shared" si="7"/>
        <v>IXDMT</v>
      </c>
      <c r="Q14" s="13">
        <f>'BY_Demands_Drivers (4)'!$F$32*$T14</f>
        <v>0</v>
      </c>
      <c r="S14" s="236">
        <f>'BY_Demands_Drivers (4)'!AD4</f>
        <v>2020</v>
      </c>
      <c r="T14" s="13">
        <f t="shared" si="8"/>
        <v>1.016042886496231</v>
      </c>
      <c r="U14" s="13">
        <v>1</v>
      </c>
      <c r="V14" s="13">
        <v>1.016042886496231</v>
      </c>
      <c r="X14" s="18" t="str">
        <f t="shared" si="2"/>
        <v>\I:</v>
      </c>
      <c r="Y14">
        <f>$AD$14</f>
        <v>2020</v>
      </c>
      <c r="Z14" t="s">
        <v>27</v>
      </c>
      <c r="AA14" t="str">
        <f t="shared" si="9"/>
        <v>IRDMT</v>
      </c>
      <c r="AB14" s="13">
        <f>'BY_Demands_Drivers (4)'!$F$46*$AE14</f>
        <v>0</v>
      </c>
      <c r="AD14" s="236">
        <f>'BY_Demands_Drivers (4)'!AD4</f>
        <v>2020</v>
      </c>
      <c r="AE14" s="13">
        <f t="shared" si="10"/>
        <v>0.59154097628937263</v>
      </c>
      <c r="AF14" s="13">
        <v>1</v>
      </c>
      <c r="AG14" s="13">
        <v>0.59154097628937263</v>
      </c>
      <c r="AI14" s="18" t="str">
        <f t="shared" si="3"/>
        <v>\I:</v>
      </c>
      <c r="AJ14">
        <f>$AO$14</f>
        <v>2020</v>
      </c>
      <c r="AK14" t="s">
        <v>27</v>
      </c>
      <c r="AL14" t="str">
        <f t="shared" si="11"/>
        <v>ISDMT</v>
      </c>
      <c r="AM14" s="13">
        <f>'BY_Demands_Drivers (4)'!$F$53*$AP14</f>
        <v>0</v>
      </c>
      <c r="AO14" s="236">
        <f>'BY_Demands_Drivers (4)'!AD4</f>
        <v>2020</v>
      </c>
      <c r="AP14" s="13">
        <f t="shared" si="12"/>
        <v>1.3541116235227748</v>
      </c>
      <c r="AQ14" s="13">
        <v>1</v>
      </c>
      <c r="AR14" s="13">
        <v>1.3541116235227748</v>
      </c>
      <c r="AT14" s="18" t="str">
        <f t="shared" si="4"/>
        <v>\I:</v>
      </c>
      <c r="AU14">
        <f>$AZ$14</f>
        <v>2020</v>
      </c>
      <c r="AV14" t="s">
        <v>27</v>
      </c>
      <c r="AW14" t="str">
        <f t="shared" si="13"/>
        <v>IIDMT</v>
      </c>
      <c r="AX14" s="13">
        <f>'BY_Demands_Drivers (4)'!$F$88*$BA14</f>
        <v>0</v>
      </c>
      <c r="AZ14" s="236">
        <f>'BY_Demands_Drivers (4)'!AD4</f>
        <v>2020</v>
      </c>
      <c r="BA14" s="13">
        <f t="shared" si="14"/>
        <v>1.1491764769328843</v>
      </c>
      <c r="BB14" s="13">
        <v>1</v>
      </c>
      <c r="BC14" s="13">
        <v>1.1491764769328843</v>
      </c>
    </row>
    <row r="15" spans="2:55" x14ac:dyDescent="0.3">
      <c r="B15" s="18" t="str">
        <f t="shared" si="0"/>
        <v>\I:</v>
      </c>
      <c r="C15">
        <f>$H$15</f>
        <v>2021</v>
      </c>
      <c r="D15" t="s">
        <v>27</v>
      </c>
      <c r="E15" t="str">
        <f t="shared" si="5"/>
        <v>IGDMT</v>
      </c>
      <c r="F15" s="13">
        <f>'BY_Demands_Drivers (4)'!$F$25*$I15</f>
        <v>0</v>
      </c>
      <c r="H15" s="236">
        <f>'BY_Demands_Drivers (4)'!AE4</f>
        <v>2021</v>
      </c>
      <c r="I15" s="13">
        <f t="shared" si="6"/>
        <v>0.90730955208452468</v>
      </c>
      <c r="J15" s="13">
        <v>1</v>
      </c>
      <c r="K15" s="13">
        <v>0.90730955208452468</v>
      </c>
      <c r="M15" s="18" t="str">
        <f t="shared" si="1"/>
        <v>\I:</v>
      </c>
      <c r="N15">
        <f>$S$15</f>
        <v>2021</v>
      </c>
      <c r="O15" t="s">
        <v>27</v>
      </c>
      <c r="P15" t="str">
        <f t="shared" si="7"/>
        <v>IXDMT</v>
      </c>
      <c r="Q15" s="13">
        <f>'BY_Demands_Drivers (4)'!$F$32*$T15</f>
        <v>0</v>
      </c>
      <c r="S15" s="236">
        <f>'BY_Demands_Drivers (4)'!AE4</f>
        <v>2021</v>
      </c>
      <c r="T15" s="13">
        <f t="shared" si="8"/>
        <v>1.0246322250782018</v>
      </c>
      <c r="U15" s="13">
        <v>1</v>
      </c>
      <c r="V15" s="13">
        <v>1.0246322250782018</v>
      </c>
      <c r="X15" s="18" t="str">
        <f t="shared" si="2"/>
        <v>\I:</v>
      </c>
      <c r="Y15">
        <f>$AD$15</f>
        <v>2021</v>
      </c>
      <c r="Z15" t="s">
        <v>27</v>
      </c>
      <c r="AA15" t="str">
        <f t="shared" si="9"/>
        <v>IRDMT</v>
      </c>
      <c r="AB15" s="13">
        <f>'BY_Demands_Drivers (4)'!$F$46*$AE15</f>
        <v>0</v>
      </c>
      <c r="AD15" s="236">
        <f>'BY_Demands_Drivers (4)'!AE4</f>
        <v>2021</v>
      </c>
      <c r="AE15" s="13">
        <f t="shared" si="10"/>
        <v>0.58823280276661538</v>
      </c>
      <c r="AF15" s="13">
        <v>1</v>
      </c>
      <c r="AG15" s="13">
        <v>0.58823280276661538</v>
      </c>
      <c r="AI15" s="18" t="str">
        <f t="shared" si="3"/>
        <v>\I:</v>
      </c>
      <c r="AJ15">
        <f>$AO$15</f>
        <v>2021</v>
      </c>
      <c r="AK15" t="s">
        <v>27</v>
      </c>
      <c r="AL15" t="str">
        <f t="shared" si="11"/>
        <v>ISDMT</v>
      </c>
      <c r="AM15" s="13">
        <f>'BY_Demands_Drivers (4)'!$F$53*$AP15</f>
        <v>0</v>
      </c>
      <c r="AO15" s="236">
        <f>'BY_Demands_Drivers (4)'!AE4</f>
        <v>2021</v>
      </c>
      <c r="AP15" s="13">
        <f t="shared" si="12"/>
        <v>1.3800460545600544</v>
      </c>
      <c r="AQ15" s="13">
        <v>1</v>
      </c>
      <c r="AR15" s="13">
        <v>1.3800460545600544</v>
      </c>
      <c r="AT15" s="18" t="str">
        <f t="shared" si="4"/>
        <v>\I:</v>
      </c>
      <c r="AU15">
        <f>$AZ$15</f>
        <v>2021</v>
      </c>
      <c r="AV15" t="s">
        <v>27</v>
      </c>
      <c r="AW15" t="str">
        <f t="shared" si="13"/>
        <v>IIDMT</v>
      </c>
      <c r="AX15" s="13">
        <f>'BY_Demands_Drivers (4)'!$F$88*$BA15</f>
        <v>0</v>
      </c>
      <c r="AZ15" s="236">
        <f>'BY_Demands_Drivers (4)'!AE4</f>
        <v>2021</v>
      </c>
      <c r="BA15" s="13">
        <f t="shared" si="14"/>
        <v>1.1716177074139409</v>
      </c>
      <c r="BB15" s="13">
        <v>1</v>
      </c>
      <c r="BC15" s="13">
        <v>1.1716177074139409</v>
      </c>
    </row>
    <row r="16" spans="2:55" x14ac:dyDescent="0.3">
      <c r="B16" s="18" t="str">
        <f t="shared" si="0"/>
        <v>\I:</v>
      </c>
      <c r="C16">
        <f>$H$16</f>
        <v>2022</v>
      </c>
      <c r="D16" t="s">
        <v>27</v>
      </c>
      <c r="E16" t="str">
        <f t="shared" si="5"/>
        <v>IGDMT</v>
      </c>
      <c r="F16" s="13">
        <f>'BY_Demands_Drivers (4)'!$F$25*$I16</f>
        <v>0</v>
      </c>
      <c r="H16" s="236">
        <f>'BY_Demands_Drivers (4)'!AF4</f>
        <v>2022</v>
      </c>
      <c r="I16" s="13">
        <f t="shared" si="6"/>
        <v>0.897094478488486</v>
      </c>
      <c r="J16" s="13">
        <v>1</v>
      </c>
      <c r="K16" s="13">
        <v>0.897094478488486</v>
      </c>
      <c r="M16" s="18" t="str">
        <f t="shared" si="1"/>
        <v>\I:</v>
      </c>
      <c r="N16">
        <f>$S$16</f>
        <v>2022</v>
      </c>
      <c r="O16" t="s">
        <v>27</v>
      </c>
      <c r="P16" t="str">
        <f t="shared" si="7"/>
        <v>IXDMT</v>
      </c>
      <c r="Q16" s="13">
        <f>'BY_Demands_Drivers (4)'!$F$32*$T16</f>
        <v>0</v>
      </c>
      <c r="S16" s="236">
        <f>'BY_Demands_Drivers (4)'!AF4</f>
        <v>2022</v>
      </c>
      <c r="T16" s="13">
        <f t="shared" si="8"/>
        <v>1.0332215636601725</v>
      </c>
      <c r="U16" s="13">
        <v>1</v>
      </c>
      <c r="V16" s="13">
        <v>1.0332215636601725</v>
      </c>
      <c r="X16" s="18" t="str">
        <f t="shared" si="2"/>
        <v>\I:</v>
      </c>
      <c r="Y16">
        <f>$AD$16</f>
        <v>2022</v>
      </c>
      <c r="Z16" t="s">
        <v>27</v>
      </c>
      <c r="AA16" t="str">
        <f t="shared" si="9"/>
        <v>IRDMT</v>
      </c>
      <c r="AB16" s="13">
        <f>'BY_Demands_Drivers (4)'!$F$46*$AE16</f>
        <v>0</v>
      </c>
      <c r="AD16" s="236">
        <f>'BY_Demands_Drivers (4)'!AF4</f>
        <v>2022</v>
      </c>
      <c r="AE16" s="13">
        <f t="shared" si="10"/>
        <v>0.58492462924385824</v>
      </c>
      <c r="AF16" s="13">
        <v>1</v>
      </c>
      <c r="AG16" s="13">
        <v>0.58492462924385824</v>
      </c>
      <c r="AI16" s="18" t="str">
        <f t="shared" si="3"/>
        <v>\I:</v>
      </c>
      <c r="AJ16">
        <f>$AO$16</f>
        <v>2022</v>
      </c>
      <c r="AK16" t="s">
        <v>27</v>
      </c>
      <c r="AL16" t="str">
        <f t="shared" si="11"/>
        <v>ISDMT</v>
      </c>
      <c r="AM16" s="13">
        <f>'BY_Demands_Drivers (4)'!$F$53*$AP16</f>
        <v>0</v>
      </c>
      <c r="AO16" s="236">
        <f>'BY_Demands_Drivers (4)'!AF4</f>
        <v>2022</v>
      </c>
      <c r="AP16" s="13">
        <f t="shared" si="12"/>
        <v>1.4059804855973339</v>
      </c>
      <c r="AQ16" s="13">
        <v>1</v>
      </c>
      <c r="AR16" s="13">
        <v>1.4059804855973339</v>
      </c>
      <c r="AT16" s="18" t="str">
        <f t="shared" si="4"/>
        <v>\I:</v>
      </c>
      <c r="AU16">
        <f>$AZ$16</f>
        <v>2022</v>
      </c>
      <c r="AV16" t="s">
        <v>27</v>
      </c>
      <c r="AW16" t="str">
        <f t="shared" si="13"/>
        <v>IIDMT</v>
      </c>
      <c r="AX16" s="13">
        <f>'BY_Demands_Drivers (4)'!$F$88*$BA16</f>
        <v>0</v>
      </c>
      <c r="AZ16" s="236">
        <f>'BY_Demands_Drivers (4)'!AF4</f>
        <v>2022</v>
      </c>
      <c r="BA16" s="13">
        <f t="shared" si="14"/>
        <v>1.1940589378949975</v>
      </c>
      <c r="BB16" s="13">
        <v>1</v>
      </c>
      <c r="BC16" s="13">
        <v>1.1940589378949975</v>
      </c>
    </row>
    <row r="17" spans="2:55" x14ac:dyDescent="0.3">
      <c r="B17" s="18" t="str">
        <f t="shared" si="0"/>
        <v>\I:</v>
      </c>
      <c r="C17">
        <f>$H$17</f>
        <v>2023</v>
      </c>
      <c r="D17" t="s">
        <v>27</v>
      </c>
      <c r="E17" t="str">
        <f t="shared" si="5"/>
        <v>IGDMT</v>
      </c>
      <c r="F17" s="13">
        <f>'BY_Demands_Drivers (4)'!$F$25*$I17</f>
        <v>0</v>
      </c>
      <c r="H17" s="236">
        <f>'BY_Demands_Drivers (4)'!AG4</f>
        <v>2023</v>
      </c>
      <c r="I17" s="13">
        <f t="shared" si="6"/>
        <v>0.88687940489244721</v>
      </c>
      <c r="J17" s="13">
        <v>1</v>
      </c>
      <c r="K17" s="13">
        <v>0.88687940489244721</v>
      </c>
      <c r="M17" s="18" t="str">
        <f t="shared" si="1"/>
        <v>\I:</v>
      </c>
      <c r="N17">
        <f>$S$17</f>
        <v>2023</v>
      </c>
      <c r="O17" t="s">
        <v>27</v>
      </c>
      <c r="P17" t="str">
        <f t="shared" si="7"/>
        <v>IXDMT</v>
      </c>
      <c r="Q17" s="13">
        <f>'BY_Demands_Drivers (4)'!$F$32*$T17</f>
        <v>0</v>
      </c>
      <c r="S17" s="236">
        <f>'BY_Demands_Drivers (4)'!AG4</f>
        <v>2023</v>
      </c>
      <c r="T17" s="13">
        <f t="shared" si="8"/>
        <v>1.0418109022421433</v>
      </c>
      <c r="U17" s="13">
        <v>1</v>
      </c>
      <c r="V17" s="13">
        <v>1.0418109022421433</v>
      </c>
      <c r="X17" s="18" t="str">
        <f t="shared" si="2"/>
        <v>\I:</v>
      </c>
      <c r="Y17">
        <f>$AD$17</f>
        <v>2023</v>
      </c>
      <c r="Z17" t="s">
        <v>27</v>
      </c>
      <c r="AA17" t="str">
        <f t="shared" si="9"/>
        <v>IRDMT</v>
      </c>
      <c r="AB17" s="13">
        <f>'BY_Demands_Drivers (4)'!$F$46*$AE17</f>
        <v>0</v>
      </c>
      <c r="AD17" s="236">
        <f>'BY_Demands_Drivers (4)'!AG4</f>
        <v>2023</v>
      </c>
      <c r="AE17" s="13">
        <f t="shared" si="10"/>
        <v>0.58161645572110099</v>
      </c>
      <c r="AF17" s="13">
        <v>1</v>
      </c>
      <c r="AG17" s="13">
        <v>0.58161645572110099</v>
      </c>
      <c r="AI17" s="18" t="str">
        <f t="shared" si="3"/>
        <v>\I:</v>
      </c>
      <c r="AJ17">
        <f>$AO$17</f>
        <v>2023</v>
      </c>
      <c r="AK17" t="s">
        <v>27</v>
      </c>
      <c r="AL17" t="str">
        <f t="shared" si="11"/>
        <v>ISDMT</v>
      </c>
      <c r="AM17" s="13">
        <f>'BY_Demands_Drivers (4)'!$F$53*$AP17</f>
        <v>0</v>
      </c>
      <c r="AO17" s="236">
        <f>'BY_Demands_Drivers (4)'!AG4</f>
        <v>2023</v>
      </c>
      <c r="AP17" s="13">
        <f t="shared" si="12"/>
        <v>1.4319149166346137</v>
      </c>
      <c r="AQ17" s="13">
        <v>1</v>
      </c>
      <c r="AR17" s="13">
        <v>1.4319149166346137</v>
      </c>
      <c r="AT17" s="18" t="str">
        <f t="shared" si="4"/>
        <v>\I:</v>
      </c>
      <c r="AU17">
        <f>$AZ$17</f>
        <v>2023</v>
      </c>
      <c r="AV17" t="s">
        <v>27</v>
      </c>
      <c r="AW17" t="str">
        <f t="shared" si="13"/>
        <v>IIDMT</v>
      </c>
      <c r="AX17" s="13">
        <f>'BY_Demands_Drivers (4)'!$F$88*$BA17</f>
        <v>0</v>
      </c>
      <c r="AZ17" s="236">
        <f>'BY_Demands_Drivers (4)'!AG4</f>
        <v>2023</v>
      </c>
      <c r="BA17" s="13">
        <f t="shared" si="14"/>
        <v>1.2165001683760541</v>
      </c>
      <c r="BB17" s="13">
        <v>1</v>
      </c>
      <c r="BC17" s="13">
        <v>1.2165001683760541</v>
      </c>
    </row>
    <row r="18" spans="2:55" x14ac:dyDescent="0.3">
      <c r="B18" s="18" t="str">
        <f t="shared" si="0"/>
        <v>\I:</v>
      </c>
      <c r="C18">
        <f>$H$18</f>
        <v>2024</v>
      </c>
      <c r="D18" t="s">
        <v>27</v>
      </c>
      <c r="E18" t="str">
        <f t="shared" si="5"/>
        <v>IGDMT</v>
      </c>
      <c r="F18" s="13">
        <f>'BY_Demands_Drivers (4)'!$F$25*$I18</f>
        <v>0</v>
      </c>
      <c r="H18" s="236">
        <f>'BY_Demands_Drivers (4)'!AH4</f>
        <v>2024</v>
      </c>
      <c r="I18" s="13">
        <f t="shared" si="6"/>
        <v>0.87666433129640853</v>
      </c>
      <c r="J18" s="13">
        <v>1</v>
      </c>
      <c r="K18" s="13">
        <v>0.87666433129640853</v>
      </c>
      <c r="M18" s="18" t="str">
        <f t="shared" si="1"/>
        <v>\I:</v>
      </c>
      <c r="N18">
        <f>$S$18</f>
        <v>2024</v>
      </c>
      <c r="O18" t="s">
        <v>27</v>
      </c>
      <c r="P18" t="str">
        <f t="shared" si="7"/>
        <v>IXDMT</v>
      </c>
      <c r="Q18" s="13">
        <f>'BY_Demands_Drivers (4)'!$F$32*$T18</f>
        <v>0</v>
      </c>
      <c r="S18" s="236">
        <f>'BY_Demands_Drivers (4)'!AH4</f>
        <v>2024</v>
      </c>
      <c r="T18" s="13">
        <f t="shared" si="8"/>
        <v>1.050400240824114</v>
      </c>
      <c r="U18" s="13">
        <v>1</v>
      </c>
      <c r="V18" s="13">
        <v>1.050400240824114</v>
      </c>
      <c r="X18" s="18" t="str">
        <f t="shared" si="2"/>
        <v>\I:</v>
      </c>
      <c r="Y18">
        <f>$AD$18</f>
        <v>2024</v>
      </c>
      <c r="Z18" t="s">
        <v>27</v>
      </c>
      <c r="AA18" t="str">
        <f t="shared" si="9"/>
        <v>IRDMT</v>
      </c>
      <c r="AB18" s="13">
        <f>'BY_Demands_Drivers (4)'!$F$46*$AE18</f>
        <v>0</v>
      </c>
      <c r="AD18" s="236">
        <f>'BY_Demands_Drivers (4)'!AH4</f>
        <v>2024</v>
      </c>
      <c r="AE18" s="13">
        <f t="shared" si="10"/>
        <v>0.57830828219834374</v>
      </c>
      <c r="AF18" s="13">
        <v>1</v>
      </c>
      <c r="AG18" s="13">
        <v>0.57830828219834374</v>
      </c>
      <c r="AI18" s="18" t="str">
        <f t="shared" si="3"/>
        <v>\I:</v>
      </c>
      <c r="AJ18">
        <f>$AO$18</f>
        <v>2024</v>
      </c>
      <c r="AK18" t="s">
        <v>27</v>
      </c>
      <c r="AL18" t="str">
        <f t="shared" si="11"/>
        <v>ISDMT</v>
      </c>
      <c r="AM18" s="13">
        <f>'BY_Demands_Drivers (4)'!$F$53*$AP18</f>
        <v>0</v>
      </c>
      <c r="AO18" s="236">
        <f>'BY_Demands_Drivers (4)'!AH4</f>
        <v>2024</v>
      </c>
      <c r="AP18" s="13">
        <f t="shared" si="12"/>
        <v>1.4578493476718932</v>
      </c>
      <c r="AQ18" s="13">
        <v>1</v>
      </c>
      <c r="AR18" s="13">
        <v>1.4578493476718932</v>
      </c>
      <c r="AT18" s="18" t="str">
        <f t="shared" si="4"/>
        <v>\I:</v>
      </c>
      <c r="AU18">
        <f>$AZ$18</f>
        <v>2024</v>
      </c>
      <c r="AV18" t="s">
        <v>27</v>
      </c>
      <c r="AW18" t="str">
        <f t="shared" si="13"/>
        <v>IIDMT</v>
      </c>
      <c r="AX18" s="13">
        <f>'BY_Demands_Drivers (4)'!$F$88*$BA18</f>
        <v>0</v>
      </c>
      <c r="AZ18" s="236">
        <f>'BY_Demands_Drivers (4)'!AH4</f>
        <v>2024</v>
      </c>
      <c r="BA18" s="13">
        <f t="shared" si="14"/>
        <v>1.2389413988571107</v>
      </c>
      <c r="BB18" s="13">
        <v>1</v>
      </c>
      <c r="BC18" s="13">
        <v>1.2389413988571107</v>
      </c>
    </row>
    <row r="19" spans="2:55" x14ac:dyDescent="0.3">
      <c r="B19" s="18" t="str">
        <f t="shared" si="0"/>
        <v>\I:</v>
      </c>
      <c r="C19">
        <f>$H$19</f>
        <v>2025</v>
      </c>
      <c r="D19" t="s">
        <v>27</v>
      </c>
      <c r="E19" t="str">
        <f t="shared" si="5"/>
        <v>IGDMT</v>
      </c>
      <c r="F19" s="13">
        <f>'BY_Demands_Drivers (4)'!$F$25*$I19</f>
        <v>0</v>
      </c>
      <c r="H19" s="236">
        <f>'BY_Demands_Drivers (4)'!AI4</f>
        <v>2025</v>
      </c>
      <c r="I19" s="13">
        <f t="shared" si="6"/>
        <v>0.86644925770037007</v>
      </c>
      <c r="J19" s="13">
        <v>1</v>
      </c>
      <c r="K19" s="13">
        <v>0.86644925770037007</v>
      </c>
      <c r="M19" s="18" t="str">
        <f t="shared" si="1"/>
        <v>\I:</v>
      </c>
      <c r="N19">
        <f>$S$19</f>
        <v>2025</v>
      </c>
      <c r="O19" t="s">
        <v>27</v>
      </c>
      <c r="P19" t="str">
        <f t="shared" si="7"/>
        <v>IXDMT</v>
      </c>
      <c r="Q19" s="13">
        <f>'BY_Demands_Drivers (4)'!$F$32*$T19</f>
        <v>0</v>
      </c>
      <c r="S19" s="236">
        <f>'BY_Demands_Drivers (4)'!AI4</f>
        <v>2025</v>
      </c>
      <c r="T19" s="13">
        <f t="shared" si="8"/>
        <v>1.0589895794060846</v>
      </c>
      <c r="U19" s="13">
        <v>1</v>
      </c>
      <c r="V19" s="13">
        <v>1.0589895794060846</v>
      </c>
      <c r="X19" s="18" t="str">
        <f t="shared" si="2"/>
        <v>\I:</v>
      </c>
      <c r="Y19">
        <f>$AD$19</f>
        <v>2025</v>
      </c>
      <c r="Z19" t="s">
        <v>27</v>
      </c>
      <c r="AA19" t="str">
        <f t="shared" si="9"/>
        <v>IRDMT</v>
      </c>
      <c r="AB19" s="13">
        <f>'BY_Demands_Drivers (4)'!$F$46*$AE19</f>
        <v>0</v>
      </c>
      <c r="AD19" s="236">
        <f>'BY_Demands_Drivers (4)'!AI4</f>
        <v>2025</v>
      </c>
      <c r="AE19" s="13">
        <f t="shared" si="10"/>
        <v>0.57500010867558637</v>
      </c>
      <c r="AF19" s="13">
        <v>1</v>
      </c>
      <c r="AG19" s="13">
        <v>0.57500010867558637</v>
      </c>
      <c r="AI19" s="18" t="str">
        <f t="shared" si="3"/>
        <v>\I:</v>
      </c>
      <c r="AJ19">
        <f>$AO$19</f>
        <v>2025</v>
      </c>
      <c r="AK19" t="s">
        <v>27</v>
      </c>
      <c r="AL19" t="str">
        <f t="shared" si="11"/>
        <v>ISDMT</v>
      </c>
      <c r="AM19" s="13">
        <f>'BY_Demands_Drivers (4)'!$F$53*$AP19</f>
        <v>0</v>
      </c>
      <c r="AO19" s="236">
        <f>'BY_Demands_Drivers (4)'!AI4</f>
        <v>2025</v>
      </c>
      <c r="AP19" s="13">
        <f t="shared" si="12"/>
        <v>1.483783778709173</v>
      </c>
      <c r="AQ19" s="13">
        <v>1</v>
      </c>
      <c r="AR19" s="13">
        <v>1.483783778709173</v>
      </c>
      <c r="AT19" s="18" t="str">
        <f t="shared" si="4"/>
        <v>\I:</v>
      </c>
      <c r="AU19">
        <f>$AZ$19</f>
        <v>2025</v>
      </c>
      <c r="AV19" t="s">
        <v>27</v>
      </c>
      <c r="AW19" t="str">
        <f t="shared" si="13"/>
        <v>IIDMT</v>
      </c>
      <c r="AX19" s="13">
        <f>'BY_Demands_Drivers (4)'!$F$88*$BA19</f>
        <v>0</v>
      </c>
      <c r="AZ19" s="236">
        <f>'BY_Demands_Drivers (4)'!AI4</f>
        <v>2025</v>
      </c>
      <c r="BA19" s="13">
        <f t="shared" si="14"/>
        <v>1.2613826293381671</v>
      </c>
      <c r="BB19" s="13">
        <v>1</v>
      </c>
      <c r="BC19" s="13">
        <v>1.2613826293381671</v>
      </c>
    </row>
    <row r="20" spans="2:55" x14ac:dyDescent="0.3">
      <c r="B20" s="18" t="str">
        <f t="shared" si="0"/>
        <v>\I:</v>
      </c>
      <c r="C20">
        <f>$H$20</f>
        <v>2026</v>
      </c>
      <c r="D20" t="s">
        <v>27</v>
      </c>
      <c r="E20" t="str">
        <f t="shared" si="5"/>
        <v>IGDMT</v>
      </c>
      <c r="F20" s="13">
        <f>'BY_Demands_Drivers (4)'!$F$25*$I20</f>
        <v>0</v>
      </c>
      <c r="H20" s="236">
        <f>'BY_Demands_Drivers (4)'!AJ4</f>
        <v>2026</v>
      </c>
      <c r="I20" s="13">
        <f t="shared" si="6"/>
        <v>0.86059393190313782</v>
      </c>
      <c r="J20" s="13">
        <v>1</v>
      </c>
      <c r="K20" s="13">
        <v>0.86059393190313782</v>
      </c>
      <c r="M20" s="18" t="str">
        <f t="shared" si="1"/>
        <v>\I:</v>
      </c>
      <c r="N20">
        <f>$S$20</f>
        <v>2026</v>
      </c>
      <c r="O20" t="s">
        <v>27</v>
      </c>
      <c r="P20" t="str">
        <f t="shared" si="7"/>
        <v>IXDMT</v>
      </c>
      <c r="Q20" s="13">
        <f>'BY_Demands_Drivers (4)'!$F$32*$T20</f>
        <v>0</v>
      </c>
      <c r="S20" s="236">
        <f>'BY_Demands_Drivers (4)'!AJ4</f>
        <v>2026</v>
      </c>
      <c r="T20" s="13">
        <f t="shared" si="8"/>
        <v>1.0549895806772445</v>
      </c>
      <c r="U20" s="13">
        <v>1</v>
      </c>
      <c r="V20" s="13">
        <v>1.0549895806772445</v>
      </c>
      <c r="X20" s="18" t="str">
        <f t="shared" si="2"/>
        <v>\I:</v>
      </c>
      <c r="Y20">
        <f>$AD$20</f>
        <v>2026</v>
      </c>
      <c r="Z20" t="s">
        <v>27</v>
      </c>
      <c r="AA20" t="str">
        <f t="shared" si="9"/>
        <v>IRDMT</v>
      </c>
      <c r="AB20" s="13">
        <f>'BY_Demands_Drivers (4)'!$F$46*$AE20</f>
        <v>0</v>
      </c>
      <c r="AD20" s="236">
        <f>'BY_Demands_Drivers (4)'!AJ4</f>
        <v>2026</v>
      </c>
      <c r="AE20" s="13">
        <f t="shared" si="10"/>
        <v>0.57525433843020146</v>
      </c>
      <c r="AF20" s="13">
        <v>1</v>
      </c>
      <c r="AG20" s="13">
        <v>0.57525433843020146</v>
      </c>
      <c r="AI20" s="18" t="str">
        <f t="shared" si="3"/>
        <v>\I:</v>
      </c>
      <c r="AJ20">
        <f>$AO$20</f>
        <v>2026</v>
      </c>
      <c r="AK20" t="s">
        <v>27</v>
      </c>
      <c r="AL20" t="str">
        <f t="shared" si="11"/>
        <v>ISDMT</v>
      </c>
      <c r="AM20" s="13">
        <f>'BY_Demands_Drivers (4)'!$F$53*$AP20</f>
        <v>0</v>
      </c>
      <c r="AO20" s="236">
        <f>'BY_Demands_Drivers (4)'!AJ4</f>
        <v>2026</v>
      </c>
      <c r="AP20" s="13">
        <f t="shared" si="12"/>
        <v>1.5050729627675046</v>
      </c>
      <c r="AQ20" s="13">
        <v>1</v>
      </c>
      <c r="AR20" s="13">
        <v>1.5050729627675046</v>
      </c>
      <c r="AT20" s="18" t="str">
        <f t="shared" si="4"/>
        <v>\I:</v>
      </c>
      <c r="AU20">
        <f>$AZ$20</f>
        <v>2026</v>
      </c>
      <c r="AV20" t="s">
        <v>27</v>
      </c>
      <c r="AW20" t="str">
        <f t="shared" si="13"/>
        <v>IIDMT</v>
      </c>
      <c r="AX20" s="13">
        <f>'BY_Demands_Drivers (4)'!$F$88*$BA20</f>
        <v>0</v>
      </c>
      <c r="AZ20" s="236">
        <f>'BY_Demands_Drivers (4)'!AJ4</f>
        <v>2026</v>
      </c>
      <c r="BA20" s="13">
        <f t="shared" si="14"/>
        <v>1.28322055722246</v>
      </c>
      <c r="BB20" s="13">
        <v>1</v>
      </c>
      <c r="BC20" s="13">
        <v>1.28322055722246</v>
      </c>
    </row>
    <row r="21" spans="2:55" x14ac:dyDescent="0.3">
      <c r="B21" s="18" t="str">
        <f t="shared" si="0"/>
        <v>\I:</v>
      </c>
      <c r="C21">
        <f>$H$21</f>
        <v>2027</v>
      </c>
      <c r="D21" t="s">
        <v>27</v>
      </c>
      <c r="E21" t="str">
        <f t="shared" si="5"/>
        <v>IGDMT</v>
      </c>
      <c r="F21" s="13">
        <f>'BY_Demands_Drivers (4)'!$F$25*$I21</f>
        <v>0</v>
      </c>
      <c r="H21" s="236">
        <f>'BY_Demands_Drivers (4)'!AK4</f>
        <v>2027</v>
      </c>
      <c r="I21" s="13">
        <f t="shared" si="6"/>
        <v>0.85473860610590568</v>
      </c>
      <c r="J21" s="13">
        <v>1</v>
      </c>
      <c r="K21" s="13">
        <v>0.85473860610590568</v>
      </c>
      <c r="M21" s="18" t="str">
        <f t="shared" si="1"/>
        <v>\I:</v>
      </c>
      <c r="N21">
        <f>$S$21</f>
        <v>2027</v>
      </c>
      <c r="O21" t="s">
        <v>27</v>
      </c>
      <c r="P21" t="str">
        <f t="shared" si="7"/>
        <v>IXDMT</v>
      </c>
      <c r="Q21" s="13">
        <f>'BY_Demands_Drivers (4)'!$F$32*$T21</f>
        <v>0</v>
      </c>
      <c r="S21" s="236">
        <f>'BY_Demands_Drivers (4)'!AK4</f>
        <v>2027</v>
      </c>
      <c r="T21" s="13">
        <f t="shared" si="8"/>
        <v>1.0509895819484043</v>
      </c>
      <c r="U21" s="13">
        <v>1</v>
      </c>
      <c r="V21" s="13">
        <v>1.0509895819484043</v>
      </c>
      <c r="X21" s="18" t="str">
        <f t="shared" si="2"/>
        <v>\I:</v>
      </c>
      <c r="Y21">
        <f>$AD$21</f>
        <v>2027</v>
      </c>
      <c r="Z21" t="s">
        <v>27</v>
      </c>
      <c r="AA21" t="str">
        <f t="shared" si="9"/>
        <v>IRDMT</v>
      </c>
      <c r="AB21" s="13">
        <f>'BY_Demands_Drivers (4)'!$F$46*$AE21</f>
        <v>0</v>
      </c>
      <c r="AD21" s="236">
        <f>'BY_Demands_Drivers (4)'!AK4</f>
        <v>2027</v>
      </c>
      <c r="AE21" s="13">
        <f t="shared" si="10"/>
        <v>0.57550856818481655</v>
      </c>
      <c r="AF21" s="13">
        <v>1</v>
      </c>
      <c r="AG21" s="13">
        <v>0.57550856818481655</v>
      </c>
      <c r="AI21" s="18" t="str">
        <f t="shared" si="3"/>
        <v>\I:</v>
      </c>
      <c r="AJ21">
        <f>$AO$21</f>
        <v>2027</v>
      </c>
      <c r="AK21" t="s">
        <v>27</v>
      </c>
      <c r="AL21" t="str">
        <f t="shared" si="11"/>
        <v>ISDMT</v>
      </c>
      <c r="AM21" s="13">
        <f>'BY_Demands_Drivers (4)'!$F$53*$AP21</f>
        <v>0</v>
      </c>
      <c r="AO21" s="236">
        <f>'BY_Demands_Drivers (4)'!AK4</f>
        <v>2027</v>
      </c>
      <c r="AP21" s="13">
        <f t="shared" si="12"/>
        <v>1.5263621468258362</v>
      </c>
      <c r="AQ21" s="13">
        <v>1</v>
      </c>
      <c r="AR21" s="13">
        <v>1.5263621468258362</v>
      </c>
      <c r="AT21" s="18" t="str">
        <f t="shared" si="4"/>
        <v>\I:</v>
      </c>
      <c r="AU21">
        <f>$AZ$21</f>
        <v>2027</v>
      </c>
      <c r="AV21" t="s">
        <v>27</v>
      </c>
      <c r="AW21" t="str">
        <f t="shared" si="13"/>
        <v>IIDMT</v>
      </c>
      <c r="AX21" s="13">
        <f>'BY_Demands_Drivers (4)'!$F$88*$BA21</f>
        <v>0</v>
      </c>
      <c r="AZ21" s="236">
        <f>'BY_Demands_Drivers (4)'!AK4</f>
        <v>2027</v>
      </c>
      <c r="BA21" s="13">
        <f t="shared" si="14"/>
        <v>1.3050584851067528</v>
      </c>
      <c r="BB21" s="13">
        <v>1</v>
      </c>
      <c r="BC21" s="13">
        <v>1.3050584851067528</v>
      </c>
    </row>
    <row r="22" spans="2:55" x14ac:dyDescent="0.3">
      <c r="B22" s="18" t="str">
        <f t="shared" si="0"/>
        <v>\I:</v>
      </c>
      <c r="C22">
        <f>$H$22</f>
        <v>2028</v>
      </c>
      <c r="D22" t="s">
        <v>27</v>
      </c>
      <c r="E22" t="str">
        <f t="shared" si="5"/>
        <v>IGDMT</v>
      </c>
      <c r="F22" s="13">
        <f>'BY_Demands_Drivers (4)'!$F$25*$I22</f>
        <v>0</v>
      </c>
      <c r="H22" s="236">
        <f>'BY_Demands_Drivers (4)'!AL4</f>
        <v>2028</v>
      </c>
      <c r="I22" s="13">
        <f t="shared" si="6"/>
        <v>0.84888328030867344</v>
      </c>
      <c r="J22" s="13">
        <v>1</v>
      </c>
      <c r="K22" s="13">
        <v>0.84888328030867344</v>
      </c>
      <c r="M22" s="18" t="str">
        <f t="shared" si="1"/>
        <v>\I:</v>
      </c>
      <c r="N22">
        <f>$S$22</f>
        <v>2028</v>
      </c>
      <c r="O22" t="s">
        <v>27</v>
      </c>
      <c r="P22" t="str">
        <f t="shared" si="7"/>
        <v>IXDMT</v>
      </c>
      <c r="Q22" s="13">
        <f>'BY_Demands_Drivers (4)'!$F$32*$T22</f>
        <v>0</v>
      </c>
      <c r="S22" s="236">
        <f>'BY_Demands_Drivers (4)'!AL4</f>
        <v>2028</v>
      </c>
      <c r="T22" s="13">
        <f t="shared" si="8"/>
        <v>1.0469895832195639</v>
      </c>
      <c r="U22" s="13">
        <v>1</v>
      </c>
      <c r="V22" s="13">
        <v>1.0469895832195639</v>
      </c>
      <c r="X22" s="18" t="str">
        <f t="shared" si="2"/>
        <v>\I:</v>
      </c>
      <c r="Y22">
        <f>$AD$22</f>
        <v>2028</v>
      </c>
      <c r="Z22" t="s">
        <v>27</v>
      </c>
      <c r="AA22" t="str">
        <f t="shared" si="9"/>
        <v>IRDMT</v>
      </c>
      <c r="AB22" s="13">
        <f>'BY_Demands_Drivers (4)'!$F$46*$AE22</f>
        <v>0</v>
      </c>
      <c r="AD22" s="236">
        <f>'BY_Demands_Drivers (4)'!AL4</f>
        <v>2028</v>
      </c>
      <c r="AE22" s="13">
        <f t="shared" si="10"/>
        <v>0.57576279793943164</v>
      </c>
      <c r="AF22" s="13">
        <v>1</v>
      </c>
      <c r="AG22" s="13">
        <v>0.57576279793943164</v>
      </c>
      <c r="AI22" s="18" t="str">
        <f t="shared" si="3"/>
        <v>\I:</v>
      </c>
      <c r="AJ22">
        <f>$AO$22</f>
        <v>2028</v>
      </c>
      <c r="AK22" t="s">
        <v>27</v>
      </c>
      <c r="AL22" t="str">
        <f t="shared" si="11"/>
        <v>ISDMT</v>
      </c>
      <c r="AM22" s="13">
        <f>'BY_Demands_Drivers (4)'!$F$53*$AP22</f>
        <v>0</v>
      </c>
      <c r="AO22" s="236">
        <f>'BY_Demands_Drivers (4)'!AL4</f>
        <v>2028</v>
      </c>
      <c r="AP22" s="13">
        <f t="shared" si="12"/>
        <v>1.5476513308841677</v>
      </c>
      <c r="AQ22" s="13">
        <v>1</v>
      </c>
      <c r="AR22" s="13">
        <v>1.5476513308841677</v>
      </c>
      <c r="AT22" s="18" t="str">
        <f t="shared" si="4"/>
        <v>\I:</v>
      </c>
      <c r="AU22">
        <f>$AZ$22</f>
        <v>2028</v>
      </c>
      <c r="AV22" t="s">
        <v>27</v>
      </c>
      <c r="AW22" t="str">
        <f t="shared" si="13"/>
        <v>IIDMT</v>
      </c>
      <c r="AX22" s="13">
        <f>'BY_Demands_Drivers (4)'!$F$88*$BA22</f>
        <v>0</v>
      </c>
      <c r="AZ22" s="236">
        <f>'BY_Demands_Drivers (4)'!AL4</f>
        <v>2028</v>
      </c>
      <c r="BA22" s="13">
        <f t="shared" si="14"/>
        <v>1.3268964129910459</v>
      </c>
      <c r="BB22" s="13">
        <v>1</v>
      </c>
      <c r="BC22" s="13">
        <v>1.3268964129910459</v>
      </c>
    </row>
    <row r="23" spans="2:55" x14ac:dyDescent="0.3">
      <c r="B23" s="18" t="str">
        <f t="shared" si="0"/>
        <v>\I:</v>
      </c>
      <c r="C23">
        <f>$H$23</f>
        <v>2029</v>
      </c>
      <c r="D23" t="s">
        <v>27</v>
      </c>
      <c r="E23" t="str">
        <f t="shared" si="5"/>
        <v>IGDMT</v>
      </c>
      <c r="F23" s="13">
        <f>'BY_Demands_Drivers (4)'!$F$25*$I23</f>
        <v>0</v>
      </c>
      <c r="H23" s="236">
        <f>'BY_Demands_Drivers (4)'!AM4</f>
        <v>2029</v>
      </c>
      <c r="I23" s="13">
        <f t="shared" si="6"/>
        <v>0.84302795451144119</v>
      </c>
      <c r="J23" s="13">
        <v>1</v>
      </c>
      <c r="K23" s="13">
        <v>0.84302795451144119</v>
      </c>
      <c r="M23" s="18" t="str">
        <f t="shared" si="1"/>
        <v>\I:</v>
      </c>
      <c r="N23">
        <f>$S$23</f>
        <v>2029</v>
      </c>
      <c r="O23" t="s">
        <v>27</v>
      </c>
      <c r="P23" t="str">
        <f t="shared" si="7"/>
        <v>IXDMT</v>
      </c>
      <c r="Q23" s="13">
        <f>'BY_Demands_Drivers (4)'!$F$32*$T23</f>
        <v>0</v>
      </c>
      <c r="S23" s="236">
        <f>'BY_Demands_Drivers (4)'!AM4</f>
        <v>2029</v>
      </c>
      <c r="T23" s="13">
        <f t="shared" si="8"/>
        <v>1.0429895844907238</v>
      </c>
      <c r="U23" s="13">
        <v>1</v>
      </c>
      <c r="V23" s="13">
        <v>1.0429895844907238</v>
      </c>
      <c r="X23" s="18" t="str">
        <f t="shared" si="2"/>
        <v>\I:</v>
      </c>
      <c r="Y23">
        <f>$AD$23</f>
        <v>2029</v>
      </c>
      <c r="Z23" t="s">
        <v>27</v>
      </c>
      <c r="AA23" t="str">
        <f t="shared" si="9"/>
        <v>IRDMT</v>
      </c>
      <c r="AB23" s="13">
        <f>'BY_Demands_Drivers (4)'!$F$46*$AE23</f>
        <v>0</v>
      </c>
      <c r="AD23" s="236">
        <f>'BY_Demands_Drivers (4)'!AM4</f>
        <v>2029</v>
      </c>
      <c r="AE23" s="13">
        <f t="shared" si="10"/>
        <v>0.57601702769404672</v>
      </c>
      <c r="AF23" s="13">
        <v>1</v>
      </c>
      <c r="AG23" s="13">
        <v>0.57601702769404672</v>
      </c>
      <c r="AI23" s="18" t="str">
        <f t="shared" si="3"/>
        <v>\I:</v>
      </c>
      <c r="AJ23">
        <f>$AO$23</f>
        <v>2029</v>
      </c>
      <c r="AK23" t="s">
        <v>27</v>
      </c>
      <c r="AL23" t="str">
        <f t="shared" si="11"/>
        <v>ISDMT</v>
      </c>
      <c r="AM23" s="13">
        <f>'BY_Demands_Drivers (4)'!$F$53*$AP23</f>
        <v>0</v>
      </c>
      <c r="AO23" s="236">
        <f>'BY_Demands_Drivers (4)'!AM4</f>
        <v>2029</v>
      </c>
      <c r="AP23" s="13">
        <f t="shared" si="12"/>
        <v>1.5689405149424993</v>
      </c>
      <c r="AQ23" s="13">
        <v>1</v>
      </c>
      <c r="AR23" s="13">
        <v>1.5689405149424993</v>
      </c>
      <c r="AT23" s="18" t="str">
        <f t="shared" si="4"/>
        <v>\I:</v>
      </c>
      <c r="AU23">
        <f>$AZ$23</f>
        <v>2029</v>
      </c>
      <c r="AV23" t="s">
        <v>27</v>
      </c>
      <c r="AW23" t="str">
        <f t="shared" si="13"/>
        <v>IIDMT</v>
      </c>
      <c r="AX23" s="13">
        <f>'BY_Demands_Drivers (4)'!$F$88*$BA23</f>
        <v>0</v>
      </c>
      <c r="AZ23" s="236">
        <f>'BY_Demands_Drivers (4)'!AM4</f>
        <v>2029</v>
      </c>
      <c r="BA23" s="13">
        <f t="shared" si="14"/>
        <v>1.3487343408753387</v>
      </c>
      <c r="BB23" s="13">
        <v>1</v>
      </c>
      <c r="BC23" s="13">
        <v>1.3487343408753387</v>
      </c>
    </row>
    <row r="24" spans="2:55" x14ac:dyDescent="0.3">
      <c r="B24" s="18" t="str">
        <f t="shared" si="0"/>
        <v>\I:</v>
      </c>
      <c r="C24">
        <f>$H$24</f>
        <v>2030</v>
      </c>
      <c r="D24" t="s">
        <v>27</v>
      </c>
      <c r="E24" t="str">
        <f t="shared" si="5"/>
        <v>IGDMT</v>
      </c>
      <c r="F24" s="13">
        <f>'BY_Demands_Drivers (4)'!$F$25*$I24</f>
        <v>0</v>
      </c>
      <c r="H24" s="236">
        <f>'BY_Demands_Drivers (4)'!AN4</f>
        <v>2030</v>
      </c>
      <c r="I24" s="13">
        <f t="shared" si="6"/>
        <v>0.83717262871420872</v>
      </c>
      <c r="J24" s="13">
        <v>1</v>
      </c>
      <c r="K24" s="13">
        <v>0.83717262871420872</v>
      </c>
      <c r="M24" s="18" t="str">
        <f t="shared" si="1"/>
        <v>\I:</v>
      </c>
      <c r="N24">
        <f>$S$24</f>
        <v>2030</v>
      </c>
      <c r="O24" t="s">
        <v>27</v>
      </c>
      <c r="P24" t="str">
        <f t="shared" si="7"/>
        <v>IXDMT</v>
      </c>
      <c r="Q24" s="13">
        <f>'BY_Demands_Drivers (4)'!$F$32*$T24</f>
        <v>0</v>
      </c>
      <c r="S24" s="236">
        <f>'BY_Demands_Drivers (4)'!AN4</f>
        <v>2030</v>
      </c>
      <c r="T24" s="13">
        <f t="shared" si="8"/>
        <v>1.0389895857618832</v>
      </c>
      <c r="U24" s="13">
        <v>1</v>
      </c>
      <c r="V24" s="13">
        <v>1.0389895857618832</v>
      </c>
      <c r="X24" s="18" t="str">
        <f t="shared" si="2"/>
        <v>\I:</v>
      </c>
      <c r="Y24">
        <f>$AD$24</f>
        <v>2030</v>
      </c>
      <c r="Z24" t="s">
        <v>27</v>
      </c>
      <c r="AA24" t="str">
        <f t="shared" si="9"/>
        <v>IRDMT</v>
      </c>
      <c r="AB24" s="13">
        <f>'BY_Demands_Drivers (4)'!$F$46*$AE24</f>
        <v>0</v>
      </c>
      <c r="AD24" s="236">
        <f>'BY_Demands_Drivers (4)'!AN4</f>
        <v>2030</v>
      </c>
      <c r="AE24" s="13">
        <f t="shared" si="10"/>
        <v>0.57627125744866181</v>
      </c>
      <c r="AF24" s="13">
        <v>1</v>
      </c>
      <c r="AG24" s="13">
        <v>0.57627125744866181</v>
      </c>
      <c r="AI24" s="18" t="str">
        <f t="shared" si="3"/>
        <v>\I:</v>
      </c>
      <c r="AJ24">
        <f>$AO$24</f>
        <v>2030</v>
      </c>
      <c r="AK24" t="s">
        <v>27</v>
      </c>
      <c r="AL24" t="str">
        <f t="shared" si="11"/>
        <v>ISDMT</v>
      </c>
      <c r="AM24" s="13">
        <f>'BY_Demands_Drivers (4)'!$F$53*$AP24</f>
        <v>0</v>
      </c>
      <c r="AO24" s="236">
        <f>'BY_Demands_Drivers (4)'!AN4</f>
        <v>2030</v>
      </c>
      <c r="AP24" s="13">
        <f t="shared" si="12"/>
        <v>1.5902296990008316</v>
      </c>
      <c r="AQ24" s="13">
        <v>1</v>
      </c>
      <c r="AR24" s="13">
        <v>1.5902296990008316</v>
      </c>
      <c r="AT24" s="18" t="str">
        <f t="shared" si="4"/>
        <v>\I:</v>
      </c>
      <c r="AU24">
        <f>$AZ$24</f>
        <v>2030</v>
      </c>
      <c r="AV24" t="s">
        <v>27</v>
      </c>
      <c r="AW24" t="str">
        <f t="shared" si="13"/>
        <v>IIDMT</v>
      </c>
      <c r="AX24" s="13">
        <f>'BY_Demands_Drivers (4)'!$F$88*$BA24</f>
        <v>0</v>
      </c>
      <c r="AZ24" s="236">
        <f>'BY_Demands_Drivers (4)'!AN4</f>
        <v>2030</v>
      </c>
      <c r="BA24" s="13">
        <f t="shared" si="14"/>
        <v>1.3705722687596309</v>
      </c>
      <c r="BB24" s="13">
        <v>1</v>
      </c>
      <c r="BC24" s="13">
        <v>1.3705722687596309</v>
      </c>
    </row>
    <row r="25" spans="2:55" x14ac:dyDescent="0.3">
      <c r="B25" s="18" t="str">
        <f t="shared" si="0"/>
        <v>\I:</v>
      </c>
      <c r="C25">
        <f>$H$25</f>
        <v>2031</v>
      </c>
      <c r="D25" t="s">
        <v>27</v>
      </c>
      <c r="E25" t="str">
        <f t="shared" si="5"/>
        <v>IGDMT</v>
      </c>
      <c r="F25" s="13">
        <f>'BY_Demands_Drivers (4)'!$F$25*$I25</f>
        <v>0</v>
      </c>
      <c r="H25" s="236">
        <f>'BY_Demands_Drivers (4)'!AO4</f>
        <v>2031</v>
      </c>
      <c r="I25" s="13">
        <f t="shared" si="6"/>
        <v>0.82727437518924751</v>
      </c>
      <c r="J25" s="13">
        <v>0.995</v>
      </c>
      <c r="K25" s="13">
        <v>0.83143153285351512</v>
      </c>
      <c r="M25" s="18" t="str">
        <f t="shared" si="1"/>
        <v>\I:</v>
      </c>
      <c r="N25">
        <f>$S$25</f>
        <v>2031</v>
      </c>
      <c r="O25" t="s">
        <v>27</v>
      </c>
      <c r="P25" t="str">
        <f t="shared" si="7"/>
        <v>IXDMT</v>
      </c>
      <c r="Q25" s="13">
        <f>'BY_Demands_Drivers (4)'!$F$32*$T25</f>
        <v>0</v>
      </c>
      <c r="S25" s="236">
        <f>'BY_Demands_Drivers (4)'!AO4</f>
        <v>2031</v>
      </c>
      <c r="T25" s="13">
        <f t="shared" si="8"/>
        <v>1.0310475193993383</v>
      </c>
      <c r="U25" s="13">
        <v>0.995</v>
      </c>
      <c r="V25" s="13">
        <v>1.0362286627129027</v>
      </c>
      <c r="X25" s="18" t="str">
        <f t="shared" si="2"/>
        <v>\I:</v>
      </c>
      <c r="Y25">
        <f>$AD$25</f>
        <v>2031</v>
      </c>
      <c r="Z25" t="s">
        <v>27</v>
      </c>
      <c r="AA25" t="str">
        <f t="shared" si="9"/>
        <v>IRDMT</v>
      </c>
      <c r="AB25" s="13">
        <f>'BY_Demands_Drivers (4)'!$F$46*$AE25</f>
        <v>0</v>
      </c>
      <c r="AD25" s="236">
        <f>'BY_Demands_Drivers (4)'!AO4</f>
        <v>2031</v>
      </c>
      <c r="AE25" s="13">
        <f t="shared" si="10"/>
        <v>0.57407069796582111</v>
      </c>
      <c r="AF25" s="13">
        <v>0.995</v>
      </c>
      <c r="AG25" s="13">
        <v>0.57695547534253377</v>
      </c>
      <c r="AI25" s="18" t="str">
        <f t="shared" si="3"/>
        <v>\I:</v>
      </c>
      <c r="AJ25">
        <f>$AO$25</f>
        <v>2031</v>
      </c>
      <c r="AK25" t="s">
        <v>27</v>
      </c>
      <c r="AL25" t="str">
        <f t="shared" si="11"/>
        <v>ISDMT</v>
      </c>
      <c r="AM25" s="13">
        <f>'BY_Demands_Drivers (4)'!$F$53*$AP25</f>
        <v>0</v>
      </c>
      <c r="AO25" s="236">
        <f>'BY_Demands_Drivers (4)'!AO4</f>
        <v>2031</v>
      </c>
      <c r="AP25" s="13">
        <f t="shared" si="12"/>
        <v>1.5966614939985144</v>
      </c>
      <c r="AQ25" s="13">
        <v>0.995</v>
      </c>
      <c r="AR25" s="13">
        <v>1.6046849185914718</v>
      </c>
      <c r="AT25" s="18" t="str">
        <f t="shared" si="4"/>
        <v>\I:</v>
      </c>
      <c r="AU25">
        <f>$AZ$25</f>
        <v>2031</v>
      </c>
      <c r="AV25" t="s">
        <v>27</v>
      </c>
      <c r="AW25" t="str">
        <f t="shared" si="13"/>
        <v>IIDMT</v>
      </c>
      <c r="AX25" s="13">
        <f>'BY_Demands_Drivers (4)'!$F$88*$BA25</f>
        <v>0</v>
      </c>
      <c r="AZ25" s="236">
        <f>'BY_Demands_Drivers (4)'!AO4</f>
        <v>2031</v>
      </c>
      <c r="BA25" s="13">
        <f t="shared" si="14"/>
        <v>1.3877253269654126</v>
      </c>
      <c r="BB25" s="13">
        <v>0.995</v>
      </c>
      <c r="BC25" s="13">
        <v>1.3946988210707665</v>
      </c>
    </row>
    <row r="26" spans="2:55" x14ac:dyDescent="0.3">
      <c r="B26" s="18" t="str">
        <f t="shared" si="0"/>
        <v>\I:</v>
      </c>
      <c r="C26">
        <f>$H$26</f>
        <v>2032</v>
      </c>
      <c r="D26" t="s">
        <v>27</v>
      </c>
      <c r="E26" t="str">
        <f t="shared" si="5"/>
        <v>IGDMT</v>
      </c>
      <c r="F26" s="13">
        <f>'BY_Demands_Drivers (4)'!$F$25*$I26</f>
        <v>0</v>
      </c>
      <c r="H26" s="236">
        <f>'BY_Demands_Drivers (4)'!AP4</f>
        <v>2032</v>
      </c>
      <c r="I26" s="13">
        <f t="shared" si="6"/>
        <v>0.81743353262289342</v>
      </c>
      <c r="J26" s="13">
        <v>0.99</v>
      </c>
      <c r="K26" s="13">
        <v>0.82569043699282163</v>
      </c>
      <c r="M26" s="18" t="str">
        <f t="shared" si="1"/>
        <v>\I:</v>
      </c>
      <c r="N26">
        <f>$S$26</f>
        <v>2032</v>
      </c>
      <c r="O26" t="s">
        <v>27</v>
      </c>
      <c r="P26" t="str">
        <f t="shared" si="7"/>
        <v>IXDMT</v>
      </c>
      <c r="Q26" s="13">
        <f>'BY_Demands_Drivers (4)'!$F$32*$T26</f>
        <v>0</v>
      </c>
      <c r="S26" s="236">
        <f>'BY_Demands_Drivers (4)'!AP4</f>
        <v>2032</v>
      </c>
      <c r="T26" s="13">
        <f t="shared" si="8"/>
        <v>1.023133062267283</v>
      </c>
      <c r="U26" s="13">
        <v>0.99</v>
      </c>
      <c r="V26" s="13">
        <v>1.0334677396639222</v>
      </c>
      <c r="X26" s="18" t="str">
        <f t="shared" si="2"/>
        <v>\I:</v>
      </c>
      <c r="Y26">
        <f>$AD$26</f>
        <v>2032</v>
      </c>
      <c r="Z26" t="s">
        <v>27</v>
      </c>
      <c r="AA26" t="str">
        <f t="shared" si="9"/>
        <v>IRDMT</v>
      </c>
      <c r="AB26" s="13">
        <f>'BY_Demands_Drivers (4)'!$F$46*$AE26</f>
        <v>0</v>
      </c>
      <c r="AD26" s="236">
        <f>'BY_Demands_Drivers (4)'!AP4</f>
        <v>2032</v>
      </c>
      <c r="AE26" s="13">
        <f t="shared" si="10"/>
        <v>0.57186329630404165</v>
      </c>
      <c r="AF26" s="13">
        <v>0.99</v>
      </c>
      <c r="AG26" s="13">
        <v>0.57763969323640574</v>
      </c>
      <c r="AI26" s="18" t="str">
        <f t="shared" si="3"/>
        <v>\I:</v>
      </c>
      <c r="AJ26">
        <f>$AO$26</f>
        <v>2032</v>
      </c>
      <c r="AK26" t="s">
        <v>27</v>
      </c>
      <c r="AL26" t="str">
        <f t="shared" si="11"/>
        <v>ISDMT</v>
      </c>
      <c r="AM26" s="13">
        <f>'BY_Demands_Drivers (4)'!$F$53*$AP26</f>
        <v>0</v>
      </c>
      <c r="AO26" s="236">
        <f>'BY_Demands_Drivers (4)'!AP4</f>
        <v>2032</v>
      </c>
      <c r="AP26" s="13">
        <f t="shared" si="12"/>
        <v>1.6029487368002908</v>
      </c>
      <c r="AQ26" s="13">
        <v>0.99</v>
      </c>
      <c r="AR26" s="13">
        <v>1.619140138182112</v>
      </c>
      <c r="AT26" s="18" t="str">
        <f t="shared" si="4"/>
        <v>\I:</v>
      </c>
      <c r="AU26">
        <f>$AZ$26</f>
        <v>2032</v>
      </c>
      <c r="AV26" t="s">
        <v>27</v>
      </c>
      <c r="AW26" t="str">
        <f t="shared" si="13"/>
        <v>IIDMT</v>
      </c>
      <c r="AX26" s="13">
        <f>'BY_Demands_Drivers (4)'!$F$88*$BA26</f>
        <v>0</v>
      </c>
      <c r="AZ26" s="236">
        <f>'BY_Demands_Drivers (4)'!AP4</f>
        <v>2032</v>
      </c>
      <c r="BA26" s="13">
        <f t="shared" si="14"/>
        <v>1.4046371196480829</v>
      </c>
      <c r="BB26" s="13">
        <v>0.99</v>
      </c>
      <c r="BC26" s="13">
        <v>1.4188253733819018</v>
      </c>
    </row>
    <row r="27" spans="2:55" x14ac:dyDescent="0.3">
      <c r="B27" s="18" t="str">
        <f t="shared" si="0"/>
        <v>\I:</v>
      </c>
      <c r="C27">
        <f>$H$27</f>
        <v>2033</v>
      </c>
      <c r="D27" t="s">
        <v>27</v>
      </c>
      <c r="E27" t="str">
        <f t="shared" si="5"/>
        <v>IGDMT</v>
      </c>
      <c r="F27" s="13">
        <f>'BY_Demands_Drivers (4)'!$F$25*$I27</f>
        <v>0</v>
      </c>
      <c r="H27" s="236">
        <f>'BY_Demands_Drivers (4)'!AQ4</f>
        <v>2033</v>
      </c>
      <c r="I27" s="13">
        <f t="shared" si="6"/>
        <v>0.80765010101514612</v>
      </c>
      <c r="J27" s="13">
        <v>0.98499999999999999</v>
      </c>
      <c r="K27" s="13">
        <v>0.81994934113212803</v>
      </c>
      <c r="M27" s="18" t="str">
        <f t="shared" si="1"/>
        <v>\I:</v>
      </c>
      <c r="N27">
        <f>$S$27</f>
        <v>2033</v>
      </c>
      <c r="O27" t="s">
        <v>27</v>
      </c>
      <c r="P27" t="str">
        <f t="shared" si="7"/>
        <v>IXDMT</v>
      </c>
      <c r="Q27" s="13">
        <f>'BY_Demands_Drivers (4)'!$F$32*$T27</f>
        <v>0</v>
      </c>
      <c r="S27" s="236">
        <f>'BY_Demands_Drivers (4)'!AQ4</f>
        <v>2033</v>
      </c>
      <c r="T27" s="13">
        <f t="shared" si="8"/>
        <v>1.0152462143657179</v>
      </c>
      <c r="U27" s="13">
        <v>0.98499999999999999</v>
      </c>
      <c r="V27" s="13">
        <v>1.030706816614942</v>
      </c>
      <c r="X27" s="18" t="str">
        <f t="shared" si="2"/>
        <v>\I:</v>
      </c>
      <c r="Y27">
        <f>$AD$27</f>
        <v>2033</v>
      </c>
      <c r="Z27" t="s">
        <v>27</v>
      </c>
      <c r="AA27" t="str">
        <f t="shared" si="9"/>
        <v>IRDMT</v>
      </c>
      <c r="AB27" s="13">
        <f>'BY_Demands_Drivers (4)'!$F$46*$AE27</f>
        <v>0</v>
      </c>
      <c r="AD27" s="236">
        <f>'BY_Demands_Drivers (4)'!AQ4</f>
        <v>2033</v>
      </c>
      <c r="AE27" s="13">
        <f t="shared" si="10"/>
        <v>0.56964905246332354</v>
      </c>
      <c r="AF27" s="13">
        <v>0.98499999999999999</v>
      </c>
      <c r="AG27" s="13">
        <v>0.5783239111302777</v>
      </c>
      <c r="AI27" s="18" t="str">
        <f t="shared" si="3"/>
        <v>\I:</v>
      </c>
      <c r="AJ27">
        <f>$AO$27</f>
        <v>2033</v>
      </c>
      <c r="AK27" t="s">
        <v>27</v>
      </c>
      <c r="AL27" t="str">
        <f t="shared" si="11"/>
        <v>ISDMT</v>
      </c>
      <c r="AM27" s="13">
        <f>'BY_Demands_Drivers (4)'!$F$53*$AP27</f>
        <v>0</v>
      </c>
      <c r="AO27" s="236">
        <f>'BY_Demands_Drivers (4)'!AQ4</f>
        <v>2033</v>
      </c>
      <c r="AP27" s="13">
        <f t="shared" si="12"/>
        <v>1.609091427406161</v>
      </c>
      <c r="AQ27" s="13">
        <v>0.98499999999999999</v>
      </c>
      <c r="AR27" s="13">
        <v>1.6335953577727522</v>
      </c>
      <c r="AT27" s="18" t="str">
        <f t="shared" si="4"/>
        <v>\I:</v>
      </c>
      <c r="AU27">
        <f>$AZ$27</f>
        <v>2033</v>
      </c>
      <c r="AV27" t="s">
        <v>27</v>
      </c>
      <c r="AW27" t="str">
        <f t="shared" si="13"/>
        <v>IIDMT</v>
      </c>
      <c r="AX27" s="13">
        <f>'BY_Demands_Drivers (4)'!$F$88*$BA27</f>
        <v>0</v>
      </c>
      <c r="AZ27" s="236">
        <f>'BY_Demands_Drivers (4)'!AQ4</f>
        <v>2033</v>
      </c>
      <c r="BA27" s="13">
        <f t="shared" si="14"/>
        <v>1.4213076468076418</v>
      </c>
      <c r="BB27" s="13">
        <v>0.98499999999999999</v>
      </c>
      <c r="BC27" s="13">
        <v>1.4429519256930374</v>
      </c>
    </row>
    <row r="28" spans="2:55" x14ac:dyDescent="0.3">
      <c r="B28" s="18" t="str">
        <f t="shared" si="0"/>
        <v>\I:</v>
      </c>
      <c r="C28">
        <f>$H$28</f>
        <v>2034</v>
      </c>
      <c r="D28" t="s">
        <v>27</v>
      </c>
      <c r="E28" t="str">
        <f t="shared" si="5"/>
        <v>IGDMT</v>
      </c>
      <c r="F28" s="13">
        <f>'BY_Demands_Drivers (4)'!$F$25*$I28</f>
        <v>0</v>
      </c>
      <c r="H28" s="236">
        <f>'BY_Demands_Drivers (4)'!AR4</f>
        <v>2034</v>
      </c>
      <c r="I28" s="13">
        <f t="shared" si="6"/>
        <v>0.79792408036600582</v>
      </c>
      <c r="J28" s="13">
        <v>0.98</v>
      </c>
      <c r="K28" s="13">
        <v>0.81420824527143454</v>
      </c>
      <c r="M28" s="18" t="str">
        <f t="shared" si="1"/>
        <v>\I:</v>
      </c>
      <c r="N28">
        <f>$S$28</f>
        <v>2034</v>
      </c>
      <c r="O28" t="s">
        <v>27</v>
      </c>
      <c r="P28" t="str">
        <f t="shared" si="7"/>
        <v>IXDMT</v>
      </c>
      <c r="Q28" s="13">
        <f>'BY_Demands_Drivers (4)'!$F$32*$T28</f>
        <v>0</v>
      </c>
      <c r="S28" s="236">
        <f>'BY_Demands_Drivers (4)'!AR4</f>
        <v>2034</v>
      </c>
      <c r="T28" s="13">
        <f t="shared" si="8"/>
        <v>1.0073869756946423</v>
      </c>
      <c r="U28" s="13">
        <v>0.98</v>
      </c>
      <c r="V28" s="13">
        <v>1.0279458935659616</v>
      </c>
      <c r="X28" s="18" t="str">
        <f t="shared" si="2"/>
        <v>\I:</v>
      </c>
      <c r="Y28">
        <f>$AD$28</f>
        <v>2034</v>
      </c>
      <c r="Z28" t="s">
        <v>27</v>
      </c>
      <c r="AA28" t="str">
        <f t="shared" si="9"/>
        <v>IRDMT</v>
      </c>
      <c r="AB28" s="13">
        <f>'BY_Demands_Drivers (4)'!$F$46*$AE28</f>
        <v>0</v>
      </c>
      <c r="AD28" s="236">
        <f>'BY_Demands_Drivers (4)'!AR4</f>
        <v>2034</v>
      </c>
      <c r="AE28" s="13">
        <f t="shared" si="10"/>
        <v>0.56742796644366666</v>
      </c>
      <c r="AF28" s="13">
        <v>0.98</v>
      </c>
      <c r="AG28" s="13">
        <v>0.57900812902414966</v>
      </c>
      <c r="AI28" s="18" t="str">
        <f t="shared" si="3"/>
        <v>\I:</v>
      </c>
      <c r="AJ28">
        <f>$AO$28</f>
        <v>2034</v>
      </c>
      <c r="AK28" t="s">
        <v>27</v>
      </c>
      <c r="AL28" t="str">
        <f t="shared" si="11"/>
        <v>ISDMT</v>
      </c>
      <c r="AM28" s="13">
        <f>'BY_Demands_Drivers (4)'!$F$53*$AP28</f>
        <v>0</v>
      </c>
      <c r="AO28" s="236">
        <f>'BY_Demands_Drivers (4)'!AR4</f>
        <v>2034</v>
      </c>
      <c r="AP28" s="13">
        <f t="shared" si="12"/>
        <v>1.6150895658161246</v>
      </c>
      <c r="AQ28" s="13">
        <v>0.98</v>
      </c>
      <c r="AR28" s="13">
        <v>1.6480505773633924</v>
      </c>
      <c r="AT28" s="18" t="str">
        <f t="shared" si="4"/>
        <v>\I:</v>
      </c>
      <c r="AU28">
        <f>$AZ$28</f>
        <v>2034</v>
      </c>
      <c r="AV28" t="s">
        <v>27</v>
      </c>
      <c r="AW28" t="str">
        <f t="shared" si="13"/>
        <v>IIDMT</v>
      </c>
      <c r="AX28" s="13">
        <f>'BY_Demands_Drivers (4)'!$F$88*$BA28</f>
        <v>0</v>
      </c>
      <c r="AZ28" s="236">
        <f>'BY_Demands_Drivers (4)'!AR4</f>
        <v>2034</v>
      </c>
      <c r="BA28" s="13">
        <f t="shared" si="14"/>
        <v>1.4377369084440894</v>
      </c>
      <c r="BB28" s="13">
        <v>0.98</v>
      </c>
      <c r="BC28" s="13">
        <v>1.4670784780041728</v>
      </c>
    </row>
    <row r="29" spans="2:55" x14ac:dyDescent="0.3">
      <c r="B29" s="18" t="str">
        <f t="shared" si="0"/>
        <v>\I:</v>
      </c>
      <c r="C29">
        <f>$H$29</f>
        <v>2035</v>
      </c>
      <c r="D29" t="s">
        <v>27</v>
      </c>
      <c r="E29" t="str">
        <f t="shared" si="5"/>
        <v>IGDMT</v>
      </c>
      <c r="F29" s="13">
        <f>'BY_Demands_Drivers (4)'!$F$25*$I29</f>
        <v>0</v>
      </c>
      <c r="H29" s="236">
        <f>'BY_Demands_Drivers (4)'!AS4</f>
        <v>2035</v>
      </c>
      <c r="I29" s="13">
        <f t="shared" si="6"/>
        <v>0.78825547067547264</v>
      </c>
      <c r="J29" s="13">
        <v>0.97499999999999998</v>
      </c>
      <c r="K29" s="13">
        <v>0.80846714941074116</v>
      </c>
      <c r="M29" s="18" t="str">
        <f t="shared" si="1"/>
        <v>\I:</v>
      </c>
      <c r="N29">
        <f>$S$29</f>
        <v>2035</v>
      </c>
      <c r="O29" t="s">
        <v>27</v>
      </c>
      <c r="P29" t="str">
        <f t="shared" si="7"/>
        <v>IXDMT</v>
      </c>
      <c r="Q29" s="13">
        <f>'BY_Demands_Drivers (4)'!$F$32*$T29</f>
        <v>0</v>
      </c>
      <c r="S29" s="236">
        <f>'BY_Demands_Drivers (4)'!AS4</f>
        <v>2035</v>
      </c>
      <c r="T29" s="13">
        <f t="shared" si="8"/>
        <v>0.99955534625405673</v>
      </c>
      <c r="U29" s="13">
        <v>0.97499999999999998</v>
      </c>
      <c r="V29" s="13">
        <v>1.0251849705169813</v>
      </c>
      <c r="X29" s="18" t="str">
        <f t="shared" si="2"/>
        <v>\I:</v>
      </c>
      <c r="Y29">
        <f>$AD$29</f>
        <v>2035</v>
      </c>
      <c r="Z29" t="s">
        <v>27</v>
      </c>
      <c r="AA29" t="str">
        <f t="shared" si="9"/>
        <v>IRDMT</v>
      </c>
      <c r="AB29" s="13">
        <f>'BY_Demands_Drivers (4)'!$F$46*$AE29</f>
        <v>0</v>
      </c>
      <c r="AD29" s="236">
        <f>'BY_Demands_Drivers (4)'!AS4</f>
        <v>2035</v>
      </c>
      <c r="AE29" s="13">
        <f t="shared" si="10"/>
        <v>0.56520003824507115</v>
      </c>
      <c r="AF29" s="13">
        <v>0.97499999999999998</v>
      </c>
      <c r="AG29" s="13">
        <v>0.57969234691802174</v>
      </c>
      <c r="AI29" s="18" t="str">
        <f t="shared" si="3"/>
        <v>\I:</v>
      </c>
      <c r="AJ29">
        <f>$AO$29</f>
        <v>2035</v>
      </c>
      <c r="AK29" t="s">
        <v>27</v>
      </c>
      <c r="AL29" t="str">
        <f t="shared" si="11"/>
        <v>ISDMT</v>
      </c>
      <c r="AM29" s="13">
        <f>'BY_Demands_Drivers (4)'!$F$53*$AP29</f>
        <v>0</v>
      </c>
      <c r="AO29" s="236">
        <f>'BY_Demands_Drivers (4)'!AS4</f>
        <v>2035</v>
      </c>
      <c r="AP29" s="13">
        <f t="shared" si="12"/>
        <v>1.6209431520301816</v>
      </c>
      <c r="AQ29" s="13">
        <v>0.97499999999999998</v>
      </c>
      <c r="AR29" s="13">
        <v>1.6625057969540324</v>
      </c>
      <c r="AT29" s="18" t="str">
        <f t="shared" si="4"/>
        <v>\I:</v>
      </c>
      <c r="AU29">
        <f>$AZ$29</f>
        <v>2035</v>
      </c>
      <c r="AV29" t="s">
        <v>27</v>
      </c>
      <c r="AW29" t="str">
        <f t="shared" si="13"/>
        <v>IIDMT</v>
      </c>
      <c r="AX29" s="13">
        <f>'BY_Demands_Drivers (4)'!$F$88*$BA29</f>
        <v>0</v>
      </c>
      <c r="AZ29" s="236">
        <f>'BY_Demands_Drivers (4)'!AS4</f>
        <v>2035</v>
      </c>
      <c r="BA29" s="13">
        <f t="shared" si="14"/>
        <v>1.4539249045574258</v>
      </c>
      <c r="BB29" s="13">
        <v>0.97499999999999998</v>
      </c>
      <c r="BC29" s="13">
        <v>1.4912050303153086</v>
      </c>
    </row>
    <row r="30" spans="2:55" x14ac:dyDescent="0.3">
      <c r="B30" s="18" t="str">
        <f t="shared" si="0"/>
        <v>\I:</v>
      </c>
      <c r="C30">
        <f>$H$30</f>
        <v>2036</v>
      </c>
      <c r="D30" t="s">
        <v>27</v>
      </c>
      <c r="E30" t="str">
        <f t="shared" si="5"/>
        <v>IGDMT</v>
      </c>
      <c r="F30" s="13">
        <f>'BY_Demands_Drivers (4)'!$F$25*$I30</f>
        <v>0</v>
      </c>
      <c r="H30" s="236">
        <f>'BY_Demands_Drivers (4)'!AT4</f>
        <v>2036</v>
      </c>
      <c r="I30" s="13">
        <f t="shared" si="6"/>
        <v>0.78025674271065359</v>
      </c>
      <c r="J30" s="13">
        <v>0.97</v>
      </c>
      <c r="K30" s="13">
        <v>0.80438839454706557</v>
      </c>
      <c r="M30" s="18" t="str">
        <f t="shared" si="1"/>
        <v>\I:</v>
      </c>
      <c r="N30">
        <f>$S$30</f>
        <v>2036</v>
      </c>
      <c r="O30" t="s">
        <v>27</v>
      </c>
      <c r="P30" t="str">
        <f t="shared" si="7"/>
        <v>IXDMT</v>
      </c>
      <c r="Q30" s="13">
        <f>'BY_Demands_Drivers (4)'!$F$32*$T30</f>
        <v>0</v>
      </c>
      <c r="S30" s="236">
        <f>'BY_Demands_Drivers (4)'!AT4</f>
        <v>2036</v>
      </c>
      <c r="T30" s="13">
        <f t="shared" si="8"/>
        <v>0.9967929188131186</v>
      </c>
      <c r="U30" s="13">
        <v>0.97</v>
      </c>
      <c r="V30" s="13">
        <v>1.0276215657867203</v>
      </c>
      <c r="X30" s="18" t="str">
        <f t="shared" si="2"/>
        <v>\I:</v>
      </c>
      <c r="Y30">
        <f>$AD$30</f>
        <v>2036</v>
      </c>
      <c r="Z30" t="s">
        <v>27</v>
      </c>
      <c r="AA30" t="str">
        <f t="shared" si="9"/>
        <v>IRDMT</v>
      </c>
      <c r="AB30" s="13">
        <f>'BY_Demands_Drivers (4)'!$F$46*$AE30</f>
        <v>0</v>
      </c>
      <c r="AD30" s="236">
        <f>'BY_Demands_Drivers (4)'!AT4</f>
        <v>2036</v>
      </c>
      <c r="AE30" s="13">
        <f t="shared" si="10"/>
        <v>0.56287215774578447</v>
      </c>
      <c r="AF30" s="13">
        <v>0.97</v>
      </c>
      <c r="AG30" s="13">
        <v>0.58028057499565411</v>
      </c>
      <c r="AI30" s="18" t="str">
        <f t="shared" si="3"/>
        <v>\I:</v>
      </c>
      <c r="AJ30">
        <f>$AO$30</f>
        <v>2036</v>
      </c>
      <c r="AK30" t="s">
        <v>27</v>
      </c>
      <c r="AL30" t="str">
        <f t="shared" si="11"/>
        <v>ISDMT</v>
      </c>
      <c r="AM30" s="13">
        <f>'BY_Demands_Drivers (4)'!$F$53*$AP30</f>
        <v>0</v>
      </c>
      <c r="AO30" s="236">
        <f>'BY_Demands_Drivers (4)'!AT4</f>
        <v>2036</v>
      </c>
      <c r="AP30" s="13">
        <f t="shared" si="12"/>
        <v>1.6224497847917558</v>
      </c>
      <c r="AQ30" s="13">
        <v>0.97</v>
      </c>
      <c r="AR30" s="13">
        <v>1.6726286441152123</v>
      </c>
      <c r="AT30" s="18" t="str">
        <f t="shared" si="4"/>
        <v>\I:</v>
      </c>
      <c r="AU30">
        <f>$AZ$30</f>
        <v>2036</v>
      </c>
      <c r="AV30" t="s">
        <v>27</v>
      </c>
      <c r="AW30" t="str">
        <f t="shared" si="13"/>
        <v>IIDMT</v>
      </c>
      <c r="AX30" s="13">
        <f>'BY_Demands_Drivers (4)'!$F$88*$BA30</f>
        <v>0</v>
      </c>
      <c r="AZ30" s="236">
        <f>'BY_Demands_Drivers (4)'!AT4</f>
        <v>2036</v>
      </c>
      <c r="BA30" s="13">
        <f t="shared" si="14"/>
        <v>1.4658481539791661</v>
      </c>
      <c r="BB30" s="13">
        <v>0.97</v>
      </c>
      <c r="BC30" s="13">
        <v>1.5111836638960476</v>
      </c>
    </row>
    <row r="31" spans="2:55" x14ac:dyDescent="0.3">
      <c r="B31" s="18" t="str">
        <f t="shared" si="0"/>
        <v>\I:</v>
      </c>
      <c r="C31">
        <f>$H$31</f>
        <v>2037</v>
      </c>
      <c r="D31" t="s">
        <v>27</v>
      </c>
      <c r="E31" t="str">
        <f t="shared" si="5"/>
        <v>IGDMT</v>
      </c>
      <c r="F31" s="13">
        <f>'BY_Demands_Drivers (4)'!$F$25*$I31</f>
        <v>0</v>
      </c>
      <c r="H31" s="236">
        <f>'BY_Demands_Drivers (4)'!AU4</f>
        <v>2037</v>
      </c>
      <c r="I31" s="13">
        <f t="shared" si="6"/>
        <v>0.77229880229447134</v>
      </c>
      <c r="J31" s="13">
        <v>0.96499999999999997</v>
      </c>
      <c r="K31" s="13">
        <v>0.80030963968338997</v>
      </c>
      <c r="M31" s="18" t="str">
        <f t="shared" si="1"/>
        <v>\I:</v>
      </c>
      <c r="N31">
        <f>$S$31</f>
        <v>2037</v>
      </c>
      <c r="O31" t="s">
        <v>27</v>
      </c>
      <c r="P31" t="str">
        <f t="shared" si="7"/>
        <v>IXDMT</v>
      </c>
      <c r="Q31" s="13">
        <f>'BY_Demands_Drivers (4)'!$F$32*$T31</f>
        <v>0</v>
      </c>
      <c r="S31" s="236">
        <f>'BY_Demands_Drivers (4)'!AU4</f>
        <v>2037</v>
      </c>
      <c r="T31" s="13">
        <f t="shared" si="8"/>
        <v>0.9940061254194833</v>
      </c>
      <c r="U31" s="13">
        <v>0.96499999999999997</v>
      </c>
      <c r="V31" s="13">
        <v>1.0300581610564594</v>
      </c>
      <c r="X31" s="18" t="str">
        <f t="shared" si="2"/>
        <v>\I:</v>
      </c>
      <c r="Y31">
        <f>$AD$31</f>
        <v>2037</v>
      </c>
      <c r="Z31" t="s">
        <v>27</v>
      </c>
      <c r="AA31" t="str">
        <f t="shared" si="9"/>
        <v>IRDMT</v>
      </c>
      <c r="AB31" s="13">
        <f>'BY_Demands_Drivers (4)'!$F$46*$AE31</f>
        <v>0</v>
      </c>
      <c r="AD31" s="236">
        <f>'BY_Demands_Drivers (4)'!AU4</f>
        <v>2037</v>
      </c>
      <c r="AE31" s="13">
        <f t="shared" si="10"/>
        <v>0.56053839496572133</v>
      </c>
      <c r="AF31" s="13">
        <v>0.96499999999999997</v>
      </c>
      <c r="AG31" s="13">
        <v>0.58086880307328637</v>
      </c>
      <c r="AI31" s="18" t="str">
        <f t="shared" si="3"/>
        <v>\I:</v>
      </c>
      <c r="AJ31">
        <f>$AO$31</f>
        <v>2037</v>
      </c>
      <c r="AK31" t="s">
        <v>27</v>
      </c>
      <c r="AL31" t="str">
        <f t="shared" si="11"/>
        <v>ISDMT</v>
      </c>
      <c r="AM31" s="13">
        <f>'BY_Demands_Drivers (4)'!$F$53*$AP31</f>
        <v>0</v>
      </c>
      <c r="AO31" s="236">
        <f>'BY_Demands_Drivers (4)'!AU4</f>
        <v>2037</v>
      </c>
      <c r="AP31" s="13">
        <f t="shared" si="12"/>
        <v>1.6238551890817186</v>
      </c>
      <c r="AQ31" s="13">
        <v>0.96499999999999997</v>
      </c>
      <c r="AR31" s="13">
        <v>1.6827514912763923</v>
      </c>
      <c r="AT31" s="18" t="str">
        <f t="shared" si="4"/>
        <v>\I:</v>
      </c>
      <c r="AU31">
        <f>$AZ$31</f>
        <v>2037</v>
      </c>
      <c r="AV31" t="s">
        <v>27</v>
      </c>
      <c r="AW31" t="str">
        <f t="shared" si="13"/>
        <v>IIDMT</v>
      </c>
      <c r="AX31" s="13">
        <f>'BY_Demands_Drivers (4)'!$F$88*$BA31</f>
        <v>0</v>
      </c>
      <c r="AZ31" s="236">
        <f>'BY_Demands_Drivers (4)'!AU4</f>
        <v>2037</v>
      </c>
      <c r="BA31" s="13">
        <f t="shared" si="14"/>
        <v>1.4775716170650992</v>
      </c>
      <c r="BB31" s="13">
        <v>0.96499999999999997</v>
      </c>
      <c r="BC31" s="13">
        <v>1.5311622974767869</v>
      </c>
    </row>
    <row r="32" spans="2:55" x14ac:dyDescent="0.3">
      <c r="B32" s="18" t="str">
        <f t="shared" si="0"/>
        <v>\I:</v>
      </c>
      <c r="C32">
        <f>$H$32</f>
        <v>2038</v>
      </c>
      <c r="D32" t="s">
        <v>27</v>
      </c>
      <c r="E32" t="str">
        <f t="shared" si="5"/>
        <v>IGDMT</v>
      </c>
      <c r="F32" s="13">
        <f>'BY_Demands_Drivers (4)'!$F$25*$I32</f>
        <v>0</v>
      </c>
      <c r="H32" s="236">
        <f>'BY_Demands_Drivers (4)'!AV4</f>
        <v>2038</v>
      </c>
      <c r="I32" s="13">
        <f t="shared" si="6"/>
        <v>0.76438164942692577</v>
      </c>
      <c r="J32" s="13">
        <v>0.96</v>
      </c>
      <c r="K32" s="13">
        <v>0.79623088481971438</v>
      </c>
      <c r="M32" s="18" t="str">
        <f t="shared" si="1"/>
        <v>\I:</v>
      </c>
      <c r="N32">
        <f>$S$32</f>
        <v>2038</v>
      </c>
      <c r="O32" t="s">
        <v>27</v>
      </c>
      <c r="P32" t="str">
        <f t="shared" si="7"/>
        <v>IXDMT</v>
      </c>
      <c r="Q32" s="13">
        <f>'BY_Demands_Drivers (4)'!$F$32*$T32</f>
        <v>0</v>
      </c>
      <c r="S32" s="236">
        <f>'BY_Demands_Drivers (4)'!AV4</f>
        <v>2038</v>
      </c>
      <c r="T32" s="13">
        <f t="shared" si="8"/>
        <v>0.99119496607315039</v>
      </c>
      <c r="U32" s="13">
        <v>0.96</v>
      </c>
      <c r="V32" s="13">
        <v>1.0324947563261984</v>
      </c>
      <c r="X32" s="18" t="str">
        <f t="shared" si="2"/>
        <v>\I:</v>
      </c>
      <c r="Y32">
        <f>$AD$32</f>
        <v>2038</v>
      </c>
      <c r="Z32" t="s">
        <v>27</v>
      </c>
      <c r="AA32" t="str">
        <f t="shared" si="9"/>
        <v>IRDMT</v>
      </c>
      <c r="AB32" s="13">
        <f>'BY_Demands_Drivers (4)'!$F$46*$AE32</f>
        <v>0</v>
      </c>
      <c r="AD32" s="236">
        <f>'BY_Demands_Drivers (4)'!AV4</f>
        <v>2038</v>
      </c>
      <c r="AE32" s="13">
        <f t="shared" si="10"/>
        <v>0.55819874990488194</v>
      </c>
      <c r="AF32" s="13">
        <v>0.96</v>
      </c>
      <c r="AG32" s="13">
        <v>0.58145703115091874</v>
      </c>
      <c r="AI32" s="18" t="str">
        <f t="shared" si="3"/>
        <v>\I:</v>
      </c>
      <c r="AJ32">
        <f>$AO$32</f>
        <v>2038</v>
      </c>
      <c r="AK32" t="s">
        <v>27</v>
      </c>
      <c r="AL32" t="str">
        <f t="shared" si="11"/>
        <v>ISDMT</v>
      </c>
      <c r="AM32" s="13">
        <f>'BY_Demands_Drivers (4)'!$F$53*$AP32</f>
        <v>0</v>
      </c>
      <c r="AO32" s="236">
        <f>'BY_Demands_Drivers (4)'!AV4</f>
        <v>2038</v>
      </c>
      <c r="AP32" s="13">
        <f t="shared" si="12"/>
        <v>1.6251593649000693</v>
      </c>
      <c r="AQ32" s="13">
        <v>0.96</v>
      </c>
      <c r="AR32" s="13">
        <v>1.6928743384375722</v>
      </c>
      <c r="AT32" s="18" t="str">
        <f t="shared" si="4"/>
        <v>\I:</v>
      </c>
      <c r="AU32">
        <f>$AZ$32</f>
        <v>2038</v>
      </c>
      <c r="AV32" t="s">
        <v>27</v>
      </c>
      <c r="AW32" t="str">
        <f t="shared" si="13"/>
        <v>IIDMT</v>
      </c>
      <c r="AX32" s="13">
        <f>'BY_Demands_Drivers (4)'!$F$88*$BA32</f>
        <v>0</v>
      </c>
      <c r="AZ32" s="236">
        <f>'BY_Demands_Drivers (4)'!AV4</f>
        <v>2038</v>
      </c>
      <c r="BA32" s="13">
        <f t="shared" si="14"/>
        <v>1.4890952938152249</v>
      </c>
      <c r="BB32" s="13">
        <v>0.96</v>
      </c>
      <c r="BC32" s="13">
        <v>1.5511409310575259</v>
      </c>
    </row>
    <row r="33" spans="2:55" x14ac:dyDescent="0.3">
      <c r="B33" s="18" t="str">
        <f t="shared" si="0"/>
        <v>\I:</v>
      </c>
      <c r="C33">
        <f>$H$33</f>
        <v>2039</v>
      </c>
      <c r="D33" t="s">
        <v>27</v>
      </c>
      <c r="E33" t="str">
        <f t="shared" si="5"/>
        <v>IGDMT</v>
      </c>
      <c r="F33" s="13">
        <f>'BY_Demands_Drivers (4)'!$F$25*$I33</f>
        <v>0</v>
      </c>
      <c r="H33" s="236">
        <f>'BY_Demands_Drivers (4)'!AW4</f>
        <v>2039</v>
      </c>
      <c r="I33" s="13">
        <f t="shared" si="6"/>
        <v>0.75650528410801698</v>
      </c>
      <c r="J33" s="13">
        <v>0.95499999999999996</v>
      </c>
      <c r="K33" s="13">
        <v>0.79215212995603879</v>
      </c>
      <c r="M33" s="18" t="str">
        <f t="shared" si="1"/>
        <v>\I:</v>
      </c>
      <c r="N33">
        <f>$S$33</f>
        <v>2039</v>
      </c>
      <c r="O33" t="s">
        <v>27</v>
      </c>
      <c r="P33" t="str">
        <f t="shared" si="7"/>
        <v>IXDMT</v>
      </c>
      <c r="Q33" s="13">
        <f>'BY_Demands_Drivers (4)'!$F$32*$T33</f>
        <v>0</v>
      </c>
      <c r="S33" s="236">
        <f>'BY_Demands_Drivers (4)'!AW4</f>
        <v>2039</v>
      </c>
      <c r="T33" s="13">
        <f t="shared" si="8"/>
        <v>0.98835944077412008</v>
      </c>
      <c r="U33" s="13">
        <v>0.95499999999999996</v>
      </c>
      <c r="V33" s="13">
        <v>1.0349313515959373</v>
      </c>
      <c r="X33" s="18" t="str">
        <f t="shared" si="2"/>
        <v>\I:</v>
      </c>
      <c r="Y33">
        <f>$AD$33</f>
        <v>2039</v>
      </c>
      <c r="Z33" t="s">
        <v>27</v>
      </c>
      <c r="AA33" t="str">
        <f t="shared" si="9"/>
        <v>IRDMT</v>
      </c>
      <c r="AB33" s="13">
        <f>'BY_Demands_Drivers (4)'!$F$46*$AE33</f>
        <v>0</v>
      </c>
      <c r="AD33" s="236">
        <f>'BY_Demands_Drivers (4)'!AW4</f>
        <v>2039</v>
      </c>
      <c r="AE33" s="13">
        <f t="shared" si="10"/>
        <v>0.5558532225632663</v>
      </c>
      <c r="AF33" s="13">
        <v>0.95499999999999996</v>
      </c>
      <c r="AG33" s="13">
        <v>0.5820452592285511</v>
      </c>
      <c r="AI33" s="18" t="str">
        <f t="shared" si="3"/>
        <v>\I:</v>
      </c>
      <c r="AJ33">
        <f>$AO$33</f>
        <v>2039</v>
      </c>
      <c r="AK33" t="s">
        <v>27</v>
      </c>
      <c r="AL33" t="str">
        <f t="shared" si="11"/>
        <v>ISDMT</v>
      </c>
      <c r="AM33" s="13">
        <f>'BY_Demands_Drivers (4)'!$F$53*$AP33</f>
        <v>0</v>
      </c>
      <c r="AO33" s="236">
        <f>'BY_Demands_Drivers (4)'!AW4</f>
        <v>2039</v>
      </c>
      <c r="AP33" s="13">
        <f t="shared" si="12"/>
        <v>1.6263623122468081</v>
      </c>
      <c r="AQ33" s="13">
        <v>0.95499999999999996</v>
      </c>
      <c r="AR33" s="13">
        <v>1.702997185598752</v>
      </c>
      <c r="AT33" s="18" t="str">
        <f t="shared" si="4"/>
        <v>\I:</v>
      </c>
      <c r="AU33">
        <f>$AZ$33</f>
        <v>2039</v>
      </c>
      <c r="AV33" t="s">
        <v>27</v>
      </c>
      <c r="AW33" t="str">
        <f t="shared" si="13"/>
        <v>IIDMT</v>
      </c>
      <c r="AX33" s="13">
        <f>'BY_Demands_Drivers (4)'!$F$88*$BA33</f>
        <v>0</v>
      </c>
      <c r="AZ33" s="236">
        <f>'BY_Demands_Drivers (4)'!AW4</f>
        <v>2039</v>
      </c>
      <c r="BA33" s="13">
        <f t="shared" si="14"/>
        <v>1.5004191842295431</v>
      </c>
      <c r="BB33" s="13">
        <v>0.95499999999999996</v>
      </c>
      <c r="BC33" s="13">
        <v>1.5711195646382652</v>
      </c>
    </row>
    <row r="34" spans="2:55" x14ac:dyDescent="0.3">
      <c r="B34" s="18" t="str">
        <f t="shared" si="0"/>
        <v>\I:</v>
      </c>
      <c r="C34">
        <f>$H$34</f>
        <v>2040</v>
      </c>
      <c r="D34" t="s">
        <v>27</v>
      </c>
      <c r="E34" t="str">
        <f t="shared" si="5"/>
        <v>IGDMT</v>
      </c>
      <c r="F34" s="13">
        <f>'BY_Demands_Drivers (4)'!$F$25*$I34</f>
        <v>0</v>
      </c>
      <c r="H34" s="236">
        <f>'BY_Demands_Drivers (4)'!AX4</f>
        <v>2040</v>
      </c>
      <c r="I34" s="13">
        <f t="shared" si="6"/>
        <v>0.74866970633774532</v>
      </c>
      <c r="J34" s="13">
        <v>0.95</v>
      </c>
      <c r="K34" s="13">
        <v>0.78807337509236353</v>
      </c>
      <c r="M34" s="18" t="str">
        <f t="shared" si="1"/>
        <v>\I:</v>
      </c>
      <c r="N34">
        <f>$S$34</f>
        <v>2040</v>
      </c>
      <c r="O34" t="s">
        <v>27</v>
      </c>
      <c r="P34" t="str">
        <f t="shared" si="7"/>
        <v>IXDMT</v>
      </c>
      <c r="Q34" s="13">
        <f>'BY_Demands_Drivers (4)'!$F$32*$T34</f>
        <v>0</v>
      </c>
      <c r="S34" s="236">
        <f>'BY_Demands_Drivers (4)'!AX4</f>
        <v>2040</v>
      </c>
      <c r="T34" s="13">
        <f t="shared" si="8"/>
        <v>0.98549954952239238</v>
      </c>
      <c r="U34" s="13">
        <v>0.95</v>
      </c>
      <c r="V34" s="13">
        <v>1.0373679468656762</v>
      </c>
      <c r="X34" s="18" t="str">
        <f t="shared" si="2"/>
        <v>\I:</v>
      </c>
      <c r="Y34">
        <f>$AD$34</f>
        <v>2040</v>
      </c>
      <c r="Z34" t="s">
        <v>27</v>
      </c>
      <c r="AA34" t="str">
        <f t="shared" si="9"/>
        <v>IRDMT</v>
      </c>
      <c r="AB34" s="13">
        <f>'BY_Demands_Drivers (4)'!$F$46*$AE34</f>
        <v>0</v>
      </c>
      <c r="AD34" s="236">
        <f>'BY_Demands_Drivers (4)'!AX4</f>
        <v>2040</v>
      </c>
      <c r="AE34" s="13">
        <f t="shared" si="10"/>
        <v>0.55350181294087442</v>
      </c>
      <c r="AF34" s="13">
        <v>0.95</v>
      </c>
      <c r="AG34" s="13">
        <v>0.58263348730618358</v>
      </c>
      <c r="AI34" s="18" t="str">
        <f t="shared" si="3"/>
        <v>\I:</v>
      </c>
      <c r="AJ34">
        <f>$AO$34</f>
        <v>2040</v>
      </c>
      <c r="AK34" t="s">
        <v>27</v>
      </c>
      <c r="AL34" t="str">
        <f t="shared" si="11"/>
        <v>ISDMT</v>
      </c>
      <c r="AM34" s="13">
        <f>'BY_Demands_Drivers (4)'!$F$53*$AP34</f>
        <v>0</v>
      </c>
      <c r="AO34" s="236">
        <f>'BY_Demands_Drivers (4)'!AX4</f>
        <v>2040</v>
      </c>
      <c r="AP34" s="13">
        <f t="shared" si="12"/>
        <v>1.6274640311219357</v>
      </c>
      <c r="AQ34" s="13">
        <v>0.95</v>
      </c>
      <c r="AR34" s="13">
        <v>1.7131200327599323</v>
      </c>
      <c r="AT34" s="18" t="str">
        <f t="shared" si="4"/>
        <v>\I:</v>
      </c>
      <c r="AU34">
        <f>$AZ$34</f>
        <v>2040</v>
      </c>
      <c r="AV34" t="s">
        <v>27</v>
      </c>
      <c r="AW34" t="str">
        <f t="shared" si="13"/>
        <v>IIDMT</v>
      </c>
      <c r="AX34" s="13">
        <f>'BY_Demands_Drivers (4)'!$F$88*$BA34</f>
        <v>0</v>
      </c>
      <c r="AZ34" s="236">
        <f>'BY_Demands_Drivers (4)'!AX4</f>
        <v>2040</v>
      </c>
      <c r="BA34" s="13">
        <f t="shared" si="14"/>
        <v>1.511543288308054</v>
      </c>
      <c r="BB34" s="13">
        <v>0.95</v>
      </c>
      <c r="BC34" s="13">
        <v>1.5910981982190042</v>
      </c>
    </row>
    <row r="35" spans="2:55" x14ac:dyDescent="0.3">
      <c r="B35" s="18" t="str">
        <f t="shared" si="0"/>
        <v>\I:</v>
      </c>
      <c r="C35">
        <f>$H$35</f>
        <v>2041</v>
      </c>
      <c r="D35" t="s">
        <v>27</v>
      </c>
      <c r="E35" t="str">
        <f t="shared" si="5"/>
        <v>IGDMT</v>
      </c>
      <c r="F35" s="13">
        <f>'BY_Demands_Drivers (4)'!$F$25*$I35</f>
        <v>0</v>
      </c>
      <c r="H35" s="236">
        <f>'BY_Demands_Drivers (4)'!AY4</f>
        <v>2041</v>
      </c>
      <c r="I35" s="13">
        <f t="shared" si="6"/>
        <v>0.74587085733832315</v>
      </c>
      <c r="J35" s="13">
        <v>0.94499999999999995</v>
      </c>
      <c r="K35" s="13">
        <v>0.7892813305167441</v>
      </c>
      <c r="M35" s="18" t="str">
        <f t="shared" si="1"/>
        <v>\I:</v>
      </c>
      <c r="N35">
        <f>$S$35</f>
        <v>2041</v>
      </c>
      <c r="O35" t="s">
        <v>27</v>
      </c>
      <c r="P35" t="str">
        <f t="shared" si="7"/>
        <v>IXDMT</v>
      </c>
      <c r="Q35" s="13">
        <f>'BY_Demands_Drivers (4)'!$F$32*$T35</f>
        <v>0</v>
      </c>
      <c r="S35" s="236">
        <f>'BY_Demands_Drivers (4)'!AY4</f>
        <v>2041</v>
      </c>
      <c r="T35" s="13">
        <f t="shared" si="8"/>
        <v>0.97225410720271721</v>
      </c>
      <c r="U35" s="13">
        <v>0.94499999999999995</v>
      </c>
      <c r="V35" s="13">
        <v>1.0288403250822404</v>
      </c>
      <c r="X35" s="18" t="str">
        <f t="shared" si="2"/>
        <v>\I:</v>
      </c>
      <c r="Y35">
        <f>$AD$35</f>
        <v>2041</v>
      </c>
      <c r="Z35" t="s">
        <v>27</v>
      </c>
      <c r="AA35" t="str">
        <f t="shared" si="9"/>
        <v>IRDMT</v>
      </c>
      <c r="AB35" s="13">
        <f>'BY_Demands_Drivers (4)'!$F$46*$AE35</f>
        <v>0</v>
      </c>
      <c r="AD35" s="236">
        <f>'BY_Demands_Drivers (4)'!AY4</f>
        <v>2041</v>
      </c>
      <c r="AE35" s="13">
        <f t="shared" si="10"/>
        <v>0.55038259407058754</v>
      </c>
      <c r="AF35" s="13">
        <v>0.94499999999999995</v>
      </c>
      <c r="AG35" s="13">
        <v>0.58241544346093921</v>
      </c>
      <c r="AI35" s="18" t="str">
        <f t="shared" si="3"/>
        <v>\I:</v>
      </c>
      <c r="AJ35">
        <f>$AO$35</f>
        <v>2041</v>
      </c>
      <c r="AK35" t="s">
        <v>27</v>
      </c>
      <c r="AL35" t="str">
        <f t="shared" si="11"/>
        <v>ISDMT</v>
      </c>
      <c r="AM35" s="13">
        <f>'BY_Demands_Drivers (4)'!$F$53*$AP35</f>
        <v>0</v>
      </c>
      <c r="AO35" s="236">
        <f>'BY_Demands_Drivers (4)'!AY4</f>
        <v>2041</v>
      </c>
      <c r="AP35" s="13">
        <f t="shared" si="12"/>
        <v>1.6463313561768618</v>
      </c>
      <c r="AQ35" s="13">
        <v>0.94499999999999995</v>
      </c>
      <c r="AR35" s="13">
        <v>1.7421495832559384</v>
      </c>
      <c r="AT35" s="18" t="str">
        <f t="shared" si="4"/>
        <v>\I:</v>
      </c>
      <c r="AU35">
        <f>$AZ$35</f>
        <v>2041</v>
      </c>
      <c r="AV35" t="s">
        <v>27</v>
      </c>
      <c r="AW35" t="str">
        <f t="shared" si="13"/>
        <v>IIDMT</v>
      </c>
      <c r="AX35" s="13">
        <f>'BY_Demands_Drivers (4)'!$F$88*$BA35</f>
        <v>0</v>
      </c>
      <c r="AZ35" s="236">
        <f>'BY_Demands_Drivers (4)'!AY4</f>
        <v>2041</v>
      </c>
      <c r="BA35" s="13">
        <f t="shared" si="14"/>
        <v>1.5218408897411539</v>
      </c>
      <c r="BB35" s="13">
        <v>0.94499999999999995</v>
      </c>
      <c r="BC35" s="13">
        <v>1.6104136399377291</v>
      </c>
    </row>
    <row r="36" spans="2:55" x14ac:dyDescent="0.3">
      <c r="B36" s="18" t="str">
        <f t="shared" si="0"/>
        <v>\I:</v>
      </c>
      <c r="C36">
        <f>$H$36</f>
        <v>2042</v>
      </c>
      <c r="D36" t="s">
        <v>27</v>
      </c>
      <c r="E36" t="str">
        <f t="shared" si="5"/>
        <v>IGDMT</v>
      </c>
      <c r="F36" s="13">
        <f>'BY_Demands_Drivers (4)'!$F$25*$I36</f>
        <v>0</v>
      </c>
      <c r="H36" s="236">
        <f>'BY_Demands_Drivers (4)'!AZ4</f>
        <v>2042</v>
      </c>
      <c r="I36" s="13">
        <f t="shared" si="6"/>
        <v>0.7430599287846571</v>
      </c>
      <c r="J36" s="13">
        <v>0.94</v>
      </c>
      <c r="K36" s="13">
        <v>0.79048928594112466</v>
      </c>
      <c r="M36" s="18" t="str">
        <f t="shared" si="1"/>
        <v>\I:</v>
      </c>
      <c r="N36">
        <f>$S$36</f>
        <v>2042</v>
      </c>
      <c r="O36" t="s">
        <v>27</v>
      </c>
      <c r="P36" t="str">
        <f t="shared" si="7"/>
        <v>IXDMT</v>
      </c>
      <c r="Q36" s="13">
        <f>'BY_Demands_Drivers (4)'!$F$32*$T36</f>
        <v>0</v>
      </c>
      <c r="S36" s="236">
        <f>'BY_Demands_Drivers (4)'!AZ4</f>
        <v>2042</v>
      </c>
      <c r="T36" s="13">
        <f t="shared" si="8"/>
        <v>0.95909394110087653</v>
      </c>
      <c r="U36" s="13">
        <v>0.94</v>
      </c>
      <c r="V36" s="13">
        <v>1.0203127032988049</v>
      </c>
      <c r="X36" s="18" t="str">
        <f t="shared" si="2"/>
        <v>\I:</v>
      </c>
      <c r="Y36">
        <f>$AD$36</f>
        <v>2042</v>
      </c>
      <c r="Z36" t="s">
        <v>27</v>
      </c>
      <c r="AA36" t="str">
        <f t="shared" si="9"/>
        <v>IRDMT</v>
      </c>
      <c r="AB36" s="13">
        <f>'BY_Demands_Drivers (4)'!$F$46*$AE36</f>
        <v>0</v>
      </c>
      <c r="AD36" s="236">
        <f>'BY_Demands_Drivers (4)'!AZ4</f>
        <v>2042</v>
      </c>
      <c r="AE36" s="13">
        <f t="shared" si="10"/>
        <v>0.54726555563875301</v>
      </c>
      <c r="AF36" s="13">
        <v>0.94</v>
      </c>
      <c r="AG36" s="13">
        <v>0.58219739961569472</v>
      </c>
      <c r="AI36" s="18" t="str">
        <f t="shared" si="3"/>
        <v>\I:</v>
      </c>
      <c r="AJ36">
        <f>$AO$36</f>
        <v>2042</v>
      </c>
      <c r="AK36" t="s">
        <v>27</v>
      </c>
      <c r="AL36" t="str">
        <f t="shared" si="11"/>
        <v>ISDMT</v>
      </c>
      <c r="AM36" s="13">
        <f>'BY_Demands_Drivers (4)'!$F$53*$AP36</f>
        <v>0</v>
      </c>
      <c r="AO36" s="236">
        <f>'BY_Demands_Drivers (4)'!AZ4</f>
        <v>2042</v>
      </c>
      <c r="AP36" s="13">
        <f t="shared" si="12"/>
        <v>1.6649083857268279</v>
      </c>
      <c r="AQ36" s="13">
        <v>0.94</v>
      </c>
      <c r="AR36" s="13">
        <v>1.7711791337519447</v>
      </c>
      <c r="AT36" s="18" t="str">
        <f t="shared" si="4"/>
        <v>\I:</v>
      </c>
      <c r="AU36">
        <f>$AZ$36</f>
        <v>2042</v>
      </c>
      <c r="AV36" t="s">
        <v>27</v>
      </c>
      <c r="AW36" t="str">
        <f t="shared" si="13"/>
        <v>IIDMT</v>
      </c>
      <c r="AX36" s="13">
        <f>'BY_Demands_Drivers (4)'!$F$88*$BA36</f>
        <v>0</v>
      </c>
      <c r="AZ36" s="236">
        <f>'BY_Demands_Drivers (4)'!AZ4</f>
        <v>2042</v>
      </c>
      <c r="BA36" s="13">
        <f t="shared" si="14"/>
        <v>1.5319453367570666</v>
      </c>
      <c r="BB36" s="13">
        <v>0.94</v>
      </c>
      <c r="BC36" s="13">
        <v>1.6297290816564538</v>
      </c>
    </row>
    <row r="37" spans="2:55" x14ac:dyDescent="0.3">
      <c r="B37" s="18" t="str">
        <f t="shared" si="0"/>
        <v>\I:</v>
      </c>
      <c r="C37">
        <f>$H$37</f>
        <v>2043</v>
      </c>
      <c r="D37" t="s">
        <v>27</v>
      </c>
      <c r="E37" t="str">
        <f t="shared" si="5"/>
        <v>IGDMT</v>
      </c>
      <c r="F37" s="13">
        <f>'BY_Demands_Drivers (4)'!$F$25*$I37</f>
        <v>0</v>
      </c>
      <c r="H37" s="236">
        <f>'BY_Demands_Drivers (4)'!BA4</f>
        <v>2043</v>
      </c>
      <c r="I37" s="13">
        <f t="shared" si="6"/>
        <v>0.7402369206767474</v>
      </c>
      <c r="J37" s="13">
        <v>0.93500000000000005</v>
      </c>
      <c r="K37" s="13">
        <v>0.79169724136550523</v>
      </c>
      <c r="M37" s="18" t="str">
        <f t="shared" si="1"/>
        <v>\I:</v>
      </c>
      <c r="N37">
        <f>$S$37</f>
        <v>2043</v>
      </c>
      <c r="O37" t="s">
        <v>27</v>
      </c>
      <c r="P37" t="str">
        <f t="shared" si="7"/>
        <v>IXDMT</v>
      </c>
      <c r="Q37" s="13">
        <f>'BY_Demands_Drivers (4)'!$F$32*$T37</f>
        <v>0</v>
      </c>
      <c r="S37" s="236">
        <f>'BY_Demands_Drivers (4)'!BA4</f>
        <v>2043</v>
      </c>
      <c r="T37" s="13">
        <f t="shared" si="8"/>
        <v>0.94601905121687035</v>
      </c>
      <c r="U37" s="13">
        <v>0.93500000000000005</v>
      </c>
      <c r="V37" s="13">
        <v>1.0117850815153693</v>
      </c>
      <c r="X37" s="18" t="str">
        <f t="shared" si="2"/>
        <v>\I:</v>
      </c>
      <c r="Y37">
        <f>$AD$37</f>
        <v>2043</v>
      </c>
      <c r="Z37" t="s">
        <v>27</v>
      </c>
      <c r="AA37" t="str">
        <f t="shared" si="9"/>
        <v>IRDMT</v>
      </c>
      <c r="AB37" s="13">
        <f>'BY_Demands_Drivers (4)'!$F$46*$AE37</f>
        <v>0</v>
      </c>
      <c r="AD37" s="236">
        <f>'BY_Demands_Drivers (4)'!BA4</f>
        <v>2043</v>
      </c>
      <c r="AE37" s="13">
        <f t="shared" si="10"/>
        <v>0.54415069764537105</v>
      </c>
      <c r="AF37" s="13">
        <v>0.93500000000000005</v>
      </c>
      <c r="AG37" s="13">
        <v>0.58197935577045035</v>
      </c>
      <c r="AI37" s="18" t="str">
        <f t="shared" si="3"/>
        <v>\I:</v>
      </c>
      <c r="AJ37">
        <f>$AO$37</f>
        <v>2043</v>
      </c>
      <c r="AK37" t="s">
        <v>27</v>
      </c>
      <c r="AL37" t="str">
        <f t="shared" si="11"/>
        <v>ISDMT</v>
      </c>
      <c r="AM37" s="13">
        <f>'BY_Demands_Drivers (4)'!$F$53*$AP37</f>
        <v>0</v>
      </c>
      <c r="AO37" s="236">
        <f>'BY_Demands_Drivers (4)'!BA4</f>
        <v>2043</v>
      </c>
      <c r="AP37" s="13">
        <f t="shared" si="12"/>
        <v>1.683195119771834</v>
      </c>
      <c r="AQ37" s="13">
        <v>0.93500000000000005</v>
      </c>
      <c r="AR37" s="13">
        <v>1.8002086842479508</v>
      </c>
      <c r="AT37" s="18" t="str">
        <f t="shared" si="4"/>
        <v>\I:</v>
      </c>
      <c r="AU37">
        <f>$AZ$37</f>
        <v>2043</v>
      </c>
      <c r="AV37" t="s">
        <v>27</v>
      </c>
      <c r="AW37" t="str">
        <f t="shared" si="13"/>
        <v>IIDMT</v>
      </c>
      <c r="AX37" s="13">
        <f>'BY_Demands_Drivers (4)'!$F$88*$BA37</f>
        <v>0</v>
      </c>
      <c r="AZ37" s="236">
        <f>'BY_Demands_Drivers (4)'!BA4</f>
        <v>2043</v>
      </c>
      <c r="BA37" s="13">
        <f t="shared" si="14"/>
        <v>1.541856629355792</v>
      </c>
      <c r="BB37" s="13">
        <v>0.93500000000000005</v>
      </c>
      <c r="BC37" s="13">
        <v>1.6490445233751785</v>
      </c>
    </row>
    <row r="38" spans="2:55" x14ac:dyDescent="0.3">
      <c r="B38" s="18" t="str">
        <f t="shared" si="0"/>
        <v>\I:</v>
      </c>
      <c r="C38">
        <f>$H$38</f>
        <v>2044</v>
      </c>
      <c r="D38" t="s">
        <v>27</v>
      </c>
      <c r="E38" t="str">
        <f t="shared" si="5"/>
        <v>IGDMT</v>
      </c>
      <c r="F38" s="13">
        <f>'BY_Demands_Drivers (4)'!$F$25*$I38</f>
        <v>0</v>
      </c>
      <c r="H38" s="236">
        <f>'BY_Demands_Drivers (4)'!BB4</f>
        <v>2044</v>
      </c>
      <c r="I38" s="13">
        <f t="shared" si="6"/>
        <v>0.73740183301459394</v>
      </c>
      <c r="J38" s="13">
        <v>0.93</v>
      </c>
      <c r="K38" s="13">
        <v>0.79290519678988591</v>
      </c>
      <c r="M38" s="18" t="str">
        <f t="shared" si="1"/>
        <v>\I:</v>
      </c>
      <c r="N38">
        <f>$S$38</f>
        <v>2044</v>
      </c>
      <c r="O38" t="s">
        <v>27</v>
      </c>
      <c r="P38" t="str">
        <f t="shared" si="7"/>
        <v>IXDMT</v>
      </c>
      <c r="Q38" s="13">
        <f>'BY_Demands_Drivers (4)'!$F$32*$T38</f>
        <v>0</v>
      </c>
      <c r="S38" s="236">
        <f>'BY_Demands_Drivers (4)'!BB4</f>
        <v>2044</v>
      </c>
      <c r="T38" s="13">
        <f t="shared" si="8"/>
        <v>0.93302943755069823</v>
      </c>
      <c r="U38" s="13">
        <v>0.93</v>
      </c>
      <c r="V38" s="13">
        <v>1.0032574597319335</v>
      </c>
      <c r="X38" s="18" t="str">
        <f t="shared" si="2"/>
        <v>\I:</v>
      </c>
      <c r="Y38">
        <f>$AD$38</f>
        <v>2044</v>
      </c>
      <c r="Z38" t="s">
        <v>27</v>
      </c>
      <c r="AA38" t="str">
        <f t="shared" si="9"/>
        <v>IRDMT</v>
      </c>
      <c r="AB38" s="13">
        <f>'BY_Demands_Drivers (4)'!$F$46*$AE38</f>
        <v>0</v>
      </c>
      <c r="AD38" s="236">
        <f>'BY_Demands_Drivers (4)'!BB4</f>
        <v>2044</v>
      </c>
      <c r="AE38" s="13">
        <f t="shared" si="10"/>
        <v>0.54103802009044144</v>
      </c>
      <c r="AF38" s="13">
        <v>0.93</v>
      </c>
      <c r="AG38" s="13">
        <v>0.58176131192520586</v>
      </c>
      <c r="AI38" s="18" t="str">
        <f t="shared" si="3"/>
        <v>\I:</v>
      </c>
      <c r="AJ38">
        <f>$AO$38</f>
        <v>2044</v>
      </c>
      <c r="AK38" t="s">
        <v>27</v>
      </c>
      <c r="AL38" t="str">
        <f t="shared" si="11"/>
        <v>ISDMT</v>
      </c>
      <c r="AM38" s="13">
        <f>'BY_Demands_Drivers (4)'!$F$53*$AP38</f>
        <v>0</v>
      </c>
      <c r="AO38" s="236">
        <f>'BY_Demands_Drivers (4)'!BB4</f>
        <v>2044</v>
      </c>
      <c r="AP38" s="13">
        <f t="shared" si="12"/>
        <v>1.7011915583118802</v>
      </c>
      <c r="AQ38" s="13">
        <v>0.93</v>
      </c>
      <c r="AR38" s="13">
        <v>1.8292382347439571</v>
      </c>
      <c r="AT38" s="18" t="str">
        <f t="shared" si="4"/>
        <v>\I:</v>
      </c>
      <c r="AU38">
        <f>$AZ$38</f>
        <v>2044</v>
      </c>
      <c r="AV38" t="s">
        <v>27</v>
      </c>
      <c r="AW38" t="str">
        <f t="shared" si="13"/>
        <v>IIDMT</v>
      </c>
      <c r="AX38" s="13">
        <f>'BY_Demands_Drivers (4)'!$F$88*$BA38</f>
        <v>0</v>
      </c>
      <c r="AZ38" s="236">
        <f>'BY_Demands_Drivers (4)'!BB4</f>
        <v>2044</v>
      </c>
      <c r="BA38" s="13">
        <f t="shared" si="14"/>
        <v>1.5515747675373299</v>
      </c>
      <c r="BB38" s="13">
        <v>0.93</v>
      </c>
      <c r="BC38" s="13">
        <v>1.6683599650939032</v>
      </c>
    </row>
    <row r="39" spans="2:55" x14ac:dyDescent="0.3">
      <c r="B39" s="18" t="str">
        <f t="shared" si="0"/>
        <v>\I:</v>
      </c>
      <c r="C39">
        <f>$H$39</f>
        <v>2045</v>
      </c>
      <c r="D39" t="s">
        <v>27</v>
      </c>
      <c r="E39" t="str">
        <f t="shared" si="5"/>
        <v>IGDMT</v>
      </c>
      <c r="F39" s="13">
        <f>'BY_Demands_Drivers (4)'!$F$25*$I39</f>
        <v>0</v>
      </c>
      <c r="H39" s="236">
        <f>'BY_Demands_Drivers (4)'!BC4</f>
        <v>2045</v>
      </c>
      <c r="I39" s="13">
        <f t="shared" si="6"/>
        <v>0.7345546657981965</v>
      </c>
      <c r="J39" s="13">
        <v>0.92500000000000004</v>
      </c>
      <c r="K39" s="13">
        <v>0.79411315221426648</v>
      </c>
      <c r="M39" s="18" t="str">
        <f t="shared" si="1"/>
        <v>\I:</v>
      </c>
      <c r="N39">
        <f>$S$39</f>
        <v>2045</v>
      </c>
      <c r="O39" t="s">
        <v>27</v>
      </c>
      <c r="P39" t="str">
        <f t="shared" si="7"/>
        <v>IXDMT</v>
      </c>
      <c r="Q39" s="13">
        <f>'BY_Demands_Drivers (4)'!$F$32*$T39</f>
        <v>0</v>
      </c>
      <c r="S39" s="236">
        <f>'BY_Demands_Drivers (4)'!BC4</f>
        <v>2045</v>
      </c>
      <c r="T39" s="13">
        <f t="shared" si="8"/>
        <v>0.92012510010236026</v>
      </c>
      <c r="U39" s="13">
        <v>0.92500000000000004</v>
      </c>
      <c r="V39" s="13">
        <v>0.99472983794849756</v>
      </c>
      <c r="X39" s="18" t="str">
        <f t="shared" si="2"/>
        <v>\I:</v>
      </c>
      <c r="Y39">
        <f>$AD$39</f>
        <v>2045</v>
      </c>
      <c r="Z39" t="s">
        <v>27</v>
      </c>
      <c r="AA39" t="str">
        <f t="shared" si="9"/>
        <v>IRDMT</v>
      </c>
      <c r="AB39" s="13">
        <f>'BY_Demands_Drivers (4)'!$F$46*$AE39</f>
        <v>0</v>
      </c>
      <c r="AD39" s="236">
        <f>'BY_Demands_Drivers (4)'!BC4</f>
        <v>2045</v>
      </c>
      <c r="AE39" s="13">
        <f t="shared" si="10"/>
        <v>0.53792752297396451</v>
      </c>
      <c r="AF39" s="13">
        <v>0.92500000000000004</v>
      </c>
      <c r="AG39" s="13">
        <v>0.58154326807996159</v>
      </c>
      <c r="AI39" s="18" t="str">
        <f t="shared" si="3"/>
        <v>\I:</v>
      </c>
      <c r="AJ39">
        <f>$AO$39</f>
        <v>2045</v>
      </c>
      <c r="AK39" t="s">
        <v>27</v>
      </c>
      <c r="AL39" t="str">
        <f t="shared" si="11"/>
        <v>ISDMT</v>
      </c>
      <c r="AM39" s="13">
        <f>'BY_Demands_Drivers (4)'!$F$53*$AP39</f>
        <v>0</v>
      </c>
      <c r="AO39" s="236">
        <f>'BY_Demands_Drivers (4)'!BC4</f>
        <v>2045</v>
      </c>
      <c r="AP39" s="13">
        <f t="shared" si="12"/>
        <v>1.718897701346966</v>
      </c>
      <c r="AQ39" s="13">
        <v>0.92500000000000004</v>
      </c>
      <c r="AR39" s="13">
        <v>1.8582677852399632</v>
      </c>
      <c r="AT39" s="18" t="str">
        <f t="shared" si="4"/>
        <v>\I:</v>
      </c>
      <c r="AU39">
        <f>$AZ$39</f>
        <v>2045</v>
      </c>
      <c r="AV39" t="s">
        <v>27</v>
      </c>
      <c r="AW39" t="str">
        <f t="shared" si="13"/>
        <v>IIDMT</v>
      </c>
      <c r="AX39" s="13">
        <f>'BY_Demands_Drivers (4)'!$F$88*$BA39</f>
        <v>0</v>
      </c>
      <c r="AZ39" s="236">
        <f>'BY_Demands_Drivers (4)'!BC4</f>
        <v>2045</v>
      </c>
      <c r="BA39" s="13">
        <f t="shared" si="14"/>
        <v>1.5610997513016807</v>
      </c>
      <c r="BB39" s="13">
        <v>0.92500000000000004</v>
      </c>
      <c r="BC39" s="13">
        <v>1.6876754068126276</v>
      </c>
    </row>
    <row r="40" spans="2:55" x14ac:dyDescent="0.3">
      <c r="B40" s="18" t="str">
        <f t="shared" si="0"/>
        <v>\I:</v>
      </c>
      <c r="C40">
        <f>$H$40</f>
        <v>2046</v>
      </c>
      <c r="D40" t="s">
        <v>27</v>
      </c>
      <c r="E40" t="str">
        <f t="shared" si="5"/>
        <v>IGDMT</v>
      </c>
      <c r="F40" s="13">
        <f>'BY_Demands_Drivers (4)'!$F$25*$I40</f>
        <v>0</v>
      </c>
      <c r="H40" s="236">
        <f>'BY_Demands_Drivers (4)'!BD4</f>
        <v>2046</v>
      </c>
      <c r="I40" s="13">
        <f t="shared" si="6"/>
        <v>0.73178327477210481</v>
      </c>
      <c r="J40" s="13">
        <v>0.92</v>
      </c>
      <c r="K40" s="13">
        <v>0.79541660301315731</v>
      </c>
      <c r="M40" s="18" t="str">
        <f t="shared" si="1"/>
        <v>\I:</v>
      </c>
      <c r="N40">
        <f>$S$40</f>
        <v>2046</v>
      </c>
      <c r="O40" t="s">
        <v>27</v>
      </c>
      <c r="P40" t="str">
        <f t="shared" si="7"/>
        <v>IXDMT</v>
      </c>
      <c r="Q40" s="13">
        <f>'BY_Demands_Drivers (4)'!$F$32*$T40</f>
        <v>0</v>
      </c>
      <c r="S40" s="236">
        <f>'BY_Demands_Drivers (4)'!BD4</f>
        <v>2046</v>
      </c>
      <c r="T40" s="13">
        <f t="shared" si="8"/>
        <v>0.91382763954367496</v>
      </c>
      <c r="U40" s="13">
        <v>0.92</v>
      </c>
      <c r="V40" s="13">
        <v>0.9932909125474727</v>
      </c>
      <c r="X40" s="18" t="str">
        <f t="shared" si="2"/>
        <v>\I:</v>
      </c>
      <c r="Y40">
        <f>$AD$40</f>
        <v>2046</v>
      </c>
      <c r="Z40" t="s">
        <v>27</v>
      </c>
      <c r="AA40" t="str">
        <f t="shared" si="9"/>
        <v>IRDMT</v>
      </c>
      <c r="AB40" s="13">
        <f>'BY_Demands_Drivers (4)'!$F$46*$AE40</f>
        <v>0</v>
      </c>
      <c r="AD40" s="236">
        <f>'BY_Demands_Drivers (4)'!BD4</f>
        <v>2046</v>
      </c>
      <c r="AE40" s="13">
        <f t="shared" si="10"/>
        <v>0.53575522217874072</v>
      </c>
      <c r="AF40" s="13">
        <v>0.92</v>
      </c>
      <c r="AG40" s="13">
        <v>0.58234263280297904</v>
      </c>
      <c r="AI40" s="18" t="str">
        <f t="shared" si="3"/>
        <v>\I:</v>
      </c>
      <c r="AJ40">
        <f>$AO$40</f>
        <v>2046</v>
      </c>
      <c r="AK40" t="s">
        <v>27</v>
      </c>
      <c r="AL40" t="str">
        <f t="shared" si="11"/>
        <v>ISDMT</v>
      </c>
      <c r="AM40" s="13">
        <f>'BY_Demands_Drivers (4)'!$F$53*$AP40</f>
        <v>0</v>
      </c>
      <c r="AO40" s="236">
        <f>'BY_Demands_Drivers (4)'!BD4</f>
        <v>2046</v>
      </c>
      <c r="AP40" s="13">
        <f t="shared" si="12"/>
        <v>1.7395751441337997</v>
      </c>
      <c r="AQ40" s="13">
        <v>0.92</v>
      </c>
      <c r="AR40" s="13">
        <v>1.8908425479715212</v>
      </c>
      <c r="AT40" s="18" t="str">
        <f t="shared" si="4"/>
        <v>\I:</v>
      </c>
      <c r="AU40">
        <f>$AZ$40</f>
        <v>2046</v>
      </c>
      <c r="AV40" t="s">
        <v>27</v>
      </c>
      <c r="AW40" t="str">
        <f t="shared" si="13"/>
        <v>IIDMT</v>
      </c>
      <c r="AX40" s="13">
        <f>'BY_Demands_Drivers (4)'!$F$88*$BA40</f>
        <v>0</v>
      </c>
      <c r="AZ40" s="236">
        <f>'BY_Demands_Drivers (4)'!BD4</f>
        <v>2046</v>
      </c>
      <c r="BA40" s="13">
        <f t="shared" si="14"/>
        <v>1.5698355678111711</v>
      </c>
      <c r="BB40" s="13">
        <v>0.92</v>
      </c>
      <c r="BC40" s="13">
        <v>1.7063430084904032</v>
      </c>
    </row>
    <row r="41" spans="2:55" x14ac:dyDescent="0.3">
      <c r="B41" s="18" t="str">
        <f t="shared" si="0"/>
        <v>\I:</v>
      </c>
      <c r="C41">
        <f>$H$41</f>
        <v>2047</v>
      </c>
      <c r="D41" t="s">
        <v>27</v>
      </c>
      <c r="E41" t="str">
        <f t="shared" si="5"/>
        <v>IGDMT</v>
      </c>
      <c r="F41" s="13">
        <f>'BY_Demands_Drivers (4)'!$F$25*$I41</f>
        <v>0</v>
      </c>
      <c r="H41" s="236">
        <f>'BY_Demands_Drivers (4)'!BE4</f>
        <v>2047</v>
      </c>
      <c r="I41" s="13">
        <f t="shared" si="6"/>
        <v>0.72899884923802405</v>
      </c>
      <c r="J41" s="13">
        <v>0.91500000000000004</v>
      </c>
      <c r="K41" s="13">
        <v>0.79672005381204813</v>
      </c>
      <c r="M41" s="18" t="str">
        <f t="shared" si="1"/>
        <v>\I:</v>
      </c>
      <c r="N41">
        <f>$S$41</f>
        <v>2047</v>
      </c>
      <c r="O41" t="s">
        <v>27</v>
      </c>
      <c r="P41" t="str">
        <f t="shared" si="7"/>
        <v>IXDMT</v>
      </c>
      <c r="Q41" s="13">
        <f>'BY_Demands_Drivers (4)'!$F$32*$T41</f>
        <v>0</v>
      </c>
      <c r="S41" s="236">
        <f>'BY_Demands_Drivers (4)'!BE4</f>
        <v>2047</v>
      </c>
      <c r="T41" s="13">
        <f t="shared" si="8"/>
        <v>0.90754456823899976</v>
      </c>
      <c r="U41" s="13">
        <v>0.91500000000000004</v>
      </c>
      <c r="V41" s="13">
        <v>0.99185198714644784</v>
      </c>
      <c r="X41" s="18" t="str">
        <f t="shared" si="2"/>
        <v>\I:</v>
      </c>
      <c r="Y41">
        <f>$AD$41</f>
        <v>2047</v>
      </c>
      <c r="Z41" t="s">
        <v>27</v>
      </c>
      <c r="AA41" t="str">
        <f t="shared" si="9"/>
        <v>IRDMT</v>
      </c>
      <c r="AB41" s="13">
        <f>'BY_Demands_Drivers (4)'!$F$46*$AE41</f>
        <v>0</v>
      </c>
      <c r="AD41" s="236">
        <f>'BY_Demands_Drivers (4)'!BE4</f>
        <v>2047</v>
      </c>
      <c r="AE41" s="13">
        <f t="shared" si="10"/>
        <v>0.53357492773628679</v>
      </c>
      <c r="AF41" s="13">
        <v>0.91500000000000004</v>
      </c>
      <c r="AG41" s="13">
        <v>0.58314199752599649</v>
      </c>
      <c r="AI41" s="18" t="str">
        <f t="shared" si="3"/>
        <v>\I:</v>
      </c>
      <c r="AJ41">
        <f>$AO$41</f>
        <v>2047</v>
      </c>
      <c r="AK41" t="s">
        <v>27</v>
      </c>
      <c r="AL41" t="str">
        <f t="shared" si="11"/>
        <v>ISDMT</v>
      </c>
      <c r="AM41" s="13">
        <f>'BY_Demands_Drivers (4)'!$F$53*$AP41</f>
        <v>0</v>
      </c>
      <c r="AO41" s="236">
        <f>'BY_Demands_Drivers (4)'!BE4</f>
        <v>2047</v>
      </c>
      <c r="AP41" s="13">
        <f t="shared" si="12"/>
        <v>1.7599268392933174</v>
      </c>
      <c r="AQ41" s="13">
        <v>0.91500000000000004</v>
      </c>
      <c r="AR41" s="13">
        <v>1.923417310703079</v>
      </c>
      <c r="AT41" s="18" t="str">
        <f t="shared" si="4"/>
        <v>\I:</v>
      </c>
      <c r="AU41">
        <f>$AZ$41</f>
        <v>2047</v>
      </c>
      <c r="AV41" t="s">
        <v>27</v>
      </c>
      <c r="AW41" t="str">
        <f t="shared" si="13"/>
        <v>IIDMT</v>
      </c>
      <c r="AX41" s="13">
        <f>'BY_Demands_Drivers (4)'!$F$88*$BA41</f>
        <v>0</v>
      </c>
      <c r="AZ41" s="236">
        <f>'BY_Demands_Drivers (4)'!BE4</f>
        <v>2047</v>
      </c>
      <c r="BA41" s="13">
        <f t="shared" si="14"/>
        <v>1.5783847083038838</v>
      </c>
      <c r="BB41" s="13">
        <v>0.91500000000000004</v>
      </c>
      <c r="BC41" s="13">
        <v>1.7250106101681788</v>
      </c>
    </row>
    <row r="42" spans="2:55" x14ac:dyDescent="0.3">
      <c r="B42" s="18" t="str">
        <f t="shared" si="0"/>
        <v>\I:</v>
      </c>
      <c r="C42">
        <f>$H$42</f>
        <v>2048</v>
      </c>
      <c r="D42" t="s">
        <v>27</v>
      </c>
      <c r="E42" t="str">
        <f t="shared" si="5"/>
        <v>IGDMT</v>
      </c>
      <c r="F42" s="13">
        <f>'BY_Demands_Drivers (4)'!$F$25*$I42</f>
        <v>0</v>
      </c>
      <c r="H42" s="236">
        <f>'BY_Demands_Drivers (4)'!BF4</f>
        <v>2048</v>
      </c>
      <c r="I42" s="13">
        <f t="shared" si="6"/>
        <v>0.72620138919595445</v>
      </c>
      <c r="J42" s="13">
        <v>0.91</v>
      </c>
      <c r="K42" s="13">
        <v>0.79802350461093896</v>
      </c>
      <c r="M42" s="18" t="str">
        <f t="shared" si="1"/>
        <v>\I:</v>
      </c>
      <c r="N42">
        <f>$S$42</f>
        <v>2048</v>
      </c>
      <c r="O42" t="s">
        <v>27</v>
      </c>
      <c r="P42" t="str">
        <f t="shared" si="7"/>
        <v>IXDMT</v>
      </c>
      <c r="Q42" s="13">
        <f>'BY_Demands_Drivers (4)'!$F$32*$T42</f>
        <v>0</v>
      </c>
      <c r="S42" s="236">
        <f>'BY_Demands_Drivers (4)'!BF4</f>
        <v>2048</v>
      </c>
      <c r="T42" s="13">
        <f t="shared" si="8"/>
        <v>0.90127588618833498</v>
      </c>
      <c r="U42" s="13">
        <v>0.91</v>
      </c>
      <c r="V42" s="13">
        <v>0.99041306174542298</v>
      </c>
      <c r="X42" s="18" t="str">
        <f t="shared" si="2"/>
        <v>\I:</v>
      </c>
      <c r="Y42">
        <f>$AD$42</f>
        <v>2048</v>
      </c>
      <c r="Z42" t="s">
        <v>27</v>
      </c>
      <c r="AA42" t="str">
        <f t="shared" si="9"/>
        <v>IRDMT</v>
      </c>
      <c r="AB42" s="13">
        <f>'BY_Demands_Drivers (4)'!$F$46*$AE42</f>
        <v>0</v>
      </c>
      <c r="AD42" s="236">
        <f>'BY_Demands_Drivers (4)'!BF4</f>
        <v>2048</v>
      </c>
      <c r="AE42" s="13">
        <f t="shared" si="10"/>
        <v>0.53138663964660271</v>
      </c>
      <c r="AF42" s="13">
        <v>0.91</v>
      </c>
      <c r="AG42" s="13">
        <v>0.58394136224901394</v>
      </c>
      <c r="AI42" s="18" t="str">
        <f t="shared" si="3"/>
        <v>\I:</v>
      </c>
      <c r="AJ42">
        <f>$AO$42</f>
        <v>2048</v>
      </c>
      <c r="AK42" t="s">
        <v>27</v>
      </c>
      <c r="AL42" t="str">
        <f t="shared" si="11"/>
        <v>ISDMT</v>
      </c>
      <c r="AM42" s="13">
        <f>'BY_Demands_Drivers (4)'!$F$53*$AP42</f>
        <v>0</v>
      </c>
      <c r="AO42" s="236">
        <f>'BY_Demands_Drivers (4)'!BF4</f>
        <v>2048</v>
      </c>
      <c r="AP42" s="13">
        <f t="shared" si="12"/>
        <v>1.7799527868255198</v>
      </c>
      <c r="AQ42" s="13">
        <v>0.91</v>
      </c>
      <c r="AR42" s="13">
        <v>1.955992073434637</v>
      </c>
      <c r="AT42" s="18" t="str">
        <f t="shared" si="4"/>
        <v>\I:</v>
      </c>
      <c r="AU42">
        <f>$AZ$42</f>
        <v>2048</v>
      </c>
      <c r="AV42" t="s">
        <v>27</v>
      </c>
      <c r="AW42" t="str">
        <f t="shared" si="13"/>
        <v>IIDMT</v>
      </c>
      <c r="AX42" s="13">
        <f>'BY_Demands_Drivers (4)'!$F$88*$BA42</f>
        <v>0</v>
      </c>
      <c r="AZ42" s="236">
        <f>'BY_Demands_Drivers (4)'!BF4</f>
        <v>2048</v>
      </c>
      <c r="BA42" s="13">
        <f t="shared" si="14"/>
        <v>1.5867471727798186</v>
      </c>
      <c r="BB42" s="13">
        <v>0.91</v>
      </c>
      <c r="BC42" s="13">
        <v>1.7436782118459544</v>
      </c>
    </row>
    <row r="43" spans="2:55" x14ac:dyDescent="0.3">
      <c r="B43" s="18" t="str">
        <f t="shared" si="0"/>
        <v>\I:</v>
      </c>
      <c r="C43">
        <f>$H$43</f>
        <v>2049</v>
      </c>
      <c r="D43" t="s">
        <v>27</v>
      </c>
      <c r="E43" t="str">
        <f t="shared" si="5"/>
        <v>IGDMT</v>
      </c>
      <c r="F43" s="13">
        <f>'BY_Demands_Drivers (4)'!$F$25*$I43</f>
        <v>0</v>
      </c>
      <c r="H43" s="236">
        <f>'BY_Demands_Drivers (4)'!BG4</f>
        <v>2049</v>
      </c>
      <c r="I43" s="13">
        <f t="shared" si="6"/>
        <v>0.72339089464589601</v>
      </c>
      <c r="J43" s="13">
        <v>0.90500000000000003</v>
      </c>
      <c r="K43" s="13">
        <v>0.79932695540982979</v>
      </c>
      <c r="M43" s="18" t="str">
        <f t="shared" si="1"/>
        <v>\I:</v>
      </c>
      <c r="N43">
        <f>$S$43</f>
        <v>2049</v>
      </c>
      <c r="O43" t="s">
        <v>27</v>
      </c>
      <c r="P43" t="str">
        <f t="shared" si="7"/>
        <v>IXDMT</v>
      </c>
      <c r="Q43" s="13">
        <f>'BY_Demands_Drivers (4)'!$F$32*$T43</f>
        <v>0</v>
      </c>
      <c r="S43" s="236">
        <f>'BY_Demands_Drivers (4)'!BG4</f>
        <v>2049</v>
      </c>
      <c r="T43" s="13">
        <f t="shared" si="8"/>
        <v>0.8950215933916803</v>
      </c>
      <c r="U43" s="13">
        <v>0.90500000000000003</v>
      </c>
      <c r="V43" s="13">
        <v>0.98897413634439812</v>
      </c>
      <c r="X43" s="18" t="str">
        <f t="shared" si="2"/>
        <v>\I:</v>
      </c>
      <c r="Y43">
        <f>$AD$43</f>
        <v>2049</v>
      </c>
      <c r="Z43" t="s">
        <v>27</v>
      </c>
      <c r="AA43" t="str">
        <f t="shared" si="9"/>
        <v>IRDMT</v>
      </c>
      <c r="AB43" s="13">
        <f>'BY_Demands_Drivers (4)'!$F$46*$AE43</f>
        <v>0</v>
      </c>
      <c r="AD43" s="236">
        <f>'BY_Demands_Drivers (4)'!BG4</f>
        <v>2049</v>
      </c>
      <c r="AE43" s="13">
        <f t="shared" si="10"/>
        <v>0.52919035790968838</v>
      </c>
      <c r="AF43" s="13">
        <v>0.90500000000000003</v>
      </c>
      <c r="AG43" s="13">
        <v>0.58474072697203139</v>
      </c>
      <c r="AI43" s="18" t="str">
        <f t="shared" si="3"/>
        <v>\I:</v>
      </c>
      <c r="AJ43">
        <f>$AO$43</f>
        <v>2049</v>
      </c>
      <c r="AK43" t="s">
        <v>27</v>
      </c>
      <c r="AL43" t="str">
        <f t="shared" si="11"/>
        <v>ISDMT</v>
      </c>
      <c r="AM43" s="13">
        <f>'BY_Demands_Drivers (4)'!$F$53*$AP43</f>
        <v>0</v>
      </c>
      <c r="AO43" s="236">
        <f>'BY_Demands_Drivers (4)'!BG4</f>
        <v>2049</v>
      </c>
      <c r="AP43" s="13">
        <f t="shared" si="12"/>
        <v>1.7996529867304063</v>
      </c>
      <c r="AQ43" s="13">
        <v>0.90500000000000003</v>
      </c>
      <c r="AR43" s="13">
        <v>1.9885668361661948</v>
      </c>
      <c r="AT43" s="18" t="str">
        <f t="shared" si="4"/>
        <v>\I:</v>
      </c>
      <c r="AU43">
        <f>$AZ$43</f>
        <v>2049</v>
      </c>
      <c r="AV43" t="s">
        <v>27</v>
      </c>
      <c r="AW43" t="str">
        <f t="shared" si="13"/>
        <v>IIDMT</v>
      </c>
      <c r="AX43" s="13">
        <f>'BY_Demands_Drivers (4)'!$F$88*$BA43</f>
        <v>0</v>
      </c>
      <c r="AZ43" s="236">
        <f>'BY_Demands_Drivers (4)'!BG4</f>
        <v>2049</v>
      </c>
      <c r="BA43" s="13">
        <f t="shared" si="14"/>
        <v>1.5949229612389757</v>
      </c>
      <c r="BB43" s="13">
        <v>0.90500000000000003</v>
      </c>
      <c r="BC43" s="13">
        <v>1.76234581352373</v>
      </c>
    </row>
    <row r="44" spans="2:55" x14ac:dyDescent="0.3">
      <c r="B44" s="18" t="str">
        <f t="shared" si="0"/>
        <v>\I:</v>
      </c>
      <c r="C44" s="2">
        <f>$H$44</f>
        <v>2050</v>
      </c>
      <c r="D44" s="2" t="s">
        <v>27</v>
      </c>
      <c r="E44" s="2" t="str">
        <f t="shared" si="5"/>
        <v>IGDMT</v>
      </c>
      <c r="F44" s="13">
        <f>'BY_Demands_Drivers (4)'!$F$25*$I44</f>
        <v>0</v>
      </c>
      <c r="H44" s="236">
        <f>'BY_Demands_Drivers (4)'!BH4</f>
        <v>2050</v>
      </c>
      <c r="I44" s="13">
        <f t="shared" si="6"/>
        <v>0.7205673655878484</v>
      </c>
      <c r="J44" s="13">
        <v>0.9</v>
      </c>
      <c r="K44" s="13">
        <v>0.80063040620872039</v>
      </c>
      <c r="M44" s="18" t="str">
        <f t="shared" si="1"/>
        <v>\I:</v>
      </c>
      <c r="N44" s="2">
        <f>$S$44</f>
        <v>2050</v>
      </c>
      <c r="O44" s="2" t="s">
        <v>27</v>
      </c>
      <c r="P44" s="2" t="str">
        <f t="shared" si="7"/>
        <v>IXDMT</v>
      </c>
      <c r="Q44" s="13">
        <f>'BY_Demands_Drivers (4)'!$F$32*$T44</f>
        <v>0</v>
      </c>
      <c r="S44" s="236">
        <f>'BY_Demands_Drivers (4)'!BH4</f>
        <v>2050</v>
      </c>
      <c r="T44" s="13">
        <f t="shared" si="8"/>
        <v>0.88878168984903616</v>
      </c>
      <c r="U44" s="13">
        <v>0.9</v>
      </c>
      <c r="V44" s="13">
        <v>0.98753521094337349</v>
      </c>
      <c r="X44" s="18" t="str">
        <f t="shared" si="2"/>
        <v>\I:</v>
      </c>
      <c r="Y44" s="2">
        <f>$AD$44</f>
        <v>2050</v>
      </c>
      <c r="Z44" s="2" t="s">
        <v>27</v>
      </c>
      <c r="AA44" s="2" t="str">
        <f t="shared" si="9"/>
        <v>IRDMT</v>
      </c>
      <c r="AB44" s="13">
        <f>'BY_Demands_Drivers (4)'!$F$46*$AE44</f>
        <v>0</v>
      </c>
      <c r="AD44" s="236">
        <f>'BY_Demands_Drivers (4)'!BH4</f>
        <v>2050</v>
      </c>
      <c r="AE44" s="13">
        <f t="shared" si="10"/>
        <v>0.52698608252554402</v>
      </c>
      <c r="AF44" s="13">
        <v>0.9</v>
      </c>
      <c r="AG44" s="13">
        <v>0.58554009169504895</v>
      </c>
      <c r="AI44" s="18" t="str">
        <f t="shared" si="3"/>
        <v>\I:</v>
      </c>
      <c r="AJ44" s="2">
        <f>$AO$44</f>
        <v>2050</v>
      </c>
      <c r="AK44" s="2" t="s">
        <v>27</v>
      </c>
      <c r="AL44" s="2" t="str">
        <f t="shared" si="11"/>
        <v>ISDMT</v>
      </c>
      <c r="AM44" s="13">
        <f>'BY_Demands_Drivers (4)'!$F$53*$AP44</f>
        <v>0</v>
      </c>
      <c r="AO44" s="236">
        <f>'BY_Demands_Drivers (4)'!BH4</f>
        <v>2050</v>
      </c>
      <c r="AP44" s="13">
        <f t="shared" si="12"/>
        <v>1.8190274390079779</v>
      </c>
      <c r="AQ44" s="13">
        <v>0.9</v>
      </c>
      <c r="AR44" s="13">
        <v>2.0211415988977532</v>
      </c>
      <c r="AT44" s="18" t="str">
        <f t="shared" si="4"/>
        <v>\I:</v>
      </c>
      <c r="AU44" s="2">
        <f>$AZ$44</f>
        <v>2050</v>
      </c>
      <c r="AV44" s="2" t="s">
        <v>27</v>
      </c>
      <c r="AW44" s="2" t="str">
        <f t="shared" si="13"/>
        <v>IIDMT</v>
      </c>
      <c r="AX44" s="13">
        <f>'BY_Demands_Drivers (4)'!$F$88*$BA44</f>
        <v>0</v>
      </c>
      <c r="AZ44" s="236">
        <f>'BY_Demands_Drivers (4)'!BH4</f>
        <v>2050</v>
      </c>
      <c r="BA44" s="13">
        <f t="shared" si="14"/>
        <v>1.6029120736813554</v>
      </c>
      <c r="BB44" s="13">
        <v>0.9</v>
      </c>
      <c r="BC44" s="13">
        <v>1.781013415201506</v>
      </c>
    </row>
    <row r="45" spans="2:55" x14ac:dyDescent="0.3">
      <c r="B45" s="18" t="str">
        <f t="shared" si="0"/>
        <v>\I:</v>
      </c>
      <c r="C45">
        <f>$H$5</f>
        <v>2011</v>
      </c>
      <c r="D45" t="s">
        <v>27</v>
      </c>
      <c r="E45" t="str">
        <f>'BY_Demands_Drivers (4)'!$G$26</f>
        <v>IGDHT</v>
      </c>
      <c r="F45" s="13">
        <f>'BY_Demands_Drivers (4)'!$F$26*$I5</f>
        <v>0</v>
      </c>
      <c r="M45" s="18" t="str">
        <f t="shared" si="1"/>
        <v>\I:</v>
      </c>
      <c r="N45">
        <f>$S$5</f>
        <v>2011</v>
      </c>
      <c r="O45" t="s">
        <v>27</v>
      </c>
      <c r="P45" t="str">
        <f>'BY_Demands_Drivers (4)'!$G$33</f>
        <v>IXDHT</v>
      </c>
      <c r="Q45" s="13">
        <f>'BY_Demands_Drivers (4)'!$F$33*$T5</f>
        <v>0</v>
      </c>
      <c r="X45" s="18" t="str">
        <f t="shared" si="2"/>
        <v>\I:</v>
      </c>
      <c r="Y45">
        <f>$AD$5</f>
        <v>2011</v>
      </c>
      <c r="Z45" t="s">
        <v>27</v>
      </c>
      <c r="AA45" t="str">
        <f>'BY_Demands_Drivers (4)'!$G$47</f>
        <v>IRDHT</v>
      </c>
      <c r="AB45" s="13">
        <f>'BY_Demands_Drivers (4)'!$F$47*$AE5</f>
        <v>0</v>
      </c>
      <c r="AI45" s="18" t="str">
        <f t="shared" si="3"/>
        <v>\I:</v>
      </c>
      <c r="AJ45">
        <f>$AO$5</f>
        <v>2011</v>
      </c>
      <c r="AK45" t="s">
        <v>27</v>
      </c>
      <c r="AL45" t="str">
        <f>'BY_Demands_Drivers (4)'!$G$54</f>
        <v>ISDHT</v>
      </c>
      <c r="AM45" s="13">
        <f>'BY_Demands_Drivers (4)'!$F$54*$AP5</f>
        <v>0</v>
      </c>
      <c r="AT45" s="18" t="str">
        <f t="shared" si="4"/>
        <v>\I:</v>
      </c>
      <c r="AU45">
        <f>$AZ$5</f>
        <v>2011</v>
      </c>
      <c r="AV45" t="s">
        <v>27</v>
      </c>
      <c r="AW45" t="str">
        <f>'BY_Demands_Drivers (4)'!$G$89</f>
        <v>IIDHT</v>
      </c>
      <c r="AX45" s="13">
        <f>'BY_Demands_Drivers (4)'!$F$89*$BA5</f>
        <v>0</v>
      </c>
    </row>
    <row r="46" spans="2:55" x14ac:dyDescent="0.3">
      <c r="B46" s="18" t="str">
        <f t="shared" si="0"/>
        <v>\I:</v>
      </c>
      <c r="C46">
        <f>$H$6</f>
        <v>2012</v>
      </c>
      <c r="D46" t="s">
        <v>27</v>
      </c>
      <c r="E46" t="str">
        <f t="shared" ref="E46:E84" si="15">$E$45</f>
        <v>IGDHT</v>
      </c>
      <c r="F46" s="13">
        <f>'BY_Demands_Drivers (4)'!$F$26*$I6</f>
        <v>0</v>
      </c>
      <c r="M46" s="18" t="str">
        <f t="shared" si="1"/>
        <v>\I:</v>
      </c>
      <c r="N46">
        <f>$S$6</f>
        <v>2012</v>
      </c>
      <c r="O46" t="s">
        <v>27</v>
      </c>
      <c r="P46" t="str">
        <f t="shared" ref="P46:P84" si="16">$P$45</f>
        <v>IXDHT</v>
      </c>
      <c r="Q46" s="13">
        <f>'BY_Demands_Drivers (4)'!$F$33*$T6</f>
        <v>0</v>
      </c>
      <c r="X46" s="18" t="str">
        <f t="shared" si="2"/>
        <v>\I:</v>
      </c>
      <c r="Y46">
        <f>$AD$6</f>
        <v>2012</v>
      </c>
      <c r="Z46" t="s">
        <v>27</v>
      </c>
      <c r="AA46" t="str">
        <f t="shared" ref="AA46:AA84" si="17">$AA$45</f>
        <v>IRDHT</v>
      </c>
      <c r="AB46" s="13">
        <f>'BY_Demands_Drivers (4)'!$F$47*$AE6</f>
        <v>0</v>
      </c>
      <c r="AI46" s="18" t="str">
        <f t="shared" si="3"/>
        <v>\I:</v>
      </c>
      <c r="AJ46">
        <f>$AO$6</f>
        <v>2012</v>
      </c>
      <c r="AK46" t="s">
        <v>27</v>
      </c>
      <c r="AL46" t="str">
        <f t="shared" ref="AL46:AL84" si="18">$AL$45</f>
        <v>ISDHT</v>
      </c>
      <c r="AM46" s="13">
        <f>'BY_Demands_Drivers (4)'!$F$54*$AP6</f>
        <v>0</v>
      </c>
      <c r="AT46" s="18" t="str">
        <f t="shared" si="4"/>
        <v>\I:</v>
      </c>
      <c r="AU46">
        <f>$AZ$6</f>
        <v>2012</v>
      </c>
      <c r="AV46" t="s">
        <v>27</v>
      </c>
      <c r="AW46" t="str">
        <f t="shared" ref="AW46:AW84" si="19">$AW$45</f>
        <v>IIDHT</v>
      </c>
      <c r="AX46" s="13">
        <f>'BY_Demands_Drivers (4)'!$F$89*$BA6</f>
        <v>0</v>
      </c>
    </row>
    <row r="47" spans="2:55" x14ac:dyDescent="0.3">
      <c r="B47" s="18" t="str">
        <f t="shared" si="0"/>
        <v>\I:</v>
      </c>
      <c r="C47">
        <f>$H$7</f>
        <v>2013</v>
      </c>
      <c r="D47" t="s">
        <v>27</v>
      </c>
      <c r="E47" t="str">
        <f t="shared" si="15"/>
        <v>IGDHT</v>
      </c>
      <c r="F47" s="13">
        <f>'BY_Demands_Drivers (4)'!$F$26*$I7</f>
        <v>0</v>
      </c>
      <c r="M47" s="18" t="str">
        <f t="shared" si="1"/>
        <v>\I:</v>
      </c>
      <c r="N47">
        <f>$S$7</f>
        <v>2013</v>
      </c>
      <c r="O47" t="s">
        <v>27</v>
      </c>
      <c r="P47" t="str">
        <f t="shared" si="16"/>
        <v>IXDHT</v>
      </c>
      <c r="Q47" s="13">
        <f>'BY_Demands_Drivers (4)'!$F$33*$T7</f>
        <v>0</v>
      </c>
      <c r="X47" s="18" t="str">
        <f t="shared" si="2"/>
        <v>\I:</v>
      </c>
      <c r="Y47">
        <f>$AD$7</f>
        <v>2013</v>
      </c>
      <c r="Z47" t="s">
        <v>27</v>
      </c>
      <c r="AA47" t="str">
        <f t="shared" si="17"/>
        <v>IRDHT</v>
      </c>
      <c r="AB47" s="13">
        <f>'BY_Demands_Drivers (4)'!$F$47*$AE7</f>
        <v>0</v>
      </c>
      <c r="AI47" s="18" t="str">
        <f t="shared" si="3"/>
        <v>\I:</v>
      </c>
      <c r="AJ47">
        <f>$AO$7</f>
        <v>2013</v>
      </c>
      <c r="AK47" t="s">
        <v>27</v>
      </c>
      <c r="AL47" t="str">
        <f t="shared" si="18"/>
        <v>ISDHT</v>
      </c>
      <c r="AM47" s="13">
        <f>'BY_Demands_Drivers (4)'!$F$54*$AP7</f>
        <v>0</v>
      </c>
      <c r="AT47" s="18" t="str">
        <f t="shared" si="4"/>
        <v>\I:</v>
      </c>
      <c r="AU47">
        <f>$AZ$7</f>
        <v>2013</v>
      </c>
      <c r="AV47" t="s">
        <v>27</v>
      </c>
      <c r="AW47" t="str">
        <f t="shared" si="19"/>
        <v>IIDHT</v>
      </c>
      <c r="AX47" s="13">
        <f>'BY_Demands_Drivers (4)'!$F$89*$BA7</f>
        <v>0</v>
      </c>
    </row>
    <row r="48" spans="2:55" x14ac:dyDescent="0.3">
      <c r="B48" s="18" t="str">
        <f t="shared" si="0"/>
        <v>\I:</v>
      </c>
      <c r="C48">
        <f>$H$8</f>
        <v>2014</v>
      </c>
      <c r="D48" t="s">
        <v>27</v>
      </c>
      <c r="E48" t="str">
        <f t="shared" si="15"/>
        <v>IGDHT</v>
      </c>
      <c r="F48" s="13">
        <f>'BY_Demands_Drivers (4)'!$F$26*$I8</f>
        <v>0</v>
      </c>
      <c r="M48" s="18" t="str">
        <f t="shared" si="1"/>
        <v>\I:</v>
      </c>
      <c r="N48">
        <f>$S$8</f>
        <v>2014</v>
      </c>
      <c r="O48" t="s">
        <v>27</v>
      </c>
      <c r="P48" t="str">
        <f t="shared" si="16"/>
        <v>IXDHT</v>
      </c>
      <c r="Q48" s="13">
        <f>'BY_Demands_Drivers (4)'!$F$33*$T8</f>
        <v>0</v>
      </c>
      <c r="X48" s="18" t="str">
        <f t="shared" si="2"/>
        <v>\I:</v>
      </c>
      <c r="Y48">
        <f>$AD$8</f>
        <v>2014</v>
      </c>
      <c r="Z48" t="s">
        <v>27</v>
      </c>
      <c r="AA48" t="str">
        <f t="shared" si="17"/>
        <v>IRDHT</v>
      </c>
      <c r="AB48" s="13">
        <f>'BY_Demands_Drivers (4)'!$F$47*$AE8</f>
        <v>0</v>
      </c>
      <c r="AI48" s="18" t="str">
        <f t="shared" si="3"/>
        <v>\I:</v>
      </c>
      <c r="AJ48">
        <f>$AO$8</f>
        <v>2014</v>
      </c>
      <c r="AK48" t="s">
        <v>27</v>
      </c>
      <c r="AL48" t="str">
        <f t="shared" si="18"/>
        <v>ISDHT</v>
      </c>
      <c r="AM48" s="13">
        <f>'BY_Demands_Drivers (4)'!$F$54*$AP8</f>
        <v>0</v>
      </c>
      <c r="AT48" s="18" t="str">
        <f t="shared" si="4"/>
        <v>\I:</v>
      </c>
      <c r="AU48">
        <f>$AZ$8</f>
        <v>2014</v>
      </c>
      <c r="AV48" t="s">
        <v>27</v>
      </c>
      <c r="AW48" t="str">
        <f t="shared" si="19"/>
        <v>IIDHT</v>
      </c>
      <c r="AX48" s="13">
        <f>'BY_Demands_Drivers (4)'!$F$89*$BA8</f>
        <v>0</v>
      </c>
    </row>
    <row r="49" spans="2:50" x14ac:dyDescent="0.3">
      <c r="B49" s="18" t="str">
        <f t="shared" si="0"/>
        <v>Demand</v>
      </c>
      <c r="C49">
        <f>$H$9</f>
        <v>2015</v>
      </c>
      <c r="D49" t="s">
        <v>27</v>
      </c>
      <c r="E49" t="str">
        <f t="shared" si="15"/>
        <v>IGDHT</v>
      </c>
      <c r="F49" s="13">
        <f>'BY_Demands_Drivers (4)'!$F$26*$I9</f>
        <v>0.21674943218142959</v>
      </c>
      <c r="M49" s="18" t="str">
        <f t="shared" si="1"/>
        <v>Demand</v>
      </c>
      <c r="N49">
        <f>$S$9</f>
        <v>2015</v>
      </c>
      <c r="O49" t="s">
        <v>27</v>
      </c>
      <c r="P49" t="str">
        <f t="shared" si="16"/>
        <v>IXDHT</v>
      </c>
      <c r="Q49" s="13">
        <f>'BY_Demands_Drivers (4)'!$F$33*$T9</f>
        <v>37.403036157068591</v>
      </c>
      <c r="X49" s="18" t="str">
        <f t="shared" si="2"/>
        <v>\I:</v>
      </c>
      <c r="Y49">
        <f>$AD$9</f>
        <v>2015</v>
      </c>
      <c r="Z49" t="s">
        <v>27</v>
      </c>
      <c r="AA49" t="str">
        <f t="shared" si="17"/>
        <v>IRDHT</v>
      </c>
      <c r="AB49" s="13">
        <f>'BY_Demands_Drivers (4)'!$F$47*$AE9</f>
        <v>0</v>
      </c>
      <c r="AI49" s="18" t="str">
        <f t="shared" si="3"/>
        <v>Demand</v>
      </c>
      <c r="AJ49">
        <f>$AO$9</f>
        <v>2015</v>
      </c>
      <c r="AK49" t="s">
        <v>27</v>
      </c>
      <c r="AL49" t="str">
        <f t="shared" si="18"/>
        <v>ISDHT</v>
      </c>
      <c r="AM49" s="13">
        <f>'BY_Demands_Drivers (4)'!$F$54*$AP9</f>
        <v>4.7108634996038354</v>
      </c>
      <c r="AT49" s="18" t="str">
        <f t="shared" si="4"/>
        <v>\I:</v>
      </c>
      <c r="AU49">
        <f>$AZ$9</f>
        <v>2015</v>
      </c>
      <c r="AV49" t="s">
        <v>27</v>
      </c>
      <c r="AW49" t="str">
        <f t="shared" si="19"/>
        <v>IIDHT</v>
      </c>
      <c r="AX49" s="13">
        <f>'BY_Demands_Drivers (4)'!$F$89*$BA9</f>
        <v>0</v>
      </c>
    </row>
    <row r="50" spans="2:50" x14ac:dyDescent="0.3">
      <c r="B50" s="18" t="str">
        <f t="shared" si="0"/>
        <v>Demand</v>
      </c>
      <c r="C50">
        <f>$H$10</f>
        <v>2016</v>
      </c>
      <c r="D50" t="s">
        <v>27</v>
      </c>
      <c r="E50" t="str">
        <f t="shared" si="15"/>
        <v>IGDHT</v>
      </c>
      <c r="F50" s="13">
        <f>'BY_Demands_Drivers (4)'!$F$26*$I10</f>
        <v>0.21446354387240243</v>
      </c>
      <c r="M50" s="18" t="str">
        <f t="shared" si="1"/>
        <v>Demand</v>
      </c>
      <c r="N50">
        <f>$S$10</f>
        <v>2016</v>
      </c>
      <c r="O50" t="s">
        <v>27</v>
      </c>
      <c r="P50" t="str">
        <f t="shared" si="16"/>
        <v>IXDHT</v>
      </c>
      <c r="Q50" s="13">
        <f>'BY_Demands_Drivers (4)'!$F$33*$T10</f>
        <v>37.403705105359599</v>
      </c>
      <c r="X50" s="18" t="str">
        <f t="shared" si="2"/>
        <v>\I:</v>
      </c>
      <c r="Y50">
        <f>$AD$10</f>
        <v>2016</v>
      </c>
      <c r="Z50" t="s">
        <v>27</v>
      </c>
      <c r="AA50" t="str">
        <f t="shared" si="17"/>
        <v>IRDHT</v>
      </c>
      <c r="AB50" s="13">
        <f>'BY_Demands_Drivers (4)'!$F$47*$AE10</f>
        <v>0</v>
      </c>
      <c r="AI50" s="18" t="str">
        <f t="shared" si="3"/>
        <v>Demand</v>
      </c>
      <c r="AJ50">
        <f>$AO$10</f>
        <v>2016</v>
      </c>
      <c r="AK50" t="s">
        <v>27</v>
      </c>
      <c r="AL50" t="str">
        <f t="shared" si="18"/>
        <v>ISDHT</v>
      </c>
      <c r="AM50" s="13">
        <f>'BY_Demands_Drivers (4)'!$F$54*$AP10</f>
        <v>4.9535238458599622</v>
      </c>
      <c r="AT50" s="18" t="str">
        <f t="shared" si="4"/>
        <v>\I:</v>
      </c>
      <c r="AU50">
        <f>$AZ$10</f>
        <v>2016</v>
      </c>
      <c r="AV50" t="s">
        <v>27</v>
      </c>
      <c r="AW50" t="str">
        <f t="shared" si="19"/>
        <v>IIDHT</v>
      </c>
      <c r="AX50" s="13">
        <f>'BY_Demands_Drivers (4)'!$F$89*$BA10</f>
        <v>0</v>
      </c>
    </row>
    <row r="51" spans="2:50" x14ac:dyDescent="0.3">
      <c r="B51" s="18" t="str">
        <f t="shared" si="0"/>
        <v>Demand</v>
      </c>
      <c r="C51">
        <f>$H$11</f>
        <v>2017</v>
      </c>
      <c r="D51" t="s">
        <v>27</v>
      </c>
      <c r="E51" t="str">
        <f t="shared" si="15"/>
        <v>IGDHT</v>
      </c>
      <c r="F51" s="13">
        <f>'BY_Demands_Drivers (4)'!$F$26*$I11</f>
        <v>0.21217765556337526</v>
      </c>
      <c r="M51" s="18" t="str">
        <f t="shared" si="1"/>
        <v>Demand</v>
      </c>
      <c r="N51">
        <f>$S$11</f>
        <v>2017</v>
      </c>
      <c r="O51" t="s">
        <v>27</v>
      </c>
      <c r="P51" t="str">
        <f t="shared" si="16"/>
        <v>IXDHT</v>
      </c>
      <c r="Q51" s="13">
        <f>'BY_Demands_Drivers (4)'!$F$33*$T11</f>
        <v>37.404374053650606</v>
      </c>
      <c r="X51" s="18" t="str">
        <f t="shared" si="2"/>
        <v>\I:</v>
      </c>
      <c r="Y51">
        <f>$AD$11</f>
        <v>2017</v>
      </c>
      <c r="Z51" t="s">
        <v>27</v>
      </c>
      <c r="AA51" t="str">
        <f t="shared" si="17"/>
        <v>IRDHT</v>
      </c>
      <c r="AB51" s="13">
        <f>'BY_Demands_Drivers (4)'!$F$47*$AE11</f>
        <v>0</v>
      </c>
      <c r="AI51" s="18" t="str">
        <f t="shared" si="3"/>
        <v>Demand</v>
      </c>
      <c r="AJ51">
        <f>$AO$11</f>
        <v>2017</v>
      </c>
      <c r="AK51" t="s">
        <v>27</v>
      </c>
      <c r="AL51" t="str">
        <f t="shared" si="18"/>
        <v>ISDHT</v>
      </c>
      <c r="AM51" s="13">
        <f>'BY_Demands_Drivers (4)'!$F$54*$AP11</f>
        <v>5.196184192116089</v>
      </c>
      <c r="AT51" s="18" t="str">
        <f t="shared" si="4"/>
        <v>\I:</v>
      </c>
      <c r="AU51">
        <f>$AZ$11</f>
        <v>2017</v>
      </c>
      <c r="AV51" t="s">
        <v>27</v>
      </c>
      <c r="AW51" t="str">
        <f t="shared" si="19"/>
        <v>IIDHT</v>
      </c>
      <c r="AX51" s="13">
        <f>'BY_Demands_Drivers (4)'!$F$89*$BA11</f>
        <v>0</v>
      </c>
    </row>
    <row r="52" spans="2:50" x14ac:dyDescent="0.3">
      <c r="B52" s="18" t="str">
        <f t="shared" si="0"/>
        <v>Demand</v>
      </c>
      <c r="C52">
        <f>$H$12</f>
        <v>2018</v>
      </c>
      <c r="D52" t="s">
        <v>27</v>
      </c>
      <c r="E52" t="str">
        <f t="shared" si="15"/>
        <v>IGDHT</v>
      </c>
      <c r="F52" s="13">
        <f>'BY_Demands_Drivers (4)'!$F$26*$I12</f>
        <v>0.2098917672543481</v>
      </c>
      <c r="M52" s="18" t="str">
        <f t="shared" si="1"/>
        <v>Demand</v>
      </c>
      <c r="N52">
        <f>$S$12</f>
        <v>2018</v>
      </c>
      <c r="O52" t="s">
        <v>27</v>
      </c>
      <c r="P52" t="str">
        <f t="shared" si="16"/>
        <v>IXDHT</v>
      </c>
      <c r="Q52" s="13">
        <f>'BY_Demands_Drivers (4)'!$F$33*$T12</f>
        <v>37.405043001941614</v>
      </c>
      <c r="X52" s="18" t="str">
        <f t="shared" si="2"/>
        <v>\I:</v>
      </c>
      <c r="Y52">
        <f>$AD$12</f>
        <v>2018</v>
      </c>
      <c r="Z52" t="s">
        <v>27</v>
      </c>
      <c r="AA52" t="str">
        <f t="shared" si="17"/>
        <v>IRDHT</v>
      </c>
      <c r="AB52" s="13">
        <f>'BY_Demands_Drivers (4)'!$F$47*$AE12</f>
        <v>0</v>
      </c>
      <c r="AI52" s="18" t="str">
        <f t="shared" si="3"/>
        <v>Demand</v>
      </c>
      <c r="AJ52">
        <f>$AO$12</f>
        <v>2018</v>
      </c>
      <c r="AK52" t="s">
        <v>27</v>
      </c>
      <c r="AL52" t="str">
        <f t="shared" si="18"/>
        <v>ISDHT</v>
      </c>
      <c r="AM52" s="13">
        <f>'BY_Demands_Drivers (4)'!$F$54*$AP12</f>
        <v>5.4388445383722157</v>
      </c>
      <c r="AT52" s="18" t="str">
        <f t="shared" si="4"/>
        <v>\I:</v>
      </c>
      <c r="AU52">
        <f>$AZ$12</f>
        <v>2018</v>
      </c>
      <c r="AV52" t="s">
        <v>27</v>
      </c>
      <c r="AW52" t="str">
        <f t="shared" si="19"/>
        <v>IIDHT</v>
      </c>
      <c r="AX52" s="13">
        <f>'BY_Demands_Drivers (4)'!$F$89*$BA12</f>
        <v>0</v>
      </c>
    </row>
    <row r="53" spans="2:50" x14ac:dyDescent="0.3">
      <c r="B53" s="18" t="str">
        <f t="shared" si="0"/>
        <v>Demand</v>
      </c>
      <c r="C53">
        <f>$H$13</f>
        <v>2019</v>
      </c>
      <c r="D53" t="s">
        <v>27</v>
      </c>
      <c r="E53" t="str">
        <f t="shared" si="15"/>
        <v>IGDHT</v>
      </c>
      <c r="F53" s="13">
        <f>'BY_Demands_Drivers (4)'!$F$26*$I13</f>
        <v>0.20760587894532093</v>
      </c>
      <c r="M53" s="18" t="str">
        <f t="shared" si="1"/>
        <v>Demand</v>
      </c>
      <c r="N53">
        <f>$S$13</f>
        <v>2019</v>
      </c>
      <c r="O53" t="s">
        <v>27</v>
      </c>
      <c r="P53" t="str">
        <f t="shared" si="16"/>
        <v>IXDHT</v>
      </c>
      <c r="Q53" s="13">
        <f>'BY_Demands_Drivers (4)'!$F$33*$T13</f>
        <v>37.405711950232622</v>
      </c>
      <c r="X53" s="18" t="str">
        <f t="shared" si="2"/>
        <v>\I:</v>
      </c>
      <c r="Y53">
        <f>$AD$13</f>
        <v>2019</v>
      </c>
      <c r="Z53" t="s">
        <v>27</v>
      </c>
      <c r="AA53" t="str">
        <f t="shared" si="17"/>
        <v>IRDHT</v>
      </c>
      <c r="AB53" s="13">
        <f>'BY_Demands_Drivers (4)'!$F$47*$AE13</f>
        <v>0</v>
      </c>
      <c r="AI53" s="18" t="str">
        <f t="shared" si="3"/>
        <v>Demand</v>
      </c>
      <c r="AJ53">
        <f>$AO$13</f>
        <v>2019</v>
      </c>
      <c r="AK53" t="s">
        <v>27</v>
      </c>
      <c r="AL53" t="str">
        <f t="shared" si="18"/>
        <v>ISDHT</v>
      </c>
      <c r="AM53" s="13">
        <f>'BY_Demands_Drivers (4)'!$F$54*$AP13</f>
        <v>5.6815048846283416</v>
      </c>
      <c r="AT53" s="18" t="str">
        <f t="shared" si="4"/>
        <v>\I:</v>
      </c>
      <c r="AU53">
        <f>$AZ$13</f>
        <v>2019</v>
      </c>
      <c r="AV53" t="s">
        <v>27</v>
      </c>
      <c r="AW53" t="str">
        <f t="shared" si="19"/>
        <v>IIDHT</v>
      </c>
      <c r="AX53" s="13">
        <f>'BY_Demands_Drivers (4)'!$F$89*$BA13</f>
        <v>0</v>
      </c>
    </row>
    <row r="54" spans="2:50" x14ac:dyDescent="0.3">
      <c r="B54" s="18" t="str">
        <f t="shared" si="0"/>
        <v>Demand</v>
      </c>
      <c r="C54">
        <f>$H$14</f>
        <v>2020</v>
      </c>
      <c r="D54" t="s">
        <v>27</v>
      </c>
      <c r="E54" t="str">
        <f t="shared" si="15"/>
        <v>IGDHT</v>
      </c>
      <c r="F54" s="13">
        <f>'BY_Demands_Drivers (4)'!$F$26*$I14</f>
        <v>0.20531999063629378</v>
      </c>
      <c r="M54" s="18" t="str">
        <f t="shared" si="1"/>
        <v>Demand</v>
      </c>
      <c r="N54">
        <f>$S$14</f>
        <v>2020</v>
      </c>
      <c r="O54" t="s">
        <v>27</v>
      </c>
      <c r="P54" t="str">
        <f t="shared" si="16"/>
        <v>IXDHT</v>
      </c>
      <c r="Q54" s="13">
        <f>'BY_Demands_Drivers (4)'!$F$33*$T14</f>
        <v>37.406380898523615</v>
      </c>
      <c r="X54" s="18" t="str">
        <f t="shared" si="2"/>
        <v>\I:</v>
      </c>
      <c r="Y54">
        <f>$AD$14</f>
        <v>2020</v>
      </c>
      <c r="Z54" t="s">
        <v>27</v>
      </c>
      <c r="AA54" t="str">
        <f t="shared" si="17"/>
        <v>IRDHT</v>
      </c>
      <c r="AB54" s="13">
        <f>'BY_Demands_Drivers (4)'!$F$47*$AE14</f>
        <v>0</v>
      </c>
      <c r="AI54" s="18" t="str">
        <f t="shared" si="3"/>
        <v>Demand</v>
      </c>
      <c r="AJ54">
        <f>$AO$14</f>
        <v>2020</v>
      </c>
      <c r="AK54" t="s">
        <v>27</v>
      </c>
      <c r="AL54" t="str">
        <f t="shared" si="18"/>
        <v>ISDHT</v>
      </c>
      <c r="AM54" s="13">
        <f>'BY_Demands_Drivers (4)'!$F$54*$AP14</f>
        <v>5.9241652308844692</v>
      </c>
      <c r="AT54" s="18" t="str">
        <f t="shared" si="4"/>
        <v>\I:</v>
      </c>
      <c r="AU54">
        <f>$AZ$14</f>
        <v>2020</v>
      </c>
      <c r="AV54" t="s">
        <v>27</v>
      </c>
      <c r="AW54" t="str">
        <f t="shared" si="19"/>
        <v>IIDHT</v>
      </c>
      <c r="AX54" s="13">
        <f>'BY_Demands_Drivers (4)'!$F$89*$BA14</f>
        <v>0</v>
      </c>
    </row>
    <row r="55" spans="2:50" x14ac:dyDescent="0.3">
      <c r="B55" s="18" t="str">
        <f t="shared" si="0"/>
        <v>Demand</v>
      </c>
      <c r="C55">
        <f>$H$15</f>
        <v>2021</v>
      </c>
      <c r="D55" t="s">
        <v>27</v>
      </c>
      <c r="E55" t="str">
        <f t="shared" si="15"/>
        <v>IGDHT</v>
      </c>
      <c r="F55" s="13">
        <f>'BY_Demands_Drivers (4)'!$F$26*$I15</f>
        <v>0.2030341023272666</v>
      </c>
      <c r="M55" s="18" t="str">
        <f t="shared" si="1"/>
        <v>Demand</v>
      </c>
      <c r="N55">
        <f>$S$15</f>
        <v>2021</v>
      </c>
      <c r="O55" t="s">
        <v>27</v>
      </c>
      <c r="P55" t="str">
        <f t="shared" si="16"/>
        <v>IXDHT</v>
      </c>
      <c r="Q55" s="13">
        <f>'BY_Demands_Drivers (4)'!$F$33*$T15</f>
        <v>37.722603840422813</v>
      </c>
      <c r="X55" s="18" t="str">
        <f t="shared" si="2"/>
        <v>\I:</v>
      </c>
      <c r="Y55">
        <f>$AD$15</f>
        <v>2021</v>
      </c>
      <c r="Z55" t="s">
        <v>27</v>
      </c>
      <c r="AA55" t="str">
        <f t="shared" si="17"/>
        <v>IRDHT</v>
      </c>
      <c r="AB55" s="13">
        <f>'BY_Demands_Drivers (4)'!$F$47*$AE15</f>
        <v>0</v>
      </c>
      <c r="AI55" s="18" t="str">
        <f t="shared" si="3"/>
        <v>Demand</v>
      </c>
      <c r="AJ55">
        <f>$AO$15</f>
        <v>2021</v>
      </c>
      <c r="AK55" t="s">
        <v>27</v>
      </c>
      <c r="AL55" t="str">
        <f t="shared" si="18"/>
        <v>ISDHT</v>
      </c>
      <c r="AM55" s="13">
        <f>'BY_Demands_Drivers (4)'!$F$54*$AP15</f>
        <v>6.0376269662132911</v>
      </c>
      <c r="AT55" s="18" t="str">
        <f t="shared" si="4"/>
        <v>\I:</v>
      </c>
      <c r="AU55">
        <f>$AZ$15</f>
        <v>2021</v>
      </c>
      <c r="AV55" t="s">
        <v>27</v>
      </c>
      <c r="AW55" t="str">
        <f t="shared" si="19"/>
        <v>IIDHT</v>
      </c>
      <c r="AX55" s="13">
        <f>'BY_Demands_Drivers (4)'!$F$89*$BA15</f>
        <v>0</v>
      </c>
    </row>
    <row r="56" spans="2:50" x14ac:dyDescent="0.3">
      <c r="B56" s="18" t="str">
        <f t="shared" si="0"/>
        <v>Demand</v>
      </c>
      <c r="C56">
        <f>$H$16</f>
        <v>2022</v>
      </c>
      <c r="D56" t="s">
        <v>27</v>
      </c>
      <c r="E56" t="str">
        <f t="shared" si="15"/>
        <v>IGDHT</v>
      </c>
      <c r="F56" s="13">
        <f>'BY_Demands_Drivers (4)'!$F$26*$I16</f>
        <v>0.20074821401823945</v>
      </c>
      <c r="M56" s="18" t="str">
        <f t="shared" si="1"/>
        <v>Demand</v>
      </c>
      <c r="N56">
        <f>$S$16</f>
        <v>2022</v>
      </c>
      <c r="O56" t="s">
        <v>27</v>
      </c>
      <c r="P56" t="str">
        <f t="shared" si="16"/>
        <v>IXDHT</v>
      </c>
      <c r="Q56" s="13">
        <f>'BY_Demands_Drivers (4)'!$F$33*$T16</f>
        <v>38.038826782321998</v>
      </c>
      <c r="X56" s="18" t="str">
        <f t="shared" si="2"/>
        <v>\I:</v>
      </c>
      <c r="Y56">
        <f>$AD$16</f>
        <v>2022</v>
      </c>
      <c r="Z56" t="s">
        <v>27</v>
      </c>
      <c r="AA56" t="str">
        <f t="shared" si="17"/>
        <v>IRDHT</v>
      </c>
      <c r="AB56" s="13">
        <f>'BY_Demands_Drivers (4)'!$F$47*$AE16</f>
        <v>0</v>
      </c>
      <c r="AI56" s="18" t="str">
        <f t="shared" si="3"/>
        <v>Demand</v>
      </c>
      <c r="AJ56">
        <f>$AO$16</f>
        <v>2022</v>
      </c>
      <c r="AK56" t="s">
        <v>27</v>
      </c>
      <c r="AL56" t="str">
        <f t="shared" si="18"/>
        <v>ISDHT</v>
      </c>
      <c r="AM56" s="13">
        <f>'BY_Demands_Drivers (4)'!$F$54*$AP16</f>
        <v>6.151088701542113</v>
      </c>
      <c r="AT56" s="18" t="str">
        <f t="shared" si="4"/>
        <v>\I:</v>
      </c>
      <c r="AU56">
        <f>$AZ$16</f>
        <v>2022</v>
      </c>
      <c r="AV56" t="s">
        <v>27</v>
      </c>
      <c r="AW56" t="str">
        <f t="shared" si="19"/>
        <v>IIDHT</v>
      </c>
      <c r="AX56" s="13">
        <f>'BY_Demands_Drivers (4)'!$F$89*$BA16</f>
        <v>0</v>
      </c>
    </row>
    <row r="57" spans="2:50" x14ac:dyDescent="0.3">
      <c r="B57" s="18" t="str">
        <f t="shared" si="0"/>
        <v>Demand</v>
      </c>
      <c r="C57">
        <f>$H$17</f>
        <v>2023</v>
      </c>
      <c r="D57" t="s">
        <v>27</v>
      </c>
      <c r="E57" t="str">
        <f t="shared" si="15"/>
        <v>IGDHT</v>
      </c>
      <c r="F57" s="13">
        <f>'BY_Demands_Drivers (4)'!$F$26*$I17</f>
        <v>0.19846232570921227</v>
      </c>
      <c r="M57" s="18" t="str">
        <f t="shared" si="1"/>
        <v>Demand</v>
      </c>
      <c r="N57">
        <f>$S$17</f>
        <v>2023</v>
      </c>
      <c r="O57" t="s">
        <v>27</v>
      </c>
      <c r="P57" t="str">
        <f t="shared" si="16"/>
        <v>IXDHT</v>
      </c>
      <c r="Q57" s="13">
        <f>'BY_Demands_Drivers (4)'!$F$33*$T17</f>
        <v>38.355049724221189</v>
      </c>
      <c r="X57" s="18" t="str">
        <f t="shared" si="2"/>
        <v>\I:</v>
      </c>
      <c r="Y57">
        <f>$AD$17</f>
        <v>2023</v>
      </c>
      <c r="Z57" t="s">
        <v>27</v>
      </c>
      <c r="AA57" t="str">
        <f t="shared" si="17"/>
        <v>IRDHT</v>
      </c>
      <c r="AB57" s="13">
        <f>'BY_Demands_Drivers (4)'!$F$47*$AE17</f>
        <v>0</v>
      </c>
      <c r="AI57" s="18" t="str">
        <f t="shared" si="3"/>
        <v>Demand</v>
      </c>
      <c r="AJ57">
        <f>$AO$17</f>
        <v>2023</v>
      </c>
      <c r="AK57" t="s">
        <v>27</v>
      </c>
      <c r="AL57" t="str">
        <f t="shared" si="18"/>
        <v>ISDHT</v>
      </c>
      <c r="AM57" s="13">
        <f>'BY_Demands_Drivers (4)'!$F$54*$AP17</f>
        <v>6.2645504368709357</v>
      </c>
      <c r="AT57" s="18" t="str">
        <f t="shared" si="4"/>
        <v>\I:</v>
      </c>
      <c r="AU57">
        <f>$AZ$17</f>
        <v>2023</v>
      </c>
      <c r="AV57" t="s">
        <v>27</v>
      </c>
      <c r="AW57" t="str">
        <f t="shared" si="19"/>
        <v>IIDHT</v>
      </c>
      <c r="AX57" s="13">
        <f>'BY_Demands_Drivers (4)'!$F$89*$BA17</f>
        <v>0</v>
      </c>
    </row>
    <row r="58" spans="2:50" x14ac:dyDescent="0.3">
      <c r="B58" s="18" t="str">
        <f t="shared" si="0"/>
        <v>Demand</v>
      </c>
      <c r="C58">
        <f>$H$18</f>
        <v>2024</v>
      </c>
      <c r="D58" t="s">
        <v>27</v>
      </c>
      <c r="E58" t="str">
        <f t="shared" si="15"/>
        <v>IGDHT</v>
      </c>
      <c r="F58" s="13">
        <f>'BY_Demands_Drivers (4)'!$F$26*$I18</f>
        <v>0.19617643740018512</v>
      </c>
      <c r="M58" s="18" t="str">
        <f t="shared" si="1"/>
        <v>Demand</v>
      </c>
      <c r="N58">
        <f>$S$18</f>
        <v>2024</v>
      </c>
      <c r="O58" t="s">
        <v>27</v>
      </c>
      <c r="P58" t="str">
        <f t="shared" si="16"/>
        <v>IXDHT</v>
      </c>
      <c r="Q58" s="13">
        <f>'BY_Demands_Drivers (4)'!$F$33*$T18</f>
        <v>38.671272666120373</v>
      </c>
      <c r="X58" s="18" t="str">
        <f t="shared" si="2"/>
        <v>\I:</v>
      </c>
      <c r="Y58">
        <f>$AD$18</f>
        <v>2024</v>
      </c>
      <c r="Z58" t="s">
        <v>27</v>
      </c>
      <c r="AA58" t="str">
        <f t="shared" si="17"/>
        <v>IRDHT</v>
      </c>
      <c r="AB58" s="13">
        <f>'BY_Demands_Drivers (4)'!$F$47*$AE18</f>
        <v>0</v>
      </c>
      <c r="AI58" s="18" t="str">
        <f t="shared" si="3"/>
        <v>Demand</v>
      </c>
      <c r="AJ58">
        <f>$AO$18</f>
        <v>2024</v>
      </c>
      <c r="AK58" t="s">
        <v>27</v>
      </c>
      <c r="AL58" t="str">
        <f t="shared" si="18"/>
        <v>ISDHT</v>
      </c>
      <c r="AM58" s="13">
        <f>'BY_Demands_Drivers (4)'!$F$54*$AP18</f>
        <v>6.3780121721997576</v>
      </c>
      <c r="AT58" s="18" t="str">
        <f t="shared" si="4"/>
        <v>\I:</v>
      </c>
      <c r="AU58">
        <f>$AZ$18</f>
        <v>2024</v>
      </c>
      <c r="AV58" t="s">
        <v>27</v>
      </c>
      <c r="AW58" t="str">
        <f t="shared" si="19"/>
        <v>IIDHT</v>
      </c>
      <c r="AX58" s="13">
        <f>'BY_Demands_Drivers (4)'!$F$89*$BA18</f>
        <v>0</v>
      </c>
    </row>
    <row r="59" spans="2:50" x14ac:dyDescent="0.3">
      <c r="B59" s="18" t="str">
        <f t="shared" si="0"/>
        <v>Demand</v>
      </c>
      <c r="C59">
        <f>$H$19</f>
        <v>2025</v>
      </c>
      <c r="D59" t="s">
        <v>27</v>
      </c>
      <c r="E59" t="str">
        <f t="shared" si="15"/>
        <v>IGDHT</v>
      </c>
      <c r="F59" s="13">
        <f>'BY_Demands_Drivers (4)'!$F$26*$I19</f>
        <v>0.19389054909115802</v>
      </c>
      <c r="M59" s="18" t="str">
        <f t="shared" si="1"/>
        <v>Demand</v>
      </c>
      <c r="N59">
        <f>$S$19</f>
        <v>2025</v>
      </c>
      <c r="O59" t="s">
        <v>27</v>
      </c>
      <c r="P59" t="str">
        <f t="shared" si="16"/>
        <v>IXDHT</v>
      </c>
      <c r="Q59" s="13">
        <f>'BY_Demands_Drivers (4)'!$F$33*$T19</f>
        <v>38.987495608019564</v>
      </c>
      <c r="X59" s="18" t="str">
        <f t="shared" si="2"/>
        <v>\I:</v>
      </c>
      <c r="Y59">
        <f>$AD$19</f>
        <v>2025</v>
      </c>
      <c r="Z59" t="s">
        <v>27</v>
      </c>
      <c r="AA59" t="str">
        <f t="shared" si="17"/>
        <v>IRDHT</v>
      </c>
      <c r="AB59" s="13">
        <f>'BY_Demands_Drivers (4)'!$F$47*$AE19</f>
        <v>0</v>
      </c>
      <c r="AI59" s="18" t="str">
        <f t="shared" si="3"/>
        <v>Demand</v>
      </c>
      <c r="AJ59">
        <f>$AO$19</f>
        <v>2025</v>
      </c>
      <c r="AK59" t="s">
        <v>27</v>
      </c>
      <c r="AL59" t="str">
        <f t="shared" si="18"/>
        <v>ISDHT</v>
      </c>
      <c r="AM59" s="13">
        <f>'BY_Demands_Drivers (4)'!$F$54*$AP19</f>
        <v>6.4914739075285812</v>
      </c>
      <c r="AT59" s="18" t="str">
        <f t="shared" si="4"/>
        <v>\I:</v>
      </c>
      <c r="AU59">
        <f>$AZ$19</f>
        <v>2025</v>
      </c>
      <c r="AV59" t="s">
        <v>27</v>
      </c>
      <c r="AW59" t="str">
        <f t="shared" si="19"/>
        <v>IIDHT</v>
      </c>
      <c r="AX59" s="13">
        <f>'BY_Demands_Drivers (4)'!$F$89*$BA19</f>
        <v>0</v>
      </c>
    </row>
    <row r="60" spans="2:50" x14ac:dyDescent="0.3">
      <c r="B60" s="18" t="str">
        <f t="shared" si="0"/>
        <v>Demand</v>
      </c>
      <c r="C60">
        <f>$H$20</f>
        <v>2026</v>
      </c>
      <c r="D60" t="s">
        <v>27</v>
      </c>
      <c r="E60" t="str">
        <f t="shared" si="15"/>
        <v>IGDHT</v>
      </c>
      <c r="F60" s="13">
        <f>'BY_Demands_Drivers (4)'!$F$26*$I20</f>
        <v>0.19258026770555658</v>
      </c>
      <c r="M60" s="18" t="str">
        <f t="shared" si="1"/>
        <v>Demand</v>
      </c>
      <c r="N60">
        <f>$S$20</f>
        <v>2026</v>
      </c>
      <c r="O60" t="s">
        <v>27</v>
      </c>
      <c r="P60" t="str">
        <f t="shared" si="16"/>
        <v>IXDHT</v>
      </c>
      <c r="Q60" s="13">
        <f>'BY_Demands_Drivers (4)'!$F$33*$T20</f>
        <v>38.840232654818266</v>
      </c>
      <c r="X60" s="18" t="str">
        <f t="shared" si="2"/>
        <v>\I:</v>
      </c>
      <c r="Y60">
        <f>$AD$20</f>
        <v>2026</v>
      </c>
      <c r="Z60" t="s">
        <v>27</v>
      </c>
      <c r="AA60" t="str">
        <f t="shared" si="17"/>
        <v>IRDHT</v>
      </c>
      <c r="AB60" s="13">
        <f>'BY_Demands_Drivers (4)'!$F$47*$AE20</f>
        <v>0</v>
      </c>
      <c r="AI60" s="18" t="str">
        <f t="shared" si="3"/>
        <v>Demand</v>
      </c>
      <c r="AJ60">
        <f>$AO$20</f>
        <v>2026</v>
      </c>
      <c r="AK60" t="s">
        <v>27</v>
      </c>
      <c r="AL60" t="str">
        <f t="shared" si="18"/>
        <v>ISDHT</v>
      </c>
      <c r="AM60" s="13">
        <f>'BY_Demands_Drivers (4)'!$F$54*$AP20</f>
        <v>6.584612938167842</v>
      </c>
      <c r="AT60" s="18" t="str">
        <f t="shared" si="4"/>
        <v>\I:</v>
      </c>
      <c r="AU60">
        <f>$AZ$20</f>
        <v>2026</v>
      </c>
      <c r="AV60" t="s">
        <v>27</v>
      </c>
      <c r="AW60" t="str">
        <f t="shared" si="19"/>
        <v>IIDHT</v>
      </c>
      <c r="AX60" s="13">
        <f>'BY_Demands_Drivers (4)'!$F$89*$BA20</f>
        <v>0</v>
      </c>
    </row>
    <row r="61" spans="2:50" x14ac:dyDescent="0.3">
      <c r="B61" s="18" t="str">
        <f t="shared" si="0"/>
        <v>Demand</v>
      </c>
      <c r="C61">
        <f>$H$21</f>
        <v>2027</v>
      </c>
      <c r="D61" t="s">
        <v>27</v>
      </c>
      <c r="E61" t="str">
        <f t="shared" si="15"/>
        <v>IGDHT</v>
      </c>
      <c r="F61" s="13">
        <f>'BY_Demands_Drivers (4)'!$F$26*$I21</f>
        <v>0.19126998631995515</v>
      </c>
      <c r="M61" s="18" t="str">
        <f t="shared" si="1"/>
        <v>Demand</v>
      </c>
      <c r="N61">
        <f>$S$21</f>
        <v>2027</v>
      </c>
      <c r="O61" t="s">
        <v>27</v>
      </c>
      <c r="P61" t="str">
        <f t="shared" si="16"/>
        <v>IXDHT</v>
      </c>
      <c r="Q61" s="13">
        <f>'BY_Demands_Drivers (4)'!$F$33*$T21</f>
        <v>38.692969701616967</v>
      </c>
      <c r="X61" s="18" t="str">
        <f t="shared" si="2"/>
        <v>\I:</v>
      </c>
      <c r="Y61">
        <f>$AD$21</f>
        <v>2027</v>
      </c>
      <c r="Z61" t="s">
        <v>27</v>
      </c>
      <c r="AA61" t="str">
        <f t="shared" si="17"/>
        <v>IRDHT</v>
      </c>
      <c r="AB61" s="13">
        <f>'BY_Demands_Drivers (4)'!$F$47*$AE21</f>
        <v>0</v>
      </c>
      <c r="AI61" s="18" t="str">
        <f t="shared" si="3"/>
        <v>Demand</v>
      </c>
      <c r="AJ61">
        <f>$AO$21</f>
        <v>2027</v>
      </c>
      <c r="AK61" t="s">
        <v>27</v>
      </c>
      <c r="AL61" t="str">
        <f t="shared" si="18"/>
        <v>ISDHT</v>
      </c>
      <c r="AM61" s="13">
        <f>'BY_Demands_Drivers (4)'!$F$54*$AP21</f>
        <v>6.6777519688071036</v>
      </c>
      <c r="AT61" s="18" t="str">
        <f t="shared" si="4"/>
        <v>\I:</v>
      </c>
      <c r="AU61">
        <f>$AZ$21</f>
        <v>2027</v>
      </c>
      <c r="AV61" t="s">
        <v>27</v>
      </c>
      <c r="AW61" t="str">
        <f t="shared" si="19"/>
        <v>IIDHT</v>
      </c>
      <c r="AX61" s="13">
        <f>'BY_Demands_Drivers (4)'!$F$89*$BA21</f>
        <v>0</v>
      </c>
    </row>
    <row r="62" spans="2:50" x14ac:dyDescent="0.3">
      <c r="B62" s="18" t="str">
        <f t="shared" si="0"/>
        <v>Demand</v>
      </c>
      <c r="C62">
        <f>$H$22</f>
        <v>2028</v>
      </c>
      <c r="D62" t="s">
        <v>27</v>
      </c>
      <c r="E62" t="str">
        <f t="shared" si="15"/>
        <v>IGDHT</v>
      </c>
      <c r="F62" s="13">
        <f>'BY_Demands_Drivers (4)'!$F$26*$I22</f>
        <v>0.18995970493435371</v>
      </c>
      <c r="M62" s="18" t="str">
        <f t="shared" si="1"/>
        <v>Demand</v>
      </c>
      <c r="N62">
        <f>$S$22</f>
        <v>2028</v>
      </c>
      <c r="O62" t="s">
        <v>27</v>
      </c>
      <c r="P62" t="str">
        <f t="shared" si="16"/>
        <v>IXDHT</v>
      </c>
      <c r="Q62" s="13">
        <f>'BY_Demands_Drivers (4)'!$F$33*$T22</f>
        <v>38.545706748415661</v>
      </c>
      <c r="X62" s="18" t="str">
        <f t="shared" si="2"/>
        <v>\I:</v>
      </c>
      <c r="Y62">
        <f>$AD$22</f>
        <v>2028</v>
      </c>
      <c r="Z62" t="s">
        <v>27</v>
      </c>
      <c r="AA62" t="str">
        <f t="shared" si="17"/>
        <v>IRDHT</v>
      </c>
      <c r="AB62" s="13">
        <f>'BY_Demands_Drivers (4)'!$F$47*$AE22</f>
        <v>0</v>
      </c>
      <c r="AI62" s="18" t="str">
        <f t="shared" si="3"/>
        <v>Demand</v>
      </c>
      <c r="AJ62">
        <f>$AO$22</f>
        <v>2028</v>
      </c>
      <c r="AK62" t="s">
        <v>27</v>
      </c>
      <c r="AL62" t="str">
        <f t="shared" si="18"/>
        <v>ISDHT</v>
      </c>
      <c r="AM62" s="13">
        <f>'BY_Demands_Drivers (4)'!$F$54*$AP22</f>
        <v>6.7708909994463653</v>
      </c>
      <c r="AT62" s="18" t="str">
        <f t="shared" si="4"/>
        <v>\I:</v>
      </c>
      <c r="AU62">
        <f>$AZ$22</f>
        <v>2028</v>
      </c>
      <c r="AV62" t="s">
        <v>27</v>
      </c>
      <c r="AW62" t="str">
        <f t="shared" si="19"/>
        <v>IIDHT</v>
      </c>
      <c r="AX62" s="13">
        <f>'BY_Demands_Drivers (4)'!$F$89*$BA22</f>
        <v>0</v>
      </c>
    </row>
    <row r="63" spans="2:50" x14ac:dyDescent="0.3">
      <c r="B63" s="18" t="str">
        <f t="shared" si="0"/>
        <v>Demand</v>
      </c>
      <c r="C63">
        <f>$H$23</f>
        <v>2029</v>
      </c>
      <c r="D63" t="s">
        <v>27</v>
      </c>
      <c r="E63" t="str">
        <f t="shared" si="15"/>
        <v>IGDHT</v>
      </c>
      <c r="F63" s="13">
        <f>'BY_Demands_Drivers (4)'!$F$26*$I23</f>
        <v>0.18864942354875228</v>
      </c>
      <c r="M63" s="18" t="str">
        <f t="shared" si="1"/>
        <v>Demand</v>
      </c>
      <c r="N63">
        <f>$S$23</f>
        <v>2029</v>
      </c>
      <c r="O63" t="s">
        <v>27</v>
      </c>
      <c r="P63" t="str">
        <f t="shared" si="16"/>
        <v>IXDHT</v>
      </c>
      <c r="Q63" s="13">
        <f>'BY_Demands_Drivers (4)'!$F$33*$T23</f>
        <v>38.398443795214362</v>
      </c>
      <c r="X63" s="18" t="str">
        <f t="shared" si="2"/>
        <v>\I:</v>
      </c>
      <c r="Y63">
        <f>$AD$23</f>
        <v>2029</v>
      </c>
      <c r="Z63" t="s">
        <v>27</v>
      </c>
      <c r="AA63" t="str">
        <f t="shared" si="17"/>
        <v>IRDHT</v>
      </c>
      <c r="AB63" s="13">
        <f>'BY_Demands_Drivers (4)'!$F$47*$AE23</f>
        <v>0</v>
      </c>
      <c r="AI63" s="18" t="str">
        <f t="shared" si="3"/>
        <v>Demand</v>
      </c>
      <c r="AJ63">
        <f>$AO$23</f>
        <v>2029</v>
      </c>
      <c r="AK63" t="s">
        <v>27</v>
      </c>
      <c r="AL63" t="str">
        <f t="shared" si="18"/>
        <v>ISDHT</v>
      </c>
      <c r="AM63" s="13">
        <f>'BY_Demands_Drivers (4)'!$F$54*$AP23</f>
        <v>6.864030030085627</v>
      </c>
      <c r="AT63" s="18" t="str">
        <f t="shared" si="4"/>
        <v>\I:</v>
      </c>
      <c r="AU63">
        <f>$AZ$23</f>
        <v>2029</v>
      </c>
      <c r="AV63" t="s">
        <v>27</v>
      </c>
      <c r="AW63" t="str">
        <f t="shared" si="19"/>
        <v>IIDHT</v>
      </c>
      <c r="AX63" s="13">
        <f>'BY_Demands_Drivers (4)'!$F$89*$BA23</f>
        <v>0</v>
      </c>
    </row>
    <row r="64" spans="2:50" x14ac:dyDescent="0.3">
      <c r="B64" s="18" t="str">
        <f t="shared" si="0"/>
        <v>Demand</v>
      </c>
      <c r="C64">
        <f>$H$24</f>
        <v>2030</v>
      </c>
      <c r="D64" t="s">
        <v>27</v>
      </c>
      <c r="E64" t="str">
        <f t="shared" si="15"/>
        <v>IGDHT</v>
      </c>
      <c r="F64" s="13">
        <f>'BY_Demands_Drivers (4)'!$F$26*$I24</f>
        <v>0.18733914216315078</v>
      </c>
      <c r="M64" s="18" t="str">
        <f t="shared" si="1"/>
        <v>Demand</v>
      </c>
      <c r="N64">
        <f>$S$24</f>
        <v>2030</v>
      </c>
      <c r="O64" t="s">
        <v>27</v>
      </c>
      <c r="P64" t="str">
        <f t="shared" si="16"/>
        <v>IXDHT</v>
      </c>
      <c r="Q64" s="13">
        <f>'BY_Demands_Drivers (4)'!$F$33*$T24</f>
        <v>38.251180842013049</v>
      </c>
      <c r="X64" s="18" t="str">
        <f t="shared" si="2"/>
        <v>\I:</v>
      </c>
      <c r="Y64">
        <f>$AD$24</f>
        <v>2030</v>
      </c>
      <c r="Z64" t="s">
        <v>27</v>
      </c>
      <c r="AA64" t="str">
        <f t="shared" si="17"/>
        <v>IRDHT</v>
      </c>
      <c r="AB64" s="13">
        <f>'BY_Demands_Drivers (4)'!$F$47*$AE24</f>
        <v>0</v>
      </c>
      <c r="AI64" s="18" t="str">
        <f t="shared" si="3"/>
        <v>Demand</v>
      </c>
      <c r="AJ64">
        <f>$AO$24</f>
        <v>2030</v>
      </c>
      <c r="AK64" t="s">
        <v>27</v>
      </c>
      <c r="AL64" t="str">
        <f t="shared" si="18"/>
        <v>ISDHT</v>
      </c>
      <c r="AM64" s="13">
        <f>'BY_Demands_Drivers (4)'!$F$54*$AP24</f>
        <v>6.9571690607248913</v>
      </c>
      <c r="AT64" s="18" t="str">
        <f t="shared" si="4"/>
        <v>\I:</v>
      </c>
      <c r="AU64">
        <f>$AZ$24</f>
        <v>2030</v>
      </c>
      <c r="AV64" t="s">
        <v>27</v>
      </c>
      <c r="AW64" t="str">
        <f t="shared" si="19"/>
        <v>IIDHT</v>
      </c>
      <c r="AX64" s="13">
        <f>'BY_Demands_Drivers (4)'!$F$89*$BA24</f>
        <v>0</v>
      </c>
    </row>
    <row r="65" spans="2:50" x14ac:dyDescent="0.3">
      <c r="B65" s="18" t="str">
        <f t="shared" si="0"/>
        <v>Demand</v>
      </c>
      <c r="C65">
        <f>$H$25</f>
        <v>2031</v>
      </c>
      <c r="D65" t="s">
        <v>27</v>
      </c>
      <c r="E65" t="str">
        <f t="shared" si="15"/>
        <v>IGDHT</v>
      </c>
      <c r="F65" s="13">
        <f>'BY_Demands_Drivers (4)'!$F$26*$I25</f>
        <v>0.18512415058234905</v>
      </c>
      <c r="M65" s="18" t="str">
        <f t="shared" si="1"/>
        <v>Demand</v>
      </c>
      <c r="N65">
        <f>$S$25</f>
        <v>2031</v>
      </c>
      <c r="O65" t="s">
        <v>27</v>
      </c>
      <c r="P65" t="str">
        <f t="shared" si="16"/>
        <v>IXDHT</v>
      </c>
      <c r="Q65" s="13">
        <f>'BY_Demands_Drivers (4)'!$F$33*$T25</f>
        <v>37.958787712326192</v>
      </c>
      <c r="X65" s="18" t="str">
        <f t="shared" si="2"/>
        <v>\I:</v>
      </c>
      <c r="Y65">
        <f>$AD$25</f>
        <v>2031</v>
      </c>
      <c r="Z65" t="s">
        <v>27</v>
      </c>
      <c r="AA65" t="str">
        <f t="shared" si="17"/>
        <v>IRDHT</v>
      </c>
      <c r="AB65" s="13">
        <f>'BY_Demands_Drivers (4)'!$F$47*$AE25</f>
        <v>0</v>
      </c>
      <c r="AI65" s="18" t="str">
        <f t="shared" si="3"/>
        <v>Demand</v>
      </c>
      <c r="AJ65">
        <f>$AO$25</f>
        <v>2031</v>
      </c>
      <c r="AK65" t="s">
        <v>27</v>
      </c>
      <c r="AL65" t="str">
        <f t="shared" si="18"/>
        <v>ISDHT</v>
      </c>
      <c r="AM65" s="13">
        <f>'BY_Demands_Drivers (4)'!$F$54*$AP25</f>
        <v>6.9853078165228242</v>
      </c>
      <c r="AT65" s="18" t="str">
        <f t="shared" si="4"/>
        <v>\I:</v>
      </c>
      <c r="AU65">
        <f>$AZ$25</f>
        <v>2031</v>
      </c>
      <c r="AV65" t="s">
        <v>27</v>
      </c>
      <c r="AW65" t="str">
        <f t="shared" si="19"/>
        <v>IIDHT</v>
      </c>
      <c r="AX65" s="13">
        <f>'BY_Demands_Drivers (4)'!$F$89*$BA25</f>
        <v>0</v>
      </c>
    </row>
    <row r="66" spans="2:50" x14ac:dyDescent="0.3">
      <c r="B66" s="18" t="str">
        <f t="shared" si="0"/>
        <v>Demand</v>
      </c>
      <c r="C66">
        <f>$H$26</f>
        <v>2032</v>
      </c>
      <c r="D66" t="s">
        <v>27</v>
      </c>
      <c r="E66" t="str">
        <f t="shared" si="15"/>
        <v>IGDHT</v>
      </c>
      <c r="F66" s="13">
        <f>'BY_Demands_Drivers (4)'!$F$26*$I26</f>
        <v>0.18292200619622059</v>
      </c>
      <c r="M66" s="18" t="str">
        <f t="shared" si="1"/>
        <v>Demand</v>
      </c>
      <c r="N66">
        <f>$S$26</f>
        <v>2032</v>
      </c>
      <c r="O66" t="s">
        <v>27</v>
      </c>
      <c r="P66" t="str">
        <f t="shared" si="16"/>
        <v>IXDHT</v>
      </c>
      <c r="Q66" s="13">
        <f>'BY_Demands_Drivers (4)'!$F$33*$T26</f>
        <v>37.667411037166723</v>
      </c>
      <c r="X66" s="18" t="str">
        <f t="shared" si="2"/>
        <v>\I:</v>
      </c>
      <c r="Y66">
        <f>$AD$26</f>
        <v>2032</v>
      </c>
      <c r="Z66" t="s">
        <v>27</v>
      </c>
      <c r="AA66" t="str">
        <f t="shared" si="17"/>
        <v>IRDHT</v>
      </c>
      <c r="AB66" s="13">
        <f>'BY_Demands_Drivers (4)'!$F$47*$AE26</f>
        <v>0</v>
      </c>
      <c r="AI66" s="18" t="str">
        <f t="shared" si="3"/>
        <v>Demand</v>
      </c>
      <c r="AJ66">
        <f>$AO$26</f>
        <v>2032</v>
      </c>
      <c r="AK66" t="s">
        <v>27</v>
      </c>
      <c r="AL66" t="str">
        <f t="shared" si="18"/>
        <v>ISDHT</v>
      </c>
      <c r="AM66" s="13">
        <f>'BY_Demands_Drivers (4)'!$F$54*$AP26</f>
        <v>7.0128141642694848</v>
      </c>
      <c r="AT66" s="18" t="str">
        <f t="shared" si="4"/>
        <v>\I:</v>
      </c>
      <c r="AU66">
        <f>$AZ$26</f>
        <v>2032</v>
      </c>
      <c r="AV66" t="s">
        <v>27</v>
      </c>
      <c r="AW66" t="str">
        <f t="shared" si="19"/>
        <v>IIDHT</v>
      </c>
      <c r="AX66" s="13">
        <f>'BY_Demands_Drivers (4)'!$F$89*$BA26</f>
        <v>0</v>
      </c>
    </row>
    <row r="67" spans="2:50" x14ac:dyDescent="0.3">
      <c r="B67" s="18" t="str">
        <f t="shared" si="0"/>
        <v>Demand</v>
      </c>
      <c r="C67">
        <f>$H$27</f>
        <v>2033</v>
      </c>
      <c r="D67" t="s">
        <v>27</v>
      </c>
      <c r="E67" t="str">
        <f t="shared" si="15"/>
        <v>IGDHT</v>
      </c>
      <c r="F67" s="13">
        <f>'BY_Demands_Drivers (4)'!$F$26*$I27</f>
        <v>0.18073270900476535</v>
      </c>
      <c r="M67" s="18" t="str">
        <f t="shared" si="1"/>
        <v>Demand</v>
      </c>
      <c r="N67">
        <f>$S$27</f>
        <v>2033</v>
      </c>
      <c r="O67" t="s">
        <v>27</v>
      </c>
      <c r="P67" t="str">
        <f t="shared" si="16"/>
        <v>IXDHT</v>
      </c>
      <c r="Q67" s="13">
        <f>'BY_Demands_Drivers (4)'!$F$33*$T27</f>
        <v>37.377050816534684</v>
      </c>
      <c r="X67" s="18" t="str">
        <f t="shared" si="2"/>
        <v>\I:</v>
      </c>
      <c r="Y67">
        <f>$AD$27</f>
        <v>2033</v>
      </c>
      <c r="Z67" t="s">
        <v>27</v>
      </c>
      <c r="AA67" t="str">
        <f t="shared" si="17"/>
        <v>IRDHT</v>
      </c>
      <c r="AB67" s="13">
        <f>'BY_Demands_Drivers (4)'!$F$47*$AE27</f>
        <v>0</v>
      </c>
      <c r="AI67" s="18" t="str">
        <f t="shared" si="3"/>
        <v>Demand</v>
      </c>
      <c r="AJ67">
        <f>$AO$27</f>
        <v>2033</v>
      </c>
      <c r="AK67" t="s">
        <v>27</v>
      </c>
      <c r="AL67" t="str">
        <f t="shared" si="18"/>
        <v>ISDHT</v>
      </c>
      <c r="AM67" s="13">
        <f>'BY_Demands_Drivers (4)'!$F$54*$AP27</f>
        <v>7.0396881039648731</v>
      </c>
      <c r="AT67" s="18" t="str">
        <f t="shared" si="4"/>
        <v>\I:</v>
      </c>
      <c r="AU67">
        <f>$AZ$27</f>
        <v>2033</v>
      </c>
      <c r="AV67" t="s">
        <v>27</v>
      </c>
      <c r="AW67" t="str">
        <f t="shared" si="19"/>
        <v>IIDHT</v>
      </c>
      <c r="AX67" s="13">
        <f>'BY_Demands_Drivers (4)'!$F$89*$BA27</f>
        <v>0</v>
      </c>
    </row>
    <row r="68" spans="2:50" x14ac:dyDescent="0.3">
      <c r="B68" s="18" t="str">
        <f t="shared" si="0"/>
        <v>Demand</v>
      </c>
      <c r="C68">
        <f>$H$28</f>
        <v>2034</v>
      </c>
      <c r="D68" t="s">
        <v>27</v>
      </c>
      <c r="E68" t="str">
        <f t="shared" si="15"/>
        <v>IGDHT</v>
      </c>
      <c r="F68" s="13">
        <f>'BY_Demands_Drivers (4)'!$F$26*$I28</f>
        <v>0.17855625900798333</v>
      </c>
      <c r="M68" s="18" t="str">
        <f t="shared" si="1"/>
        <v>Demand</v>
      </c>
      <c r="N68">
        <f>$S$28</f>
        <v>2034</v>
      </c>
      <c r="O68" t="s">
        <v>27</v>
      </c>
      <c r="P68" t="str">
        <f t="shared" si="16"/>
        <v>IXDHT</v>
      </c>
      <c r="Q68" s="13">
        <f>'BY_Demands_Drivers (4)'!$F$33*$T28</f>
        <v>37.087707050430026</v>
      </c>
      <c r="X68" s="18" t="str">
        <f t="shared" si="2"/>
        <v>\I:</v>
      </c>
      <c r="Y68">
        <f>$AD$28</f>
        <v>2034</v>
      </c>
      <c r="Z68" t="s">
        <v>27</v>
      </c>
      <c r="AA68" t="str">
        <f t="shared" si="17"/>
        <v>IRDHT</v>
      </c>
      <c r="AB68" s="13">
        <f>'BY_Demands_Drivers (4)'!$F$47*$AE28</f>
        <v>0</v>
      </c>
      <c r="AI68" s="18" t="str">
        <f t="shared" si="3"/>
        <v>Demand</v>
      </c>
      <c r="AJ68">
        <f>$AO$28</f>
        <v>2034</v>
      </c>
      <c r="AK68" t="s">
        <v>27</v>
      </c>
      <c r="AL68" t="str">
        <f t="shared" si="18"/>
        <v>ISDHT</v>
      </c>
      <c r="AM68" s="13">
        <f>'BY_Demands_Drivers (4)'!$F$54*$AP28</f>
        <v>7.06592963560899</v>
      </c>
      <c r="AT68" s="18" t="str">
        <f t="shared" si="4"/>
        <v>\I:</v>
      </c>
      <c r="AU68">
        <f>$AZ$28</f>
        <v>2034</v>
      </c>
      <c r="AV68" t="s">
        <v>27</v>
      </c>
      <c r="AW68" t="str">
        <f t="shared" si="19"/>
        <v>IIDHT</v>
      </c>
      <c r="AX68" s="13">
        <f>'BY_Demands_Drivers (4)'!$F$89*$BA28</f>
        <v>0</v>
      </c>
    </row>
    <row r="69" spans="2:50" x14ac:dyDescent="0.3">
      <c r="B69" s="18" t="str">
        <f t="shared" ref="B69:B132" si="20">IF(SUM(F69:F69)&gt;0,"Demand","\I:")</f>
        <v>Demand</v>
      </c>
      <c r="C69">
        <f>$H$29</f>
        <v>2035</v>
      </c>
      <c r="D69" t="s">
        <v>27</v>
      </c>
      <c r="E69" t="str">
        <f t="shared" si="15"/>
        <v>IGDHT</v>
      </c>
      <c r="F69" s="13">
        <f>'BY_Demands_Drivers (4)'!$F$26*$I29</f>
        <v>0.17639265620587458</v>
      </c>
      <c r="M69" s="18" t="str">
        <f t="shared" ref="M69:M132" si="21">IF(SUM(Q69:Q69)&gt;0,"Demand","\I:")</f>
        <v>Demand</v>
      </c>
      <c r="N69">
        <f>$S$29</f>
        <v>2035</v>
      </c>
      <c r="O69" t="s">
        <v>27</v>
      </c>
      <c r="P69" t="str">
        <f t="shared" si="16"/>
        <v>IXDHT</v>
      </c>
      <c r="Q69" s="13">
        <f>'BY_Demands_Drivers (4)'!$F$33*$T29</f>
        <v>36.799379738852792</v>
      </c>
      <c r="X69" s="18" t="str">
        <f t="shared" ref="X69:X132" si="22">IF(SUM(AB69:AB69)&gt;0,"Demand","\I:")</f>
        <v>\I:</v>
      </c>
      <c r="Y69">
        <f>$AD$29</f>
        <v>2035</v>
      </c>
      <c r="Z69" t="s">
        <v>27</v>
      </c>
      <c r="AA69" t="str">
        <f t="shared" si="17"/>
        <v>IRDHT</v>
      </c>
      <c r="AB69" s="13">
        <f>'BY_Demands_Drivers (4)'!$F$47*$AE29</f>
        <v>0</v>
      </c>
      <c r="AI69" s="18" t="str">
        <f t="shared" ref="AI69:AI132" si="23">IF(SUM(AM69:AM69)&gt;0,"Demand","\I:")</f>
        <v>Demand</v>
      </c>
      <c r="AJ69">
        <f>$AO$29</f>
        <v>2035</v>
      </c>
      <c r="AK69" t="s">
        <v>27</v>
      </c>
      <c r="AL69" t="str">
        <f t="shared" si="18"/>
        <v>ISDHT</v>
      </c>
      <c r="AM69" s="13">
        <f>'BY_Demands_Drivers (4)'!$F$54*$AP29</f>
        <v>7.0915387592018337</v>
      </c>
      <c r="AT69" s="18" t="str">
        <f t="shared" ref="AT69:AT132" si="24">IF(SUM(AX69:AX69)&gt;0,"Demand","\I:")</f>
        <v>\I:</v>
      </c>
      <c r="AU69">
        <f>$AZ$29</f>
        <v>2035</v>
      </c>
      <c r="AV69" t="s">
        <v>27</v>
      </c>
      <c r="AW69" t="str">
        <f t="shared" si="19"/>
        <v>IIDHT</v>
      </c>
      <c r="AX69" s="13">
        <f>'BY_Demands_Drivers (4)'!$F$89*$BA29</f>
        <v>0</v>
      </c>
    </row>
    <row r="70" spans="2:50" x14ac:dyDescent="0.3">
      <c r="B70" s="18" t="str">
        <f t="shared" si="20"/>
        <v>Demand</v>
      </c>
      <c r="C70">
        <f>$H$30</f>
        <v>2036</v>
      </c>
      <c r="D70" t="s">
        <v>27</v>
      </c>
      <c r="E70" t="str">
        <f t="shared" si="15"/>
        <v>IGDHT</v>
      </c>
      <c r="F70" s="13">
        <f>'BY_Demands_Drivers (4)'!$F$26*$I30</f>
        <v>0.17460273285681921</v>
      </c>
      <c r="M70" s="18" t="str">
        <f t="shared" si="21"/>
        <v>Demand</v>
      </c>
      <c r="N70">
        <f>$S$30</f>
        <v>2036</v>
      </c>
      <c r="O70" t="s">
        <v>27</v>
      </c>
      <c r="P70" t="str">
        <f t="shared" si="16"/>
        <v>IXDHT</v>
      </c>
      <c r="Q70" s="13">
        <f>'BY_Demands_Drivers (4)'!$F$33*$T30</f>
        <v>36.697678900794074</v>
      </c>
      <c r="X70" s="18" t="str">
        <f t="shared" si="22"/>
        <v>\I:</v>
      </c>
      <c r="Y70">
        <f>$AD$30</f>
        <v>2036</v>
      </c>
      <c r="Z70" t="s">
        <v>27</v>
      </c>
      <c r="AA70" t="str">
        <f t="shared" si="17"/>
        <v>IRDHT</v>
      </c>
      <c r="AB70" s="13">
        <f>'BY_Demands_Drivers (4)'!$F$47*$AE30</f>
        <v>0</v>
      </c>
      <c r="AI70" s="18" t="str">
        <f t="shared" si="23"/>
        <v>Demand</v>
      </c>
      <c r="AJ70">
        <f>$AO$30</f>
        <v>2036</v>
      </c>
      <c r="AK70" t="s">
        <v>27</v>
      </c>
      <c r="AL70" t="str">
        <f t="shared" si="18"/>
        <v>ISDHT</v>
      </c>
      <c r="AM70" s="13">
        <f>'BY_Demands_Drivers (4)'!$F$54*$AP30</f>
        <v>7.0981301961755525</v>
      </c>
      <c r="AT70" s="18" t="str">
        <f t="shared" si="24"/>
        <v>\I:</v>
      </c>
      <c r="AU70">
        <f>$AZ$30</f>
        <v>2036</v>
      </c>
      <c r="AV70" t="s">
        <v>27</v>
      </c>
      <c r="AW70" t="str">
        <f t="shared" si="19"/>
        <v>IIDHT</v>
      </c>
      <c r="AX70" s="13">
        <f>'BY_Demands_Drivers (4)'!$F$89*$BA30</f>
        <v>0</v>
      </c>
    </row>
    <row r="71" spans="2:50" x14ac:dyDescent="0.3">
      <c r="B71" s="18" t="str">
        <f t="shared" si="20"/>
        <v>Demand</v>
      </c>
      <c r="C71">
        <f>$H$31</f>
        <v>2037</v>
      </c>
      <c r="D71" t="s">
        <v>27</v>
      </c>
      <c r="E71" t="str">
        <f t="shared" si="15"/>
        <v>IGDHT</v>
      </c>
      <c r="F71" s="13">
        <f>'BY_Demands_Drivers (4)'!$F$26*$I31</f>
        <v>0.17282193678224761</v>
      </c>
      <c r="M71" s="18" t="str">
        <f t="shared" si="21"/>
        <v>Demand</v>
      </c>
      <c r="N71">
        <f>$S$31</f>
        <v>2037</v>
      </c>
      <c r="O71" t="s">
        <v>27</v>
      </c>
      <c r="P71" t="str">
        <f t="shared" si="16"/>
        <v>IXDHT</v>
      </c>
      <c r="Q71" s="13">
        <f>'BY_Demands_Drivers (4)'!$F$33*$T31</f>
        <v>36.595081011912342</v>
      </c>
      <c r="X71" s="18" t="str">
        <f t="shared" si="22"/>
        <v>\I:</v>
      </c>
      <c r="Y71">
        <f>$AD$31</f>
        <v>2037</v>
      </c>
      <c r="Z71" t="s">
        <v>27</v>
      </c>
      <c r="AA71" t="str">
        <f t="shared" si="17"/>
        <v>IRDHT</v>
      </c>
      <c r="AB71" s="13">
        <f>'BY_Demands_Drivers (4)'!$F$47*$AE31</f>
        <v>0</v>
      </c>
      <c r="AI71" s="18" t="str">
        <f t="shared" si="23"/>
        <v>Demand</v>
      </c>
      <c r="AJ71">
        <f>$AO$31</f>
        <v>2037</v>
      </c>
      <c r="AK71" t="s">
        <v>27</v>
      </c>
      <c r="AL71" t="str">
        <f t="shared" si="18"/>
        <v>ISDHT</v>
      </c>
      <c r="AM71" s="13">
        <f>'BY_Demands_Drivers (4)'!$F$54*$AP31</f>
        <v>7.1042787640523075</v>
      </c>
      <c r="AT71" s="18" t="str">
        <f t="shared" si="24"/>
        <v>\I:</v>
      </c>
      <c r="AU71">
        <f>$AZ$31</f>
        <v>2037</v>
      </c>
      <c r="AV71" t="s">
        <v>27</v>
      </c>
      <c r="AW71" t="str">
        <f t="shared" si="19"/>
        <v>IIDHT</v>
      </c>
      <c r="AX71" s="13">
        <f>'BY_Demands_Drivers (4)'!$F$89*$BA31</f>
        <v>0</v>
      </c>
    </row>
    <row r="72" spans="2:50" x14ac:dyDescent="0.3">
      <c r="B72" s="18" t="str">
        <f t="shared" si="20"/>
        <v>Demand</v>
      </c>
      <c r="C72">
        <f>$H$32</f>
        <v>2038</v>
      </c>
      <c r="D72" t="s">
        <v>27</v>
      </c>
      <c r="E72" t="str">
        <f t="shared" si="15"/>
        <v>IGDHT</v>
      </c>
      <c r="F72" s="13">
        <f>'BY_Demands_Drivers (4)'!$F$26*$I32</f>
        <v>0.17105026798215975</v>
      </c>
      <c r="M72" s="18" t="str">
        <f t="shared" si="21"/>
        <v>Demand</v>
      </c>
      <c r="N72">
        <f>$S$32</f>
        <v>2038</v>
      </c>
      <c r="O72" t="s">
        <v>27</v>
      </c>
      <c r="P72" t="str">
        <f t="shared" si="16"/>
        <v>IXDHT</v>
      </c>
      <c r="Q72" s="13">
        <f>'BY_Demands_Drivers (4)'!$F$33*$T32</f>
        <v>36.491586072207589</v>
      </c>
      <c r="X72" s="18" t="str">
        <f t="shared" si="22"/>
        <v>\I:</v>
      </c>
      <c r="Y72">
        <f>$AD$32</f>
        <v>2038</v>
      </c>
      <c r="Z72" t="s">
        <v>27</v>
      </c>
      <c r="AA72" t="str">
        <f t="shared" si="17"/>
        <v>IRDHT</v>
      </c>
      <c r="AB72" s="13">
        <f>'BY_Demands_Drivers (4)'!$F$47*$AE32</f>
        <v>0</v>
      </c>
      <c r="AI72" s="18" t="str">
        <f t="shared" si="23"/>
        <v>Demand</v>
      </c>
      <c r="AJ72">
        <f>$AO$32</f>
        <v>2038</v>
      </c>
      <c r="AK72" t="s">
        <v>27</v>
      </c>
      <c r="AL72" t="str">
        <f t="shared" si="18"/>
        <v>ISDHT</v>
      </c>
      <c r="AM72" s="13">
        <f>'BY_Demands_Drivers (4)'!$F$54*$AP32</f>
        <v>7.1099844628320978</v>
      </c>
      <c r="AT72" s="18" t="str">
        <f t="shared" si="24"/>
        <v>\I:</v>
      </c>
      <c r="AU72">
        <f>$AZ$32</f>
        <v>2038</v>
      </c>
      <c r="AV72" t="s">
        <v>27</v>
      </c>
      <c r="AW72" t="str">
        <f t="shared" si="19"/>
        <v>IIDHT</v>
      </c>
      <c r="AX72" s="13">
        <f>'BY_Demands_Drivers (4)'!$F$89*$BA32</f>
        <v>0</v>
      </c>
    </row>
    <row r="73" spans="2:50" x14ac:dyDescent="0.3">
      <c r="B73" s="18" t="str">
        <f t="shared" si="20"/>
        <v>Demand</v>
      </c>
      <c r="C73">
        <f>$H$33</f>
        <v>2039</v>
      </c>
      <c r="D73" t="s">
        <v>27</v>
      </c>
      <c r="E73" t="str">
        <f t="shared" si="15"/>
        <v>IGDHT</v>
      </c>
      <c r="F73" s="13">
        <f>'BY_Demands_Drivers (4)'!$F$26*$I33</f>
        <v>0.1692877264565556</v>
      </c>
      <c r="M73" s="18" t="str">
        <f t="shared" si="21"/>
        <v>Demand</v>
      </c>
      <c r="N73">
        <f>$S$33</f>
        <v>2039</v>
      </c>
      <c r="O73" t="s">
        <v>27</v>
      </c>
      <c r="P73" t="str">
        <f t="shared" si="16"/>
        <v>IXDHT</v>
      </c>
      <c r="Q73" s="13">
        <f>'BY_Demands_Drivers (4)'!$F$33*$T33</f>
        <v>36.387194081679816</v>
      </c>
      <c r="X73" s="18" t="str">
        <f t="shared" si="22"/>
        <v>\I:</v>
      </c>
      <c r="Y73">
        <f>$AD$33</f>
        <v>2039</v>
      </c>
      <c r="Z73" t="s">
        <v>27</v>
      </c>
      <c r="AA73" t="str">
        <f t="shared" si="17"/>
        <v>IRDHT</v>
      </c>
      <c r="AB73" s="13">
        <f>'BY_Demands_Drivers (4)'!$F$47*$AE33</f>
        <v>0</v>
      </c>
      <c r="AI73" s="18" t="str">
        <f t="shared" si="23"/>
        <v>Demand</v>
      </c>
      <c r="AJ73">
        <f>$AO$33</f>
        <v>2039</v>
      </c>
      <c r="AK73" t="s">
        <v>27</v>
      </c>
      <c r="AL73" t="str">
        <f t="shared" si="18"/>
        <v>ISDHT</v>
      </c>
      <c r="AM73" s="13">
        <f>'BY_Demands_Drivers (4)'!$F$54*$AP33</f>
        <v>7.1152472925149235</v>
      </c>
      <c r="AT73" s="18" t="str">
        <f t="shared" si="24"/>
        <v>\I:</v>
      </c>
      <c r="AU73">
        <f>$AZ$33</f>
        <v>2039</v>
      </c>
      <c r="AV73" t="s">
        <v>27</v>
      </c>
      <c r="AW73" t="str">
        <f t="shared" si="19"/>
        <v>IIDHT</v>
      </c>
      <c r="AX73" s="13">
        <f>'BY_Demands_Drivers (4)'!$F$89*$BA33</f>
        <v>0</v>
      </c>
    </row>
    <row r="74" spans="2:50" x14ac:dyDescent="0.3">
      <c r="B74" s="18" t="str">
        <f t="shared" si="20"/>
        <v>Demand</v>
      </c>
      <c r="C74">
        <f>$H$34</f>
        <v>2040</v>
      </c>
      <c r="D74" t="s">
        <v>27</v>
      </c>
      <c r="E74" t="str">
        <f t="shared" si="15"/>
        <v>IGDHT</v>
      </c>
      <c r="F74" s="13">
        <f>'BY_Demands_Drivers (4)'!$F$26*$I34</f>
        <v>0.1675343122054353</v>
      </c>
      <c r="M74" s="18" t="str">
        <f t="shared" si="21"/>
        <v>Demand</v>
      </c>
      <c r="N74">
        <f>$S$34</f>
        <v>2040</v>
      </c>
      <c r="O74" t="s">
        <v>27</v>
      </c>
      <c r="P74" t="str">
        <f t="shared" si="16"/>
        <v>IXDHT</v>
      </c>
      <c r="Q74" s="13">
        <f>'BY_Demands_Drivers (4)'!$F$33*$T34</f>
        <v>36.281905040329022</v>
      </c>
      <c r="X74" s="18" t="str">
        <f t="shared" si="22"/>
        <v>\I:</v>
      </c>
      <c r="Y74">
        <f>$AD$34</f>
        <v>2040</v>
      </c>
      <c r="Z74" t="s">
        <v>27</v>
      </c>
      <c r="AA74" t="str">
        <f t="shared" si="17"/>
        <v>IRDHT</v>
      </c>
      <c r="AB74" s="13">
        <f>'BY_Demands_Drivers (4)'!$F$47*$AE34</f>
        <v>0</v>
      </c>
      <c r="AI74" s="18" t="str">
        <f t="shared" si="23"/>
        <v>Demand</v>
      </c>
      <c r="AJ74">
        <f>$AO$34</f>
        <v>2040</v>
      </c>
      <c r="AK74" t="s">
        <v>27</v>
      </c>
      <c r="AL74" t="str">
        <f t="shared" si="18"/>
        <v>ISDHT</v>
      </c>
      <c r="AM74" s="13">
        <f>'BY_Demands_Drivers (4)'!$F$54*$AP34</f>
        <v>7.1200672531007871</v>
      </c>
      <c r="AT74" s="18" t="str">
        <f t="shared" si="24"/>
        <v>\I:</v>
      </c>
      <c r="AU74">
        <f>$AZ$34</f>
        <v>2040</v>
      </c>
      <c r="AV74" t="s">
        <v>27</v>
      </c>
      <c r="AW74" t="str">
        <f t="shared" si="19"/>
        <v>IIDHT</v>
      </c>
      <c r="AX74" s="13">
        <f>'BY_Demands_Drivers (4)'!$F$89*$BA34</f>
        <v>0</v>
      </c>
    </row>
    <row r="75" spans="2:50" x14ac:dyDescent="0.3">
      <c r="B75" s="18" t="str">
        <f t="shared" si="20"/>
        <v>Demand</v>
      </c>
      <c r="C75">
        <f>$H$35</f>
        <v>2041</v>
      </c>
      <c r="D75" t="s">
        <v>27</v>
      </c>
      <c r="E75" t="str">
        <f t="shared" si="15"/>
        <v>IGDHT</v>
      </c>
      <c r="F75" s="13">
        <f>'BY_Demands_Drivers (4)'!$F$26*$I35</f>
        <v>0.16690799697174061</v>
      </c>
      <c r="M75" s="18" t="str">
        <f t="shared" si="21"/>
        <v>Demand</v>
      </c>
      <c r="N75">
        <f>$S$35</f>
        <v>2041</v>
      </c>
      <c r="O75" t="s">
        <v>27</v>
      </c>
      <c r="P75" t="str">
        <f t="shared" si="16"/>
        <v>IXDHT</v>
      </c>
      <c r="Q75" s="13">
        <f>'BY_Demands_Drivers (4)'!$F$33*$T35</f>
        <v>35.794264147248434</v>
      </c>
      <c r="X75" s="18" t="str">
        <f t="shared" si="22"/>
        <v>\I:</v>
      </c>
      <c r="Y75">
        <f>$AD$35</f>
        <v>2041</v>
      </c>
      <c r="Z75" t="s">
        <v>27</v>
      </c>
      <c r="AA75" t="str">
        <f t="shared" si="17"/>
        <v>IRDHT</v>
      </c>
      <c r="AB75" s="13">
        <f>'BY_Demands_Drivers (4)'!$F$47*$AE35</f>
        <v>0</v>
      </c>
      <c r="AI75" s="18" t="str">
        <f t="shared" si="23"/>
        <v>Demand</v>
      </c>
      <c r="AJ75">
        <f>$AO$35</f>
        <v>2041</v>
      </c>
      <c r="AK75" t="s">
        <v>27</v>
      </c>
      <c r="AL75" t="str">
        <f t="shared" si="18"/>
        <v>ISDHT</v>
      </c>
      <c r="AM75" s="13">
        <f>'BY_Demands_Drivers (4)'!$F$54*$AP35</f>
        <v>7.2026107813805362</v>
      </c>
      <c r="AT75" s="18" t="str">
        <f t="shared" si="24"/>
        <v>\I:</v>
      </c>
      <c r="AU75">
        <f>$AZ$35</f>
        <v>2041</v>
      </c>
      <c r="AV75" t="s">
        <v>27</v>
      </c>
      <c r="AW75" t="str">
        <f t="shared" si="19"/>
        <v>IIDHT</v>
      </c>
      <c r="AX75" s="13">
        <f>'BY_Demands_Drivers (4)'!$F$89*$BA35</f>
        <v>0</v>
      </c>
    </row>
    <row r="76" spans="2:50" x14ac:dyDescent="0.3">
      <c r="B76" s="18" t="str">
        <f t="shared" si="20"/>
        <v>Demand</v>
      </c>
      <c r="C76">
        <f>$H$36</f>
        <v>2042</v>
      </c>
      <c r="D76" t="s">
        <v>27</v>
      </c>
      <c r="E76" t="str">
        <f t="shared" si="15"/>
        <v>IGDHT</v>
      </c>
      <c r="F76" s="13">
        <f>'BY_Demands_Drivers (4)'!$F$26*$I36</f>
        <v>0.16627897862371543</v>
      </c>
      <c r="M76" s="18" t="str">
        <f t="shared" si="21"/>
        <v>Demand</v>
      </c>
      <c r="N76">
        <f>$S$36</f>
        <v>2042</v>
      </c>
      <c r="O76" t="s">
        <v>27</v>
      </c>
      <c r="P76" t="str">
        <f t="shared" si="16"/>
        <v>IXDHT</v>
      </c>
      <c r="Q76" s="13">
        <f>'BY_Demands_Drivers (4)'!$F$33*$T36</f>
        <v>35.309762762084596</v>
      </c>
      <c r="X76" s="18" t="str">
        <f t="shared" si="22"/>
        <v>\I:</v>
      </c>
      <c r="Y76">
        <f>$AD$36</f>
        <v>2042</v>
      </c>
      <c r="Z76" t="s">
        <v>27</v>
      </c>
      <c r="AA76" t="str">
        <f t="shared" si="17"/>
        <v>IRDHT</v>
      </c>
      <c r="AB76" s="13">
        <f>'BY_Demands_Drivers (4)'!$F$47*$AE36</f>
        <v>0</v>
      </c>
      <c r="AI76" s="18" t="str">
        <f t="shared" si="23"/>
        <v>Demand</v>
      </c>
      <c r="AJ76">
        <f>$AO$36</f>
        <v>2042</v>
      </c>
      <c r="AK76" t="s">
        <v>27</v>
      </c>
      <c r="AL76" t="str">
        <f t="shared" si="18"/>
        <v>ISDHT</v>
      </c>
      <c r="AM76" s="13">
        <f>'BY_Demands_Drivers (4)'!$F$54*$AP36</f>
        <v>7.2838842825020418</v>
      </c>
      <c r="AT76" s="18" t="str">
        <f t="shared" si="24"/>
        <v>\I:</v>
      </c>
      <c r="AU76">
        <f>$AZ$36</f>
        <v>2042</v>
      </c>
      <c r="AV76" t="s">
        <v>27</v>
      </c>
      <c r="AW76" t="str">
        <f t="shared" si="19"/>
        <v>IIDHT</v>
      </c>
      <c r="AX76" s="13">
        <f>'BY_Demands_Drivers (4)'!$F$89*$BA36</f>
        <v>0</v>
      </c>
    </row>
    <row r="77" spans="2:50" x14ac:dyDescent="0.3">
      <c r="B77" s="18" t="str">
        <f t="shared" si="20"/>
        <v>Demand</v>
      </c>
      <c r="C77">
        <f>$H$37</f>
        <v>2043</v>
      </c>
      <c r="D77" t="s">
        <v>27</v>
      </c>
      <c r="E77" t="str">
        <f t="shared" si="15"/>
        <v>IGDHT</v>
      </c>
      <c r="F77" s="13">
        <f>'BY_Demands_Drivers (4)'!$F$26*$I37</f>
        <v>0.16564725716135983</v>
      </c>
      <c r="M77" s="18" t="str">
        <f t="shared" si="21"/>
        <v>Demand</v>
      </c>
      <c r="N77">
        <f>$S$37</f>
        <v>2043</v>
      </c>
      <c r="O77" t="s">
        <v>27</v>
      </c>
      <c r="P77" t="str">
        <f t="shared" si="16"/>
        <v>IXDHT</v>
      </c>
      <c r="Q77" s="13">
        <f>'BY_Demands_Drivers (4)'!$F$33*$T37</f>
        <v>34.8284008848375</v>
      </c>
      <c r="X77" s="18" t="str">
        <f t="shared" si="22"/>
        <v>\I:</v>
      </c>
      <c r="Y77">
        <f>$AD$37</f>
        <v>2043</v>
      </c>
      <c r="Z77" t="s">
        <v>27</v>
      </c>
      <c r="AA77" t="str">
        <f t="shared" si="17"/>
        <v>IRDHT</v>
      </c>
      <c r="AB77" s="13">
        <f>'BY_Demands_Drivers (4)'!$F$47*$AE37</f>
        <v>0</v>
      </c>
      <c r="AI77" s="18" t="str">
        <f t="shared" si="23"/>
        <v>Demand</v>
      </c>
      <c r="AJ77">
        <f>$AO$37</f>
        <v>2043</v>
      </c>
      <c r="AK77" t="s">
        <v>27</v>
      </c>
      <c r="AL77" t="str">
        <f t="shared" si="18"/>
        <v>ISDHT</v>
      </c>
      <c r="AM77" s="13">
        <f>'BY_Demands_Drivers (4)'!$F$54*$AP37</f>
        <v>7.3638877564653056</v>
      </c>
      <c r="AT77" s="18" t="str">
        <f t="shared" si="24"/>
        <v>\I:</v>
      </c>
      <c r="AU77">
        <f>$AZ$37</f>
        <v>2043</v>
      </c>
      <c r="AV77" t="s">
        <v>27</v>
      </c>
      <c r="AW77" t="str">
        <f t="shared" si="19"/>
        <v>IIDHT</v>
      </c>
      <c r="AX77" s="13">
        <f>'BY_Demands_Drivers (4)'!$F$89*$BA37</f>
        <v>0</v>
      </c>
    </row>
    <row r="78" spans="2:50" x14ac:dyDescent="0.3">
      <c r="B78" s="18" t="str">
        <f t="shared" si="20"/>
        <v>Demand</v>
      </c>
      <c r="C78">
        <f>$H$38</f>
        <v>2044</v>
      </c>
      <c r="D78" t="s">
        <v>27</v>
      </c>
      <c r="E78" t="str">
        <f t="shared" si="15"/>
        <v>IGDHT</v>
      </c>
      <c r="F78" s="13">
        <f>'BY_Demands_Drivers (4)'!$F$26*$I38</f>
        <v>0.16501283258467378</v>
      </c>
      <c r="M78" s="18" t="str">
        <f t="shared" si="21"/>
        <v>Demand</v>
      </c>
      <c r="N78">
        <f>$S$38</f>
        <v>2044</v>
      </c>
      <c r="O78" t="s">
        <v>27</v>
      </c>
      <c r="P78" t="str">
        <f t="shared" si="16"/>
        <v>IXDHT</v>
      </c>
      <c r="Q78" s="13">
        <f>'BY_Demands_Drivers (4)'!$F$33*$T38</f>
        <v>34.350178515507118</v>
      </c>
      <c r="X78" s="18" t="str">
        <f t="shared" si="22"/>
        <v>\I:</v>
      </c>
      <c r="Y78">
        <f>$AD$38</f>
        <v>2044</v>
      </c>
      <c r="Z78" t="s">
        <v>27</v>
      </c>
      <c r="AA78" t="str">
        <f t="shared" si="17"/>
        <v>IRDHT</v>
      </c>
      <c r="AB78" s="13">
        <f>'BY_Demands_Drivers (4)'!$F$47*$AE38</f>
        <v>0</v>
      </c>
      <c r="AI78" s="18" t="str">
        <f t="shared" si="23"/>
        <v>Demand</v>
      </c>
      <c r="AJ78">
        <f>$AO$38</f>
        <v>2044</v>
      </c>
      <c r="AK78" t="s">
        <v>27</v>
      </c>
      <c r="AL78" t="str">
        <f t="shared" si="18"/>
        <v>ISDHT</v>
      </c>
      <c r="AM78" s="13">
        <f>'BY_Demands_Drivers (4)'!$F$54*$AP38</f>
        <v>7.4426212032703258</v>
      </c>
      <c r="AT78" s="18" t="str">
        <f t="shared" si="24"/>
        <v>\I:</v>
      </c>
      <c r="AU78">
        <f>$AZ$38</f>
        <v>2044</v>
      </c>
      <c r="AV78" t="s">
        <v>27</v>
      </c>
      <c r="AW78" t="str">
        <f t="shared" si="19"/>
        <v>IIDHT</v>
      </c>
      <c r="AX78" s="13">
        <f>'BY_Demands_Drivers (4)'!$F$89*$BA38</f>
        <v>0</v>
      </c>
    </row>
    <row r="79" spans="2:50" x14ac:dyDescent="0.3">
      <c r="B79" s="18" t="str">
        <f t="shared" si="20"/>
        <v>Demand</v>
      </c>
      <c r="C79">
        <f>$H$39</f>
        <v>2045</v>
      </c>
      <c r="D79" t="s">
        <v>27</v>
      </c>
      <c r="E79" t="str">
        <f t="shared" si="15"/>
        <v>IGDHT</v>
      </c>
      <c r="F79" s="13">
        <f>'BY_Demands_Drivers (4)'!$F$26*$I39</f>
        <v>0.16437570489365722</v>
      </c>
      <c r="M79" s="18" t="str">
        <f t="shared" si="21"/>
        <v>Demand</v>
      </c>
      <c r="N79">
        <f>$S$39</f>
        <v>2045</v>
      </c>
      <c r="O79" t="s">
        <v>27</v>
      </c>
      <c r="P79" t="str">
        <f t="shared" si="16"/>
        <v>IXDHT</v>
      </c>
      <c r="Q79" s="13">
        <f>'BY_Demands_Drivers (4)'!$F$33*$T39</f>
        <v>33.875095654093471</v>
      </c>
      <c r="X79" s="18" t="str">
        <f t="shared" si="22"/>
        <v>\I:</v>
      </c>
      <c r="Y79">
        <f>$AD$39</f>
        <v>2045</v>
      </c>
      <c r="Z79" t="s">
        <v>27</v>
      </c>
      <c r="AA79" t="str">
        <f t="shared" si="17"/>
        <v>IRDHT</v>
      </c>
      <c r="AB79" s="13">
        <f>'BY_Demands_Drivers (4)'!$F$47*$AE39</f>
        <v>0</v>
      </c>
      <c r="AI79" s="18" t="str">
        <f t="shared" si="23"/>
        <v>Demand</v>
      </c>
      <c r="AJ79">
        <f>$AO$39</f>
        <v>2045</v>
      </c>
      <c r="AK79" t="s">
        <v>27</v>
      </c>
      <c r="AL79" t="str">
        <f t="shared" si="18"/>
        <v>ISDHT</v>
      </c>
      <c r="AM79" s="13">
        <f>'BY_Demands_Drivers (4)'!$F$54*$AP39</f>
        <v>7.5200846229171026</v>
      </c>
      <c r="AT79" s="18" t="str">
        <f t="shared" si="24"/>
        <v>\I:</v>
      </c>
      <c r="AU79">
        <f>$AZ$39</f>
        <v>2045</v>
      </c>
      <c r="AV79" t="s">
        <v>27</v>
      </c>
      <c r="AW79" t="str">
        <f t="shared" si="19"/>
        <v>IIDHT</v>
      </c>
      <c r="AX79" s="13">
        <f>'BY_Demands_Drivers (4)'!$F$89*$BA39</f>
        <v>0</v>
      </c>
    </row>
    <row r="80" spans="2:50" x14ac:dyDescent="0.3">
      <c r="B80" s="18" t="str">
        <f t="shared" si="20"/>
        <v>Demand</v>
      </c>
      <c r="C80">
        <f>$H$40</f>
        <v>2046</v>
      </c>
      <c r="D80" t="s">
        <v>27</v>
      </c>
      <c r="E80" t="str">
        <f t="shared" si="15"/>
        <v>IGDHT</v>
      </c>
      <c r="F80" s="13">
        <f>'BY_Demands_Drivers (4)'!$F$26*$I40</f>
        <v>0.16375553409540253</v>
      </c>
      <c r="M80" s="18" t="str">
        <f t="shared" si="21"/>
        <v>Demand</v>
      </c>
      <c r="N80">
        <f>$S$40</f>
        <v>2046</v>
      </c>
      <c r="O80" t="s">
        <v>27</v>
      </c>
      <c r="P80" t="str">
        <f t="shared" si="16"/>
        <v>IXDHT</v>
      </c>
      <c r="Q80" s="13">
        <f>'BY_Demands_Drivers (4)'!$F$33*$T40</f>
        <v>33.643249920530053</v>
      </c>
      <c r="X80" s="18" t="str">
        <f t="shared" si="22"/>
        <v>\I:</v>
      </c>
      <c r="Y80">
        <f>$AD$40</f>
        <v>2046</v>
      </c>
      <c r="Z80" t="s">
        <v>27</v>
      </c>
      <c r="AA80" t="str">
        <f t="shared" si="17"/>
        <v>IRDHT</v>
      </c>
      <c r="AB80" s="13">
        <f>'BY_Demands_Drivers (4)'!$F$47*$AE40</f>
        <v>0</v>
      </c>
      <c r="AI80" s="18" t="str">
        <f t="shared" si="23"/>
        <v>Demand</v>
      </c>
      <c r="AJ80">
        <f>$AO$40</f>
        <v>2046</v>
      </c>
      <c r="AK80" t="s">
        <v>27</v>
      </c>
      <c r="AL80" t="str">
        <f t="shared" si="18"/>
        <v>ISDHT</v>
      </c>
      <c r="AM80" s="13">
        <f>'BY_Demands_Drivers (4)'!$F$54*$AP40</f>
        <v>7.6105473185275896</v>
      </c>
      <c r="AT80" s="18" t="str">
        <f t="shared" si="24"/>
        <v>\I:</v>
      </c>
      <c r="AU80">
        <f>$AZ$40</f>
        <v>2046</v>
      </c>
      <c r="AV80" t="s">
        <v>27</v>
      </c>
      <c r="AW80" t="str">
        <f t="shared" si="19"/>
        <v>IIDHT</v>
      </c>
      <c r="AX80" s="13">
        <f>'BY_Demands_Drivers (4)'!$F$89*$BA40</f>
        <v>0</v>
      </c>
    </row>
    <row r="81" spans="2:50" x14ac:dyDescent="0.3">
      <c r="B81" s="18" t="str">
        <f t="shared" si="20"/>
        <v>Demand</v>
      </c>
      <c r="C81">
        <f>$H$41</f>
        <v>2047</v>
      </c>
      <c r="D81" t="s">
        <v>27</v>
      </c>
      <c r="E81" t="str">
        <f t="shared" si="15"/>
        <v>IGDHT</v>
      </c>
      <c r="F81" s="13">
        <f>'BY_Demands_Drivers (4)'!$F$26*$I41</f>
        <v>0.16313244648708808</v>
      </c>
      <c r="M81" s="18" t="str">
        <f t="shared" si="21"/>
        <v>Demand</v>
      </c>
      <c r="N81">
        <f>$S$41</f>
        <v>2047</v>
      </c>
      <c r="O81" t="s">
        <v>27</v>
      </c>
      <c r="P81" t="str">
        <f t="shared" si="16"/>
        <v>IXDHT</v>
      </c>
      <c r="Q81" s="13">
        <f>'BY_Demands_Drivers (4)'!$F$33*$T41</f>
        <v>33.411933938144955</v>
      </c>
      <c r="X81" s="18" t="str">
        <f t="shared" si="22"/>
        <v>\I:</v>
      </c>
      <c r="Y81">
        <f>$AD$41</f>
        <v>2047</v>
      </c>
      <c r="Z81" t="s">
        <v>27</v>
      </c>
      <c r="AA81" t="str">
        <f t="shared" si="17"/>
        <v>IRDHT</v>
      </c>
      <c r="AB81" s="13">
        <f>'BY_Demands_Drivers (4)'!$F$47*$AE41</f>
        <v>0</v>
      </c>
      <c r="AI81" s="18" t="str">
        <f t="shared" si="23"/>
        <v>Demand</v>
      </c>
      <c r="AJ81">
        <f>$AO$41</f>
        <v>2047</v>
      </c>
      <c r="AK81" t="s">
        <v>27</v>
      </c>
      <c r="AL81" t="str">
        <f t="shared" si="18"/>
        <v>ISDHT</v>
      </c>
      <c r="AM81" s="13">
        <f>'BY_Demands_Drivers (4)'!$F$54*$AP41</f>
        <v>7.6995848858589406</v>
      </c>
      <c r="AT81" s="18" t="str">
        <f t="shared" si="24"/>
        <v>\I:</v>
      </c>
      <c r="AU81">
        <f>$AZ$41</f>
        <v>2047</v>
      </c>
      <c r="AV81" t="s">
        <v>27</v>
      </c>
      <c r="AW81" t="str">
        <f t="shared" si="19"/>
        <v>IIDHT</v>
      </c>
      <c r="AX81" s="13">
        <f>'BY_Demands_Drivers (4)'!$F$89*$BA41</f>
        <v>0</v>
      </c>
    </row>
    <row r="82" spans="2:50" x14ac:dyDescent="0.3">
      <c r="B82" s="18" t="str">
        <f t="shared" si="20"/>
        <v>Demand</v>
      </c>
      <c r="C82">
        <f>$H$42</f>
        <v>2048</v>
      </c>
      <c r="D82" t="s">
        <v>27</v>
      </c>
      <c r="E82" t="str">
        <f t="shared" si="15"/>
        <v>IGDHT</v>
      </c>
      <c r="F82" s="13">
        <f>'BY_Demands_Drivers (4)'!$F$26*$I42</f>
        <v>0.1625064420687139</v>
      </c>
      <c r="M82" s="18" t="str">
        <f t="shared" si="21"/>
        <v>Demand</v>
      </c>
      <c r="N82">
        <f>$S$42</f>
        <v>2048</v>
      </c>
      <c r="O82" t="s">
        <v>27</v>
      </c>
      <c r="P82" t="str">
        <f t="shared" si="16"/>
        <v>IXDHT</v>
      </c>
      <c r="Q82" s="13">
        <f>'BY_Demands_Drivers (4)'!$F$33*$T42</f>
        <v>33.181147706938198</v>
      </c>
      <c r="X82" s="18" t="str">
        <f t="shared" si="22"/>
        <v>\I:</v>
      </c>
      <c r="Y82">
        <f>$AD$42</f>
        <v>2048</v>
      </c>
      <c r="Z82" t="s">
        <v>27</v>
      </c>
      <c r="AA82" t="str">
        <f t="shared" si="17"/>
        <v>IRDHT</v>
      </c>
      <c r="AB82" s="13">
        <f>'BY_Demands_Drivers (4)'!$F$47*$AE42</f>
        <v>0</v>
      </c>
      <c r="AI82" s="18" t="str">
        <f t="shared" si="23"/>
        <v>Demand</v>
      </c>
      <c r="AJ82">
        <f>$AO$42</f>
        <v>2048</v>
      </c>
      <c r="AK82" t="s">
        <v>27</v>
      </c>
      <c r="AL82" t="str">
        <f t="shared" si="18"/>
        <v>ISDHT</v>
      </c>
      <c r="AM82" s="13">
        <f>'BY_Demands_Drivers (4)'!$F$54*$AP42</f>
        <v>7.7871973249111601</v>
      </c>
      <c r="AT82" s="18" t="str">
        <f t="shared" si="24"/>
        <v>\I:</v>
      </c>
      <c r="AU82">
        <f>$AZ$42</f>
        <v>2048</v>
      </c>
      <c r="AV82" t="s">
        <v>27</v>
      </c>
      <c r="AW82" t="str">
        <f t="shared" si="19"/>
        <v>IIDHT</v>
      </c>
      <c r="AX82" s="13">
        <f>'BY_Demands_Drivers (4)'!$F$89*$BA42</f>
        <v>0</v>
      </c>
    </row>
    <row r="83" spans="2:50" x14ac:dyDescent="0.3">
      <c r="B83" s="18" t="str">
        <f t="shared" si="20"/>
        <v>Demand</v>
      </c>
      <c r="C83">
        <f>$H$43</f>
        <v>2049</v>
      </c>
      <c r="D83" t="s">
        <v>27</v>
      </c>
      <c r="E83" t="str">
        <f t="shared" si="15"/>
        <v>IGDHT</v>
      </c>
      <c r="F83" s="13">
        <f>'BY_Demands_Drivers (4)'!$F$26*$I43</f>
        <v>0.16187752084028004</v>
      </c>
      <c r="M83" s="18" t="str">
        <f t="shared" si="21"/>
        <v>Demand</v>
      </c>
      <c r="N83">
        <f>$S$43</f>
        <v>2049</v>
      </c>
      <c r="O83" t="s">
        <v>27</v>
      </c>
      <c r="P83" t="str">
        <f t="shared" si="16"/>
        <v>IXDHT</v>
      </c>
      <c r="Q83" s="13">
        <f>'BY_Demands_Drivers (4)'!$F$33*$T43</f>
        <v>32.950891226909754</v>
      </c>
      <c r="X83" s="18" t="str">
        <f t="shared" si="22"/>
        <v>\I:</v>
      </c>
      <c r="Y83">
        <f>$AD$43</f>
        <v>2049</v>
      </c>
      <c r="Z83" t="s">
        <v>27</v>
      </c>
      <c r="AA83" t="str">
        <f t="shared" si="17"/>
        <v>IRDHT</v>
      </c>
      <c r="AB83" s="13">
        <f>'BY_Demands_Drivers (4)'!$F$47*$AE43</f>
        <v>0</v>
      </c>
      <c r="AI83" s="18" t="str">
        <f t="shared" si="23"/>
        <v>Demand</v>
      </c>
      <c r="AJ83">
        <f>$AO$43</f>
        <v>2049</v>
      </c>
      <c r="AK83" t="s">
        <v>27</v>
      </c>
      <c r="AL83" t="str">
        <f t="shared" si="18"/>
        <v>ISDHT</v>
      </c>
      <c r="AM83" s="13">
        <f>'BY_Demands_Drivers (4)'!$F$54*$AP43</f>
        <v>7.8733846356842436</v>
      </c>
      <c r="AT83" s="18" t="str">
        <f t="shared" si="24"/>
        <v>\I:</v>
      </c>
      <c r="AU83">
        <f>$AZ$43</f>
        <v>2049</v>
      </c>
      <c r="AV83" t="s">
        <v>27</v>
      </c>
      <c r="AW83" t="str">
        <f t="shared" si="19"/>
        <v>IIDHT</v>
      </c>
      <c r="AX83" s="13">
        <f>'BY_Demands_Drivers (4)'!$F$89*$BA43</f>
        <v>0</v>
      </c>
    </row>
    <row r="84" spans="2:50" x14ac:dyDescent="0.3">
      <c r="B84" s="18" t="str">
        <f t="shared" si="20"/>
        <v>Demand</v>
      </c>
      <c r="C84" s="2">
        <f>$H$44</f>
        <v>2050</v>
      </c>
      <c r="D84" s="2" t="s">
        <v>27</v>
      </c>
      <c r="E84" s="2" t="str">
        <f t="shared" si="15"/>
        <v>IGDHT</v>
      </c>
      <c r="F84" s="13">
        <f>'BY_Demands_Drivers (4)'!$F$26*$I44</f>
        <v>0.16124568280178636</v>
      </c>
      <c r="M84" s="18" t="str">
        <f t="shared" si="21"/>
        <v>Demand</v>
      </c>
      <c r="N84" s="2">
        <f>$S$44</f>
        <v>2050</v>
      </c>
      <c r="O84" s="2" t="s">
        <v>27</v>
      </c>
      <c r="P84" s="2" t="str">
        <f t="shared" si="16"/>
        <v>IXDHT</v>
      </c>
      <c r="Q84" s="13">
        <f>'BY_Demands_Drivers (4)'!$F$33*$T44</f>
        <v>32.721164498059657</v>
      </c>
      <c r="X84" s="18" t="str">
        <f t="shared" si="22"/>
        <v>\I:</v>
      </c>
      <c r="Y84" s="2">
        <f>$AD$44</f>
        <v>2050</v>
      </c>
      <c r="Z84" s="2" t="s">
        <v>27</v>
      </c>
      <c r="AA84" s="2" t="str">
        <f t="shared" si="17"/>
        <v>IRDHT</v>
      </c>
      <c r="AB84" s="13">
        <f>'BY_Demands_Drivers (4)'!$F$47*$AE44</f>
        <v>0</v>
      </c>
      <c r="AI84" s="18" t="str">
        <f t="shared" si="23"/>
        <v>Demand</v>
      </c>
      <c r="AJ84" s="2">
        <f>$AO$44</f>
        <v>2050</v>
      </c>
      <c r="AK84" s="2" t="s">
        <v>27</v>
      </c>
      <c r="AL84" s="2" t="str">
        <f t="shared" si="18"/>
        <v>ISDHT</v>
      </c>
      <c r="AM84" s="13">
        <f>'BY_Demands_Drivers (4)'!$F$54*$AP44</f>
        <v>7.9581468181781965</v>
      </c>
      <c r="AT84" s="18" t="str">
        <f t="shared" si="24"/>
        <v>\I:</v>
      </c>
      <c r="AU84" s="2">
        <f>$AZ$44</f>
        <v>2050</v>
      </c>
      <c r="AV84" s="2" t="s">
        <v>27</v>
      </c>
      <c r="AW84" s="2" t="str">
        <f t="shared" si="19"/>
        <v>IIDHT</v>
      </c>
      <c r="AX84" s="13">
        <f>'BY_Demands_Drivers (4)'!$F$89*$BA44</f>
        <v>0</v>
      </c>
    </row>
    <row r="85" spans="2:50" x14ac:dyDescent="0.3">
      <c r="B85" s="18" t="str">
        <f t="shared" si="20"/>
        <v>\I:</v>
      </c>
      <c r="C85">
        <f>$H$5</f>
        <v>2011</v>
      </c>
      <c r="D85" t="s">
        <v>27</v>
      </c>
      <c r="E85" t="str">
        <f>'BY_Demands_Drivers (4)'!$G$27</f>
        <v>IGDRH</v>
      </c>
      <c r="F85" s="13">
        <f>'BY_Demands_Drivers (4)'!$F$27*$I5</f>
        <v>0</v>
      </c>
      <c r="M85" s="18" t="str">
        <f t="shared" si="21"/>
        <v>\I:</v>
      </c>
      <c r="N85">
        <f>$S$5</f>
        <v>2011</v>
      </c>
      <c r="O85" t="s">
        <v>27</v>
      </c>
      <c r="P85" t="str">
        <f>'BY_Demands_Drivers (4)'!$G$34</f>
        <v>IXDRH</v>
      </c>
      <c r="Q85" s="13">
        <f>'BY_Demands_Drivers (4)'!$F$34*$T5</f>
        <v>0</v>
      </c>
      <c r="X85" s="18" t="str">
        <f t="shared" si="22"/>
        <v>\I:</v>
      </c>
      <c r="Y85">
        <f>$AD$5</f>
        <v>2011</v>
      </c>
      <c r="Z85" t="s">
        <v>27</v>
      </c>
      <c r="AA85" t="str">
        <f>'BY_Demands_Drivers (4)'!$G$48</f>
        <v>IRDRH</v>
      </c>
      <c r="AB85" s="13">
        <f>'BY_Demands_Drivers (4)'!$F$48*$AE5</f>
        <v>0</v>
      </c>
      <c r="AI85" s="18" t="str">
        <f t="shared" si="23"/>
        <v>\I:</v>
      </c>
      <c r="AJ85">
        <f>$AO$5</f>
        <v>2011</v>
      </c>
      <c r="AK85" t="s">
        <v>27</v>
      </c>
      <c r="AL85" t="str">
        <f>'BY_Demands_Drivers (4)'!$G$55</f>
        <v>ISDRH</v>
      </c>
      <c r="AM85" s="13">
        <f>'BY_Demands_Drivers (4)'!$F$55*$AP5</f>
        <v>0</v>
      </c>
      <c r="AT85" s="18" t="str">
        <f t="shared" si="24"/>
        <v>\I:</v>
      </c>
      <c r="AU85">
        <f>$AZ$5</f>
        <v>2011</v>
      </c>
      <c r="AV85" t="s">
        <v>27</v>
      </c>
      <c r="AW85" t="str">
        <f>'BY_Demands_Drivers (4)'!$G$90</f>
        <v>IIDRH</v>
      </c>
      <c r="AX85" s="13">
        <f>'BY_Demands_Drivers (4)'!$F$90*$BA5</f>
        <v>0</v>
      </c>
    </row>
    <row r="86" spans="2:50" x14ac:dyDescent="0.3">
      <c r="B86" s="18" t="str">
        <f t="shared" si="20"/>
        <v>\I:</v>
      </c>
      <c r="C86">
        <f>$H$6</f>
        <v>2012</v>
      </c>
      <c r="D86" t="s">
        <v>27</v>
      </c>
      <c r="E86" t="str">
        <f t="shared" ref="E86:E124" si="25">$E$85</f>
        <v>IGDRH</v>
      </c>
      <c r="F86" s="13">
        <f>'BY_Demands_Drivers (4)'!$F$27*$I6</f>
        <v>0</v>
      </c>
      <c r="M86" s="18" t="str">
        <f t="shared" si="21"/>
        <v>\I:</v>
      </c>
      <c r="N86">
        <f>$S$6</f>
        <v>2012</v>
      </c>
      <c r="O86" t="s">
        <v>27</v>
      </c>
      <c r="P86" t="str">
        <f t="shared" ref="P86:P124" si="26">$P$85</f>
        <v>IXDRH</v>
      </c>
      <c r="Q86" s="13">
        <f>'BY_Demands_Drivers (4)'!$F$34*$T6</f>
        <v>0</v>
      </c>
      <c r="X86" s="18" t="str">
        <f t="shared" si="22"/>
        <v>\I:</v>
      </c>
      <c r="Y86">
        <f>$AD$6</f>
        <v>2012</v>
      </c>
      <c r="Z86" t="s">
        <v>27</v>
      </c>
      <c r="AA86" t="str">
        <f t="shared" ref="AA86:AA124" si="27">$AA$85</f>
        <v>IRDRH</v>
      </c>
      <c r="AB86" s="13">
        <f>'BY_Demands_Drivers (4)'!$F$48*$AE6</f>
        <v>0</v>
      </c>
      <c r="AI86" s="18" t="str">
        <f t="shared" si="23"/>
        <v>\I:</v>
      </c>
      <c r="AJ86">
        <f>$AO$6</f>
        <v>2012</v>
      </c>
      <c r="AK86" t="s">
        <v>27</v>
      </c>
      <c r="AL86" t="str">
        <f t="shared" ref="AL86:AL124" si="28">$AL$85</f>
        <v>ISDRH</v>
      </c>
      <c r="AM86" s="13">
        <f>'BY_Demands_Drivers (4)'!$F$55*$AP6</f>
        <v>0</v>
      </c>
      <c r="AT86" s="18" t="str">
        <f t="shared" si="24"/>
        <v>\I:</v>
      </c>
      <c r="AU86">
        <f>$AZ$6</f>
        <v>2012</v>
      </c>
      <c r="AV86" t="s">
        <v>27</v>
      </c>
      <c r="AW86" t="str">
        <f t="shared" ref="AW86:AW124" si="29">$AW$85</f>
        <v>IIDRH</v>
      </c>
      <c r="AX86" s="13">
        <f>'BY_Demands_Drivers (4)'!$F$90*$BA6</f>
        <v>0</v>
      </c>
    </row>
    <row r="87" spans="2:50" x14ac:dyDescent="0.3">
      <c r="B87" s="18" t="str">
        <f t="shared" si="20"/>
        <v>\I:</v>
      </c>
      <c r="C87">
        <f>$H$7</f>
        <v>2013</v>
      </c>
      <c r="D87" t="s">
        <v>27</v>
      </c>
      <c r="E87" t="str">
        <f t="shared" si="25"/>
        <v>IGDRH</v>
      </c>
      <c r="F87" s="13">
        <f>'BY_Demands_Drivers (4)'!$F$27*$I7</f>
        <v>0</v>
      </c>
      <c r="M87" s="18" t="str">
        <f t="shared" si="21"/>
        <v>\I:</v>
      </c>
      <c r="N87">
        <f>$S$7</f>
        <v>2013</v>
      </c>
      <c r="O87" t="s">
        <v>27</v>
      </c>
      <c r="P87" t="str">
        <f t="shared" si="26"/>
        <v>IXDRH</v>
      </c>
      <c r="Q87" s="13">
        <f>'BY_Demands_Drivers (4)'!$F$34*$T7</f>
        <v>0</v>
      </c>
      <c r="X87" s="18" t="str">
        <f t="shared" si="22"/>
        <v>\I:</v>
      </c>
      <c r="Y87">
        <f>$AD$7</f>
        <v>2013</v>
      </c>
      <c r="Z87" t="s">
        <v>27</v>
      </c>
      <c r="AA87" t="str">
        <f t="shared" si="27"/>
        <v>IRDRH</v>
      </c>
      <c r="AB87" s="13">
        <f>'BY_Demands_Drivers (4)'!$F$48*$AE7</f>
        <v>0</v>
      </c>
      <c r="AI87" s="18" t="str">
        <f t="shared" si="23"/>
        <v>\I:</v>
      </c>
      <c r="AJ87">
        <f>$AO$7</f>
        <v>2013</v>
      </c>
      <c r="AK87" t="s">
        <v>27</v>
      </c>
      <c r="AL87" t="str">
        <f t="shared" si="28"/>
        <v>ISDRH</v>
      </c>
      <c r="AM87" s="13">
        <f>'BY_Demands_Drivers (4)'!$F$55*$AP7</f>
        <v>0</v>
      </c>
      <c r="AT87" s="18" t="str">
        <f t="shared" si="24"/>
        <v>\I:</v>
      </c>
      <c r="AU87">
        <f>$AZ$7</f>
        <v>2013</v>
      </c>
      <c r="AV87" t="s">
        <v>27</v>
      </c>
      <c r="AW87" t="str">
        <f t="shared" si="29"/>
        <v>IIDRH</v>
      </c>
      <c r="AX87" s="13">
        <f>'BY_Demands_Drivers (4)'!$F$90*$BA7</f>
        <v>0</v>
      </c>
    </row>
    <row r="88" spans="2:50" x14ac:dyDescent="0.3">
      <c r="B88" s="18" t="str">
        <f t="shared" si="20"/>
        <v>\I:</v>
      </c>
      <c r="C88">
        <f>$H$8</f>
        <v>2014</v>
      </c>
      <c r="D88" t="s">
        <v>27</v>
      </c>
      <c r="E88" t="str">
        <f t="shared" si="25"/>
        <v>IGDRH</v>
      </c>
      <c r="F88" s="13">
        <f>'BY_Demands_Drivers (4)'!$F$27*$I8</f>
        <v>0</v>
      </c>
      <c r="M88" s="18" t="str">
        <f t="shared" si="21"/>
        <v>\I:</v>
      </c>
      <c r="N88">
        <f>$S$8</f>
        <v>2014</v>
      </c>
      <c r="O88" t="s">
        <v>27</v>
      </c>
      <c r="P88" t="str">
        <f t="shared" si="26"/>
        <v>IXDRH</v>
      </c>
      <c r="Q88" s="13">
        <f>'BY_Demands_Drivers (4)'!$F$34*$T8</f>
        <v>0</v>
      </c>
      <c r="X88" s="18" t="str">
        <f t="shared" si="22"/>
        <v>\I:</v>
      </c>
      <c r="Y88">
        <f>$AD$8</f>
        <v>2014</v>
      </c>
      <c r="Z88" t="s">
        <v>27</v>
      </c>
      <c r="AA88" t="str">
        <f t="shared" si="27"/>
        <v>IRDRH</v>
      </c>
      <c r="AB88" s="13">
        <f>'BY_Demands_Drivers (4)'!$F$48*$AE8</f>
        <v>0</v>
      </c>
      <c r="AI88" s="18" t="str">
        <f t="shared" si="23"/>
        <v>\I:</v>
      </c>
      <c r="AJ88">
        <f>$AO$8</f>
        <v>2014</v>
      </c>
      <c r="AK88" t="s">
        <v>27</v>
      </c>
      <c r="AL88" t="str">
        <f t="shared" si="28"/>
        <v>ISDRH</v>
      </c>
      <c r="AM88" s="13">
        <f>'BY_Demands_Drivers (4)'!$F$55*$AP8</f>
        <v>0</v>
      </c>
      <c r="AT88" s="18" t="str">
        <f t="shared" si="24"/>
        <v>\I:</v>
      </c>
      <c r="AU88">
        <f>$AZ$8</f>
        <v>2014</v>
      </c>
      <c r="AV88" t="s">
        <v>27</v>
      </c>
      <c r="AW88" t="str">
        <f t="shared" si="29"/>
        <v>IIDRH</v>
      </c>
      <c r="AX88" s="13">
        <f>'BY_Demands_Drivers (4)'!$F$90*$BA8</f>
        <v>0</v>
      </c>
    </row>
    <row r="89" spans="2:50" x14ac:dyDescent="0.3">
      <c r="B89" s="18" t="str">
        <f t="shared" si="20"/>
        <v>\I:</v>
      </c>
      <c r="C89">
        <f>$H$9</f>
        <v>2015</v>
      </c>
      <c r="D89" t="s">
        <v>27</v>
      </c>
      <c r="E89" t="str">
        <f t="shared" si="25"/>
        <v>IGDRH</v>
      </c>
      <c r="F89" s="13">
        <f>'BY_Demands_Drivers (4)'!$F$27*$I9</f>
        <v>0</v>
      </c>
      <c r="M89" s="18" t="str">
        <f t="shared" si="21"/>
        <v>\I:</v>
      </c>
      <c r="N89">
        <f>$S$9</f>
        <v>2015</v>
      </c>
      <c r="O89" t="s">
        <v>27</v>
      </c>
      <c r="P89" t="str">
        <f t="shared" si="26"/>
        <v>IXDRH</v>
      </c>
      <c r="Q89" s="13">
        <f>'BY_Demands_Drivers (4)'!$F$34*$T9</f>
        <v>0</v>
      </c>
      <c r="X89" s="18" t="str">
        <f t="shared" si="22"/>
        <v>\I:</v>
      </c>
      <c r="Y89">
        <f>$AD$9</f>
        <v>2015</v>
      </c>
      <c r="Z89" t="s">
        <v>27</v>
      </c>
      <c r="AA89" t="str">
        <f t="shared" si="27"/>
        <v>IRDRH</v>
      </c>
      <c r="AB89" s="13">
        <f>'BY_Demands_Drivers (4)'!$F$48*$AE9</f>
        <v>0</v>
      </c>
      <c r="AI89" s="18" t="str">
        <f t="shared" si="23"/>
        <v>\I:</v>
      </c>
      <c r="AJ89">
        <f>$AO$9</f>
        <v>2015</v>
      </c>
      <c r="AK89" t="s">
        <v>27</v>
      </c>
      <c r="AL89" t="str">
        <f t="shared" si="28"/>
        <v>ISDRH</v>
      </c>
      <c r="AM89" s="13">
        <f>'BY_Demands_Drivers (4)'!$F$55*$AP9</f>
        <v>0</v>
      </c>
      <c r="AT89" s="18" t="str">
        <f t="shared" si="24"/>
        <v>\I:</v>
      </c>
      <c r="AU89">
        <f>$AZ$9</f>
        <v>2015</v>
      </c>
      <c r="AV89" t="s">
        <v>27</v>
      </c>
      <c r="AW89" t="str">
        <f t="shared" si="29"/>
        <v>IIDRH</v>
      </c>
      <c r="AX89" s="13">
        <f>'BY_Demands_Drivers (4)'!$F$90*$BA9</f>
        <v>0</v>
      </c>
    </row>
    <row r="90" spans="2:50" x14ac:dyDescent="0.3">
      <c r="B90" s="18" t="str">
        <f t="shared" si="20"/>
        <v>\I:</v>
      </c>
      <c r="C90">
        <f>$H$10</f>
        <v>2016</v>
      </c>
      <c r="D90" t="s">
        <v>27</v>
      </c>
      <c r="E90" t="str">
        <f t="shared" si="25"/>
        <v>IGDRH</v>
      </c>
      <c r="F90" s="13">
        <f>'BY_Demands_Drivers (4)'!$F$27*$I10</f>
        <v>0</v>
      </c>
      <c r="M90" s="18" t="str">
        <f t="shared" si="21"/>
        <v>\I:</v>
      </c>
      <c r="N90">
        <f>$S$10</f>
        <v>2016</v>
      </c>
      <c r="O90" t="s">
        <v>27</v>
      </c>
      <c r="P90" t="str">
        <f t="shared" si="26"/>
        <v>IXDRH</v>
      </c>
      <c r="Q90" s="13">
        <f>'BY_Demands_Drivers (4)'!$F$34*$T10</f>
        <v>0</v>
      </c>
      <c r="X90" s="18" t="str">
        <f t="shared" si="22"/>
        <v>\I:</v>
      </c>
      <c r="Y90">
        <f>$AD$10</f>
        <v>2016</v>
      </c>
      <c r="Z90" t="s">
        <v>27</v>
      </c>
      <c r="AA90" t="str">
        <f t="shared" si="27"/>
        <v>IRDRH</v>
      </c>
      <c r="AB90" s="13">
        <f>'BY_Demands_Drivers (4)'!$F$48*$AE10</f>
        <v>0</v>
      </c>
      <c r="AI90" s="18" t="str">
        <f t="shared" si="23"/>
        <v>\I:</v>
      </c>
      <c r="AJ90">
        <f>$AO$10</f>
        <v>2016</v>
      </c>
      <c r="AK90" t="s">
        <v>27</v>
      </c>
      <c r="AL90" t="str">
        <f t="shared" si="28"/>
        <v>ISDRH</v>
      </c>
      <c r="AM90" s="13">
        <f>'BY_Demands_Drivers (4)'!$F$55*$AP10</f>
        <v>0</v>
      </c>
      <c r="AT90" s="18" t="str">
        <f t="shared" si="24"/>
        <v>\I:</v>
      </c>
      <c r="AU90">
        <f>$AZ$10</f>
        <v>2016</v>
      </c>
      <c r="AV90" t="s">
        <v>27</v>
      </c>
      <c r="AW90" t="str">
        <f t="shared" si="29"/>
        <v>IIDRH</v>
      </c>
      <c r="AX90" s="13">
        <f>'BY_Demands_Drivers (4)'!$F$90*$BA10</f>
        <v>0</v>
      </c>
    </row>
    <row r="91" spans="2:50" x14ac:dyDescent="0.3">
      <c r="B91" s="18" t="str">
        <f t="shared" si="20"/>
        <v>\I:</v>
      </c>
      <c r="C91">
        <f>$H$11</f>
        <v>2017</v>
      </c>
      <c r="D91" t="s">
        <v>27</v>
      </c>
      <c r="E91" t="str">
        <f t="shared" si="25"/>
        <v>IGDRH</v>
      </c>
      <c r="F91" s="13">
        <f>'BY_Demands_Drivers (4)'!$F$27*$I11</f>
        <v>0</v>
      </c>
      <c r="M91" s="18" t="str">
        <f t="shared" si="21"/>
        <v>\I:</v>
      </c>
      <c r="N91">
        <f>$S$11</f>
        <v>2017</v>
      </c>
      <c r="O91" t="s">
        <v>27</v>
      </c>
      <c r="P91" t="str">
        <f t="shared" si="26"/>
        <v>IXDRH</v>
      </c>
      <c r="Q91" s="13">
        <f>'BY_Demands_Drivers (4)'!$F$34*$T11</f>
        <v>0</v>
      </c>
      <c r="X91" s="18" t="str">
        <f t="shared" si="22"/>
        <v>\I:</v>
      </c>
      <c r="Y91">
        <f>$AD$11</f>
        <v>2017</v>
      </c>
      <c r="Z91" t="s">
        <v>27</v>
      </c>
      <c r="AA91" t="str">
        <f t="shared" si="27"/>
        <v>IRDRH</v>
      </c>
      <c r="AB91" s="13">
        <f>'BY_Demands_Drivers (4)'!$F$48*$AE11</f>
        <v>0</v>
      </c>
      <c r="AI91" s="18" t="str">
        <f t="shared" si="23"/>
        <v>\I:</v>
      </c>
      <c r="AJ91">
        <f>$AO$11</f>
        <v>2017</v>
      </c>
      <c r="AK91" t="s">
        <v>27</v>
      </c>
      <c r="AL91" t="str">
        <f t="shared" si="28"/>
        <v>ISDRH</v>
      </c>
      <c r="AM91" s="13">
        <f>'BY_Demands_Drivers (4)'!$F$55*$AP11</f>
        <v>0</v>
      </c>
      <c r="AT91" s="18" t="str">
        <f t="shared" si="24"/>
        <v>\I:</v>
      </c>
      <c r="AU91">
        <f>$AZ$11</f>
        <v>2017</v>
      </c>
      <c r="AV91" t="s">
        <v>27</v>
      </c>
      <c r="AW91" t="str">
        <f t="shared" si="29"/>
        <v>IIDRH</v>
      </c>
      <c r="AX91" s="13">
        <f>'BY_Demands_Drivers (4)'!$F$90*$BA11</f>
        <v>0</v>
      </c>
    </row>
    <row r="92" spans="2:50" x14ac:dyDescent="0.3">
      <c r="B92" s="18" t="str">
        <f t="shared" si="20"/>
        <v>\I:</v>
      </c>
      <c r="C92">
        <f>$H$12</f>
        <v>2018</v>
      </c>
      <c r="D92" t="s">
        <v>27</v>
      </c>
      <c r="E92" t="str">
        <f t="shared" si="25"/>
        <v>IGDRH</v>
      </c>
      <c r="F92" s="13">
        <f>'BY_Demands_Drivers (4)'!$F$27*$I12</f>
        <v>0</v>
      </c>
      <c r="M92" s="18" t="str">
        <f t="shared" si="21"/>
        <v>\I:</v>
      </c>
      <c r="N92">
        <f>$S$12</f>
        <v>2018</v>
      </c>
      <c r="O92" t="s">
        <v>27</v>
      </c>
      <c r="P92" t="str">
        <f t="shared" si="26"/>
        <v>IXDRH</v>
      </c>
      <c r="Q92" s="13">
        <f>'BY_Demands_Drivers (4)'!$F$34*$T12</f>
        <v>0</v>
      </c>
      <c r="X92" s="18" t="str">
        <f t="shared" si="22"/>
        <v>\I:</v>
      </c>
      <c r="Y92">
        <f>$AD$12</f>
        <v>2018</v>
      </c>
      <c r="Z92" t="s">
        <v>27</v>
      </c>
      <c r="AA92" t="str">
        <f t="shared" si="27"/>
        <v>IRDRH</v>
      </c>
      <c r="AB92" s="13">
        <f>'BY_Demands_Drivers (4)'!$F$48*$AE12</f>
        <v>0</v>
      </c>
      <c r="AI92" s="18" t="str">
        <f t="shared" si="23"/>
        <v>\I:</v>
      </c>
      <c r="AJ92">
        <f>$AO$12</f>
        <v>2018</v>
      </c>
      <c r="AK92" t="s">
        <v>27</v>
      </c>
      <c r="AL92" t="str">
        <f t="shared" si="28"/>
        <v>ISDRH</v>
      </c>
      <c r="AM92" s="13">
        <f>'BY_Demands_Drivers (4)'!$F$55*$AP12</f>
        <v>0</v>
      </c>
      <c r="AT92" s="18" t="str">
        <f t="shared" si="24"/>
        <v>\I:</v>
      </c>
      <c r="AU92">
        <f>$AZ$12</f>
        <v>2018</v>
      </c>
      <c r="AV92" t="s">
        <v>27</v>
      </c>
      <c r="AW92" t="str">
        <f t="shared" si="29"/>
        <v>IIDRH</v>
      </c>
      <c r="AX92" s="13">
        <f>'BY_Demands_Drivers (4)'!$F$90*$BA12</f>
        <v>0</v>
      </c>
    </row>
    <row r="93" spans="2:50" x14ac:dyDescent="0.3">
      <c r="B93" s="18" t="str">
        <f t="shared" si="20"/>
        <v>\I:</v>
      </c>
      <c r="C93">
        <f>$H$13</f>
        <v>2019</v>
      </c>
      <c r="D93" t="s">
        <v>27</v>
      </c>
      <c r="E93" t="str">
        <f t="shared" si="25"/>
        <v>IGDRH</v>
      </c>
      <c r="F93" s="13">
        <f>'BY_Demands_Drivers (4)'!$F$27*$I13</f>
        <v>0</v>
      </c>
      <c r="M93" s="18" t="str">
        <f t="shared" si="21"/>
        <v>\I:</v>
      </c>
      <c r="N93">
        <f>$S$13</f>
        <v>2019</v>
      </c>
      <c r="O93" t="s">
        <v>27</v>
      </c>
      <c r="P93" t="str">
        <f t="shared" si="26"/>
        <v>IXDRH</v>
      </c>
      <c r="Q93" s="13">
        <f>'BY_Demands_Drivers (4)'!$F$34*$T13</f>
        <v>0</v>
      </c>
      <c r="X93" s="18" t="str">
        <f t="shared" si="22"/>
        <v>\I:</v>
      </c>
      <c r="Y93">
        <f>$AD$13</f>
        <v>2019</v>
      </c>
      <c r="Z93" t="s">
        <v>27</v>
      </c>
      <c r="AA93" t="str">
        <f t="shared" si="27"/>
        <v>IRDRH</v>
      </c>
      <c r="AB93" s="13">
        <f>'BY_Demands_Drivers (4)'!$F$48*$AE13</f>
        <v>0</v>
      </c>
      <c r="AI93" s="18" t="str">
        <f t="shared" si="23"/>
        <v>\I:</v>
      </c>
      <c r="AJ93">
        <f>$AO$13</f>
        <v>2019</v>
      </c>
      <c r="AK93" t="s">
        <v>27</v>
      </c>
      <c r="AL93" t="str">
        <f t="shared" si="28"/>
        <v>ISDRH</v>
      </c>
      <c r="AM93" s="13">
        <f>'BY_Demands_Drivers (4)'!$F$55*$AP13</f>
        <v>0</v>
      </c>
      <c r="AT93" s="18" t="str">
        <f t="shared" si="24"/>
        <v>\I:</v>
      </c>
      <c r="AU93">
        <f>$AZ$13</f>
        <v>2019</v>
      </c>
      <c r="AV93" t="s">
        <v>27</v>
      </c>
      <c r="AW93" t="str">
        <f t="shared" si="29"/>
        <v>IIDRH</v>
      </c>
      <c r="AX93" s="13">
        <f>'BY_Demands_Drivers (4)'!$F$90*$BA13</f>
        <v>0</v>
      </c>
    </row>
    <row r="94" spans="2:50" x14ac:dyDescent="0.3">
      <c r="B94" s="18" t="str">
        <f t="shared" si="20"/>
        <v>\I:</v>
      </c>
      <c r="C94">
        <f>$H$14</f>
        <v>2020</v>
      </c>
      <c r="D94" t="s">
        <v>27</v>
      </c>
      <c r="E94" t="str">
        <f t="shared" si="25"/>
        <v>IGDRH</v>
      </c>
      <c r="F94" s="13">
        <f>'BY_Demands_Drivers (4)'!$F$27*$I14</f>
        <v>0</v>
      </c>
      <c r="M94" s="18" t="str">
        <f t="shared" si="21"/>
        <v>\I:</v>
      </c>
      <c r="N94">
        <f>$S$14</f>
        <v>2020</v>
      </c>
      <c r="O94" t="s">
        <v>27</v>
      </c>
      <c r="P94" t="str">
        <f t="shared" si="26"/>
        <v>IXDRH</v>
      </c>
      <c r="Q94" s="13">
        <f>'BY_Demands_Drivers (4)'!$F$34*$T14</f>
        <v>0</v>
      </c>
      <c r="X94" s="18" t="str">
        <f t="shared" si="22"/>
        <v>\I:</v>
      </c>
      <c r="Y94">
        <f>$AD$14</f>
        <v>2020</v>
      </c>
      <c r="Z94" t="s">
        <v>27</v>
      </c>
      <c r="AA94" t="str">
        <f t="shared" si="27"/>
        <v>IRDRH</v>
      </c>
      <c r="AB94" s="13">
        <f>'BY_Demands_Drivers (4)'!$F$48*$AE14</f>
        <v>0</v>
      </c>
      <c r="AI94" s="18" t="str">
        <f t="shared" si="23"/>
        <v>\I:</v>
      </c>
      <c r="AJ94">
        <f>$AO$14</f>
        <v>2020</v>
      </c>
      <c r="AK94" t="s">
        <v>27</v>
      </c>
      <c r="AL94" t="str">
        <f t="shared" si="28"/>
        <v>ISDRH</v>
      </c>
      <c r="AM94" s="13">
        <f>'BY_Demands_Drivers (4)'!$F$55*$AP14</f>
        <v>0</v>
      </c>
      <c r="AT94" s="18" t="str">
        <f t="shared" si="24"/>
        <v>\I:</v>
      </c>
      <c r="AU94">
        <f>$AZ$14</f>
        <v>2020</v>
      </c>
      <c r="AV94" t="s">
        <v>27</v>
      </c>
      <c r="AW94" t="str">
        <f t="shared" si="29"/>
        <v>IIDRH</v>
      </c>
      <c r="AX94" s="13">
        <f>'BY_Demands_Drivers (4)'!$F$90*$BA14</f>
        <v>0</v>
      </c>
    </row>
    <row r="95" spans="2:50" x14ac:dyDescent="0.3">
      <c r="B95" s="18" t="str">
        <f t="shared" si="20"/>
        <v>\I:</v>
      </c>
      <c r="C95">
        <f>$H$15</f>
        <v>2021</v>
      </c>
      <c r="D95" t="s">
        <v>27</v>
      </c>
      <c r="E95" t="str">
        <f t="shared" si="25"/>
        <v>IGDRH</v>
      </c>
      <c r="F95" s="13">
        <f>'BY_Demands_Drivers (4)'!$F$27*$I15</f>
        <v>0</v>
      </c>
      <c r="M95" s="18" t="str">
        <f t="shared" si="21"/>
        <v>\I:</v>
      </c>
      <c r="N95">
        <f>$S$15</f>
        <v>2021</v>
      </c>
      <c r="O95" t="s">
        <v>27</v>
      </c>
      <c r="P95" t="str">
        <f t="shared" si="26"/>
        <v>IXDRH</v>
      </c>
      <c r="Q95" s="13">
        <f>'BY_Demands_Drivers (4)'!$F$34*$T15</f>
        <v>0</v>
      </c>
      <c r="X95" s="18" t="str">
        <f t="shared" si="22"/>
        <v>\I:</v>
      </c>
      <c r="Y95">
        <f>$AD$15</f>
        <v>2021</v>
      </c>
      <c r="Z95" t="s">
        <v>27</v>
      </c>
      <c r="AA95" t="str">
        <f t="shared" si="27"/>
        <v>IRDRH</v>
      </c>
      <c r="AB95" s="13">
        <f>'BY_Demands_Drivers (4)'!$F$48*$AE15</f>
        <v>0</v>
      </c>
      <c r="AI95" s="18" t="str">
        <f t="shared" si="23"/>
        <v>\I:</v>
      </c>
      <c r="AJ95">
        <f>$AO$15</f>
        <v>2021</v>
      </c>
      <c r="AK95" t="s">
        <v>27</v>
      </c>
      <c r="AL95" t="str">
        <f t="shared" si="28"/>
        <v>ISDRH</v>
      </c>
      <c r="AM95" s="13">
        <f>'BY_Demands_Drivers (4)'!$F$55*$AP15</f>
        <v>0</v>
      </c>
      <c r="AT95" s="18" t="str">
        <f t="shared" si="24"/>
        <v>\I:</v>
      </c>
      <c r="AU95">
        <f>$AZ$15</f>
        <v>2021</v>
      </c>
      <c r="AV95" t="s">
        <v>27</v>
      </c>
      <c r="AW95" t="str">
        <f t="shared" si="29"/>
        <v>IIDRH</v>
      </c>
      <c r="AX95" s="13">
        <f>'BY_Demands_Drivers (4)'!$F$90*$BA15</f>
        <v>0</v>
      </c>
    </row>
    <row r="96" spans="2:50" x14ac:dyDescent="0.3">
      <c r="B96" s="18" t="str">
        <f t="shared" si="20"/>
        <v>\I:</v>
      </c>
      <c r="C96">
        <f>$H$16</f>
        <v>2022</v>
      </c>
      <c r="D96" t="s">
        <v>27</v>
      </c>
      <c r="E96" t="str">
        <f t="shared" si="25"/>
        <v>IGDRH</v>
      </c>
      <c r="F96" s="13">
        <f>'BY_Demands_Drivers (4)'!$F$27*$I16</f>
        <v>0</v>
      </c>
      <c r="M96" s="18" t="str">
        <f t="shared" si="21"/>
        <v>\I:</v>
      </c>
      <c r="N96">
        <f>$S$16</f>
        <v>2022</v>
      </c>
      <c r="O96" t="s">
        <v>27</v>
      </c>
      <c r="P96" t="str">
        <f t="shared" si="26"/>
        <v>IXDRH</v>
      </c>
      <c r="Q96" s="13">
        <f>'BY_Demands_Drivers (4)'!$F$34*$T16</f>
        <v>0</v>
      </c>
      <c r="X96" s="18" t="str">
        <f t="shared" si="22"/>
        <v>\I:</v>
      </c>
      <c r="Y96">
        <f>$AD$16</f>
        <v>2022</v>
      </c>
      <c r="Z96" t="s">
        <v>27</v>
      </c>
      <c r="AA96" t="str">
        <f t="shared" si="27"/>
        <v>IRDRH</v>
      </c>
      <c r="AB96" s="13">
        <f>'BY_Demands_Drivers (4)'!$F$48*$AE16</f>
        <v>0</v>
      </c>
      <c r="AI96" s="18" t="str">
        <f t="shared" si="23"/>
        <v>\I:</v>
      </c>
      <c r="AJ96">
        <f>$AO$16</f>
        <v>2022</v>
      </c>
      <c r="AK96" t="s">
        <v>27</v>
      </c>
      <c r="AL96" t="str">
        <f t="shared" si="28"/>
        <v>ISDRH</v>
      </c>
      <c r="AM96" s="13">
        <f>'BY_Demands_Drivers (4)'!$F$55*$AP16</f>
        <v>0</v>
      </c>
      <c r="AT96" s="18" t="str">
        <f t="shared" si="24"/>
        <v>\I:</v>
      </c>
      <c r="AU96">
        <f>$AZ$16</f>
        <v>2022</v>
      </c>
      <c r="AV96" t="s">
        <v>27</v>
      </c>
      <c r="AW96" t="str">
        <f t="shared" si="29"/>
        <v>IIDRH</v>
      </c>
      <c r="AX96" s="13">
        <f>'BY_Demands_Drivers (4)'!$F$90*$BA16</f>
        <v>0</v>
      </c>
    </row>
    <row r="97" spans="2:50" x14ac:dyDescent="0.3">
      <c r="B97" s="18" t="str">
        <f t="shared" si="20"/>
        <v>\I:</v>
      </c>
      <c r="C97">
        <f>$H$17</f>
        <v>2023</v>
      </c>
      <c r="D97" t="s">
        <v>27</v>
      </c>
      <c r="E97" t="str">
        <f t="shared" si="25"/>
        <v>IGDRH</v>
      </c>
      <c r="F97" s="13">
        <f>'BY_Demands_Drivers (4)'!$F$27*$I17</f>
        <v>0</v>
      </c>
      <c r="M97" s="18" t="str">
        <f t="shared" si="21"/>
        <v>\I:</v>
      </c>
      <c r="N97">
        <f>$S$17</f>
        <v>2023</v>
      </c>
      <c r="O97" t="s">
        <v>27</v>
      </c>
      <c r="P97" t="str">
        <f t="shared" si="26"/>
        <v>IXDRH</v>
      </c>
      <c r="Q97" s="13">
        <f>'BY_Demands_Drivers (4)'!$F$34*$T17</f>
        <v>0</v>
      </c>
      <c r="X97" s="18" t="str">
        <f t="shared" si="22"/>
        <v>\I:</v>
      </c>
      <c r="Y97">
        <f>$AD$17</f>
        <v>2023</v>
      </c>
      <c r="Z97" t="s">
        <v>27</v>
      </c>
      <c r="AA97" t="str">
        <f t="shared" si="27"/>
        <v>IRDRH</v>
      </c>
      <c r="AB97" s="13">
        <f>'BY_Demands_Drivers (4)'!$F$48*$AE17</f>
        <v>0</v>
      </c>
      <c r="AI97" s="18" t="str">
        <f t="shared" si="23"/>
        <v>\I:</v>
      </c>
      <c r="AJ97">
        <f>$AO$17</f>
        <v>2023</v>
      </c>
      <c r="AK97" t="s">
        <v>27</v>
      </c>
      <c r="AL97" t="str">
        <f t="shared" si="28"/>
        <v>ISDRH</v>
      </c>
      <c r="AM97" s="13">
        <f>'BY_Demands_Drivers (4)'!$F$55*$AP17</f>
        <v>0</v>
      </c>
      <c r="AT97" s="18" t="str">
        <f t="shared" si="24"/>
        <v>\I:</v>
      </c>
      <c r="AU97">
        <f>$AZ$17</f>
        <v>2023</v>
      </c>
      <c r="AV97" t="s">
        <v>27</v>
      </c>
      <c r="AW97" t="str">
        <f t="shared" si="29"/>
        <v>IIDRH</v>
      </c>
      <c r="AX97" s="13">
        <f>'BY_Demands_Drivers (4)'!$F$90*$BA17</f>
        <v>0</v>
      </c>
    </row>
    <row r="98" spans="2:50" x14ac:dyDescent="0.3">
      <c r="B98" s="18" t="str">
        <f t="shared" si="20"/>
        <v>\I:</v>
      </c>
      <c r="C98">
        <f>$H$18</f>
        <v>2024</v>
      </c>
      <c r="D98" t="s">
        <v>27</v>
      </c>
      <c r="E98" t="str">
        <f t="shared" si="25"/>
        <v>IGDRH</v>
      </c>
      <c r="F98" s="13">
        <f>'BY_Demands_Drivers (4)'!$F$27*$I18</f>
        <v>0</v>
      </c>
      <c r="M98" s="18" t="str">
        <f t="shared" si="21"/>
        <v>\I:</v>
      </c>
      <c r="N98">
        <f>$S$18</f>
        <v>2024</v>
      </c>
      <c r="O98" t="s">
        <v>27</v>
      </c>
      <c r="P98" t="str">
        <f t="shared" si="26"/>
        <v>IXDRH</v>
      </c>
      <c r="Q98" s="13">
        <f>'BY_Demands_Drivers (4)'!$F$34*$T18</f>
        <v>0</v>
      </c>
      <c r="X98" s="18" t="str">
        <f t="shared" si="22"/>
        <v>\I:</v>
      </c>
      <c r="Y98">
        <f>$AD$18</f>
        <v>2024</v>
      </c>
      <c r="Z98" t="s">
        <v>27</v>
      </c>
      <c r="AA98" t="str">
        <f t="shared" si="27"/>
        <v>IRDRH</v>
      </c>
      <c r="AB98" s="13">
        <f>'BY_Demands_Drivers (4)'!$F$48*$AE18</f>
        <v>0</v>
      </c>
      <c r="AI98" s="18" t="str">
        <f t="shared" si="23"/>
        <v>\I:</v>
      </c>
      <c r="AJ98">
        <f>$AO$18</f>
        <v>2024</v>
      </c>
      <c r="AK98" t="s">
        <v>27</v>
      </c>
      <c r="AL98" t="str">
        <f t="shared" si="28"/>
        <v>ISDRH</v>
      </c>
      <c r="AM98" s="13">
        <f>'BY_Demands_Drivers (4)'!$F$55*$AP18</f>
        <v>0</v>
      </c>
      <c r="AT98" s="18" t="str">
        <f t="shared" si="24"/>
        <v>\I:</v>
      </c>
      <c r="AU98">
        <f>$AZ$18</f>
        <v>2024</v>
      </c>
      <c r="AV98" t="s">
        <v>27</v>
      </c>
      <c r="AW98" t="str">
        <f t="shared" si="29"/>
        <v>IIDRH</v>
      </c>
      <c r="AX98" s="13">
        <f>'BY_Demands_Drivers (4)'!$F$90*$BA18</f>
        <v>0</v>
      </c>
    </row>
    <row r="99" spans="2:50" x14ac:dyDescent="0.3">
      <c r="B99" s="18" t="str">
        <f t="shared" si="20"/>
        <v>\I:</v>
      </c>
      <c r="C99">
        <f>$H$19</f>
        <v>2025</v>
      </c>
      <c r="D99" t="s">
        <v>27</v>
      </c>
      <c r="E99" t="str">
        <f t="shared" si="25"/>
        <v>IGDRH</v>
      </c>
      <c r="F99" s="13">
        <f>'BY_Demands_Drivers (4)'!$F$27*$I19</f>
        <v>0</v>
      </c>
      <c r="M99" s="18" t="str">
        <f t="shared" si="21"/>
        <v>\I:</v>
      </c>
      <c r="N99">
        <f>$S$19</f>
        <v>2025</v>
      </c>
      <c r="O99" t="s">
        <v>27</v>
      </c>
      <c r="P99" t="str">
        <f t="shared" si="26"/>
        <v>IXDRH</v>
      </c>
      <c r="Q99" s="13">
        <f>'BY_Demands_Drivers (4)'!$F$34*$T19</f>
        <v>0</v>
      </c>
      <c r="X99" s="18" t="str">
        <f t="shared" si="22"/>
        <v>\I:</v>
      </c>
      <c r="Y99">
        <f>$AD$19</f>
        <v>2025</v>
      </c>
      <c r="Z99" t="s">
        <v>27</v>
      </c>
      <c r="AA99" t="str">
        <f t="shared" si="27"/>
        <v>IRDRH</v>
      </c>
      <c r="AB99" s="13">
        <f>'BY_Demands_Drivers (4)'!$F$48*$AE19</f>
        <v>0</v>
      </c>
      <c r="AI99" s="18" t="str">
        <f t="shared" si="23"/>
        <v>\I:</v>
      </c>
      <c r="AJ99">
        <f>$AO$19</f>
        <v>2025</v>
      </c>
      <c r="AK99" t="s">
        <v>27</v>
      </c>
      <c r="AL99" t="str">
        <f t="shared" si="28"/>
        <v>ISDRH</v>
      </c>
      <c r="AM99" s="13">
        <f>'BY_Demands_Drivers (4)'!$F$55*$AP19</f>
        <v>0</v>
      </c>
      <c r="AT99" s="18" t="str">
        <f t="shared" si="24"/>
        <v>\I:</v>
      </c>
      <c r="AU99">
        <f>$AZ$19</f>
        <v>2025</v>
      </c>
      <c r="AV99" t="s">
        <v>27</v>
      </c>
      <c r="AW99" t="str">
        <f t="shared" si="29"/>
        <v>IIDRH</v>
      </c>
      <c r="AX99" s="13">
        <f>'BY_Demands_Drivers (4)'!$F$90*$BA19</f>
        <v>0</v>
      </c>
    </row>
    <row r="100" spans="2:50" x14ac:dyDescent="0.3">
      <c r="B100" s="18" t="str">
        <f t="shared" si="20"/>
        <v>\I:</v>
      </c>
      <c r="C100">
        <f>$H$20</f>
        <v>2026</v>
      </c>
      <c r="D100" t="s">
        <v>27</v>
      </c>
      <c r="E100" t="str">
        <f t="shared" si="25"/>
        <v>IGDRH</v>
      </c>
      <c r="F100" s="13">
        <f>'BY_Demands_Drivers (4)'!$F$27*$I20</f>
        <v>0</v>
      </c>
      <c r="M100" s="18" t="str">
        <f t="shared" si="21"/>
        <v>\I:</v>
      </c>
      <c r="N100">
        <f>$S$20</f>
        <v>2026</v>
      </c>
      <c r="O100" t="s">
        <v>27</v>
      </c>
      <c r="P100" t="str">
        <f t="shared" si="26"/>
        <v>IXDRH</v>
      </c>
      <c r="Q100" s="13">
        <f>'BY_Demands_Drivers (4)'!$F$34*$T20</f>
        <v>0</v>
      </c>
      <c r="X100" s="18" t="str">
        <f t="shared" si="22"/>
        <v>\I:</v>
      </c>
      <c r="Y100">
        <f>$AD$20</f>
        <v>2026</v>
      </c>
      <c r="Z100" t="s">
        <v>27</v>
      </c>
      <c r="AA100" t="str">
        <f t="shared" si="27"/>
        <v>IRDRH</v>
      </c>
      <c r="AB100" s="13">
        <f>'BY_Demands_Drivers (4)'!$F$48*$AE20</f>
        <v>0</v>
      </c>
      <c r="AI100" s="18" t="str">
        <f t="shared" si="23"/>
        <v>\I:</v>
      </c>
      <c r="AJ100">
        <f>$AO$20</f>
        <v>2026</v>
      </c>
      <c r="AK100" t="s">
        <v>27</v>
      </c>
      <c r="AL100" t="str">
        <f t="shared" si="28"/>
        <v>ISDRH</v>
      </c>
      <c r="AM100" s="13">
        <f>'BY_Demands_Drivers (4)'!$F$55*$AP20</f>
        <v>0</v>
      </c>
      <c r="AT100" s="18" t="str">
        <f t="shared" si="24"/>
        <v>\I:</v>
      </c>
      <c r="AU100">
        <f>$AZ$20</f>
        <v>2026</v>
      </c>
      <c r="AV100" t="s">
        <v>27</v>
      </c>
      <c r="AW100" t="str">
        <f t="shared" si="29"/>
        <v>IIDRH</v>
      </c>
      <c r="AX100" s="13">
        <f>'BY_Demands_Drivers (4)'!$F$90*$BA20</f>
        <v>0</v>
      </c>
    </row>
    <row r="101" spans="2:50" x14ac:dyDescent="0.3">
      <c r="B101" s="18" t="str">
        <f t="shared" si="20"/>
        <v>\I:</v>
      </c>
      <c r="C101">
        <f>$H$21</f>
        <v>2027</v>
      </c>
      <c r="D101" t="s">
        <v>27</v>
      </c>
      <c r="E101" t="str">
        <f t="shared" si="25"/>
        <v>IGDRH</v>
      </c>
      <c r="F101" s="13">
        <f>'BY_Demands_Drivers (4)'!$F$27*$I21</f>
        <v>0</v>
      </c>
      <c r="M101" s="18" t="str">
        <f t="shared" si="21"/>
        <v>\I:</v>
      </c>
      <c r="N101">
        <f>$S$21</f>
        <v>2027</v>
      </c>
      <c r="O101" t="s">
        <v>27</v>
      </c>
      <c r="P101" t="str">
        <f t="shared" si="26"/>
        <v>IXDRH</v>
      </c>
      <c r="Q101" s="13">
        <f>'BY_Demands_Drivers (4)'!$F$34*$T21</f>
        <v>0</v>
      </c>
      <c r="X101" s="18" t="str">
        <f t="shared" si="22"/>
        <v>\I:</v>
      </c>
      <c r="Y101">
        <f>$AD$21</f>
        <v>2027</v>
      </c>
      <c r="Z101" t="s">
        <v>27</v>
      </c>
      <c r="AA101" t="str">
        <f t="shared" si="27"/>
        <v>IRDRH</v>
      </c>
      <c r="AB101" s="13">
        <f>'BY_Demands_Drivers (4)'!$F$48*$AE21</f>
        <v>0</v>
      </c>
      <c r="AI101" s="18" t="str">
        <f t="shared" si="23"/>
        <v>\I:</v>
      </c>
      <c r="AJ101">
        <f>$AO$21</f>
        <v>2027</v>
      </c>
      <c r="AK101" t="s">
        <v>27</v>
      </c>
      <c r="AL101" t="str">
        <f t="shared" si="28"/>
        <v>ISDRH</v>
      </c>
      <c r="AM101" s="13">
        <f>'BY_Demands_Drivers (4)'!$F$55*$AP21</f>
        <v>0</v>
      </c>
      <c r="AT101" s="18" t="str">
        <f t="shared" si="24"/>
        <v>\I:</v>
      </c>
      <c r="AU101">
        <f>$AZ$21</f>
        <v>2027</v>
      </c>
      <c r="AV101" t="s">
        <v>27</v>
      </c>
      <c r="AW101" t="str">
        <f t="shared" si="29"/>
        <v>IIDRH</v>
      </c>
      <c r="AX101" s="13">
        <f>'BY_Demands_Drivers (4)'!$F$90*$BA21</f>
        <v>0</v>
      </c>
    </row>
    <row r="102" spans="2:50" x14ac:dyDescent="0.3">
      <c r="B102" s="18" t="str">
        <f t="shared" si="20"/>
        <v>\I:</v>
      </c>
      <c r="C102">
        <f>$H$22</f>
        <v>2028</v>
      </c>
      <c r="D102" t="s">
        <v>27</v>
      </c>
      <c r="E102" t="str">
        <f t="shared" si="25"/>
        <v>IGDRH</v>
      </c>
      <c r="F102" s="13">
        <f>'BY_Demands_Drivers (4)'!$F$27*$I22</f>
        <v>0</v>
      </c>
      <c r="M102" s="18" t="str">
        <f t="shared" si="21"/>
        <v>\I:</v>
      </c>
      <c r="N102">
        <f>$S$22</f>
        <v>2028</v>
      </c>
      <c r="O102" t="s">
        <v>27</v>
      </c>
      <c r="P102" t="str">
        <f t="shared" si="26"/>
        <v>IXDRH</v>
      </c>
      <c r="Q102" s="13">
        <f>'BY_Demands_Drivers (4)'!$F$34*$T22</f>
        <v>0</v>
      </c>
      <c r="X102" s="18" t="str">
        <f t="shared" si="22"/>
        <v>\I:</v>
      </c>
      <c r="Y102">
        <f>$AD$22</f>
        <v>2028</v>
      </c>
      <c r="Z102" t="s">
        <v>27</v>
      </c>
      <c r="AA102" t="str">
        <f t="shared" si="27"/>
        <v>IRDRH</v>
      </c>
      <c r="AB102" s="13">
        <f>'BY_Demands_Drivers (4)'!$F$48*$AE22</f>
        <v>0</v>
      </c>
      <c r="AI102" s="18" t="str">
        <f t="shared" si="23"/>
        <v>\I:</v>
      </c>
      <c r="AJ102">
        <f>$AO$22</f>
        <v>2028</v>
      </c>
      <c r="AK102" t="s">
        <v>27</v>
      </c>
      <c r="AL102" t="str">
        <f t="shared" si="28"/>
        <v>ISDRH</v>
      </c>
      <c r="AM102" s="13">
        <f>'BY_Demands_Drivers (4)'!$F$55*$AP22</f>
        <v>0</v>
      </c>
      <c r="AT102" s="18" t="str">
        <f t="shared" si="24"/>
        <v>\I:</v>
      </c>
      <c r="AU102">
        <f>$AZ$22</f>
        <v>2028</v>
      </c>
      <c r="AV102" t="s">
        <v>27</v>
      </c>
      <c r="AW102" t="str">
        <f t="shared" si="29"/>
        <v>IIDRH</v>
      </c>
      <c r="AX102" s="13">
        <f>'BY_Demands_Drivers (4)'!$F$90*$BA22</f>
        <v>0</v>
      </c>
    </row>
    <row r="103" spans="2:50" x14ac:dyDescent="0.3">
      <c r="B103" s="18" t="str">
        <f t="shared" si="20"/>
        <v>\I:</v>
      </c>
      <c r="C103">
        <f>$H$23</f>
        <v>2029</v>
      </c>
      <c r="D103" t="s">
        <v>27</v>
      </c>
      <c r="E103" t="str">
        <f t="shared" si="25"/>
        <v>IGDRH</v>
      </c>
      <c r="F103" s="13">
        <f>'BY_Demands_Drivers (4)'!$F$27*$I23</f>
        <v>0</v>
      </c>
      <c r="M103" s="18" t="str">
        <f t="shared" si="21"/>
        <v>\I:</v>
      </c>
      <c r="N103">
        <f>$S$23</f>
        <v>2029</v>
      </c>
      <c r="O103" t="s">
        <v>27</v>
      </c>
      <c r="P103" t="str">
        <f t="shared" si="26"/>
        <v>IXDRH</v>
      </c>
      <c r="Q103" s="13">
        <f>'BY_Demands_Drivers (4)'!$F$34*$T23</f>
        <v>0</v>
      </c>
      <c r="X103" s="18" t="str">
        <f t="shared" si="22"/>
        <v>\I:</v>
      </c>
      <c r="Y103">
        <f>$AD$23</f>
        <v>2029</v>
      </c>
      <c r="Z103" t="s">
        <v>27</v>
      </c>
      <c r="AA103" t="str">
        <f t="shared" si="27"/>
        <v>IRDRH</v>
      </c>
      <c r="AB103" s="13">
        <f>'BY_Demands_Drivers (4)'!$F$48*$AE23</f>
        <v>0</v>
      </c>
      <c r="AI103" s="18" t="str">
        <f t="shared" si="23"/>
        <v>\I:</v>
      </c>
      <c r="AJ103">
        <f>$AO$23</f>
        <v>2029</v>
      </c>
      <c r="AK103" t="s">
        <v>27</v>
      </c>
      <c r="AL103" t="str">
        <f t="shared" si="28"/>
        <v>ISDRH</v>
      </c>
      <c r="AM103" s="13">
        <f>'BY_Demands_Drivers (4)'!$F$55*$AP23</f>
        <v>0</v>
      </c>
      <c r="AT103" s="18" t="str">
        <f t="shared" si="24"/>
        <v>\I:</v>
      </c>
      <c r="AU103">
        <f>$AZ$23</f>
        <v>2029</v>
      </c>
      <c r="AV103" t="s">
        <v>27</v>
      </c>
      <c r="AW103" t="str">
        <f t="shared" si="29"/>
        <v>IIDRH</v>
      </c>
      <c r="AX103" s="13">
        <f>'BY_Demands_Drivers (4)'!$F$90*$BA23</f>
        <v>0</v>
      </c>
    </row>
    <row r="104" spans="2:50" x14ac:dyDescent="0.3">
      <c r="B104" s="18" t="str">
        <f t="shared" si="20"/>
        <v>\I:</v>
      </c>
      <c r="C104">
        <f>$H$24</f>
        <v>2030</v>
      </c>
      <c r="D104" t="s">
        <v>27</v>
      </c>
      <c r="E104" t="str">
        <f t="shared" si="25"/>
        <v>IGDRH</v>
      </c>
      <c r="F104" s="13">
        <f>'BY_Demands_Drivers (4)'!$F$27*$I24</f>
        <v>0</v>
      </c>
      <c r="M104" s="18" t="str">
        <f t="shared" si="21"/>
        <v>\I:</v>
      </c>
      <c r="N104">
        <f>$S$24</f>
        <v>2030</v>
      </c>
      <c r="O104" t="s">
        <v>27</v>
      </c>
      <c r="P104" t="str">
        <f t="shared" si="26"/>
        <v>IXDRH</v>
      </c>
      <c r="Q104" s="13">
        <f>'BY_Demands_Drivers (4)'!$F$34*$T24</f>
        <v>0</v>
      </c>
      <c r="X104" s="18" t="str">
        <f t="shared" si="22"/>
        <v>\I:</v>
      </c>
      <c r="Y104">
        <f>$AD$24</f>
        <v>2030</v>
      </c>
      <c r="Z104" t="s">
        <v>27</v>
      </c>
      <c r="AA104" t="str">
        <f t="shared" si="27"/>
        <v>IRDRH</v>
      </c>
      <c r="AB104" s="13">
        <f>'BY_Demands_Drivers (4)'!$F$48*$AE24</f>
        <v>0</v>
      </c>
      <c r="AI104" s="18" t="str">
        <f t="shared" si="23"/>
        <v>\I:</v>
      </c>
      <c r="AJ104">
        <f>$AO$24</f>
        <v>2030</v>
      </c>
      <c r="AK104" t="s">
        <v>27</v>
      </c>
      <c r="AL104" t="str">
        <f t="shared" si="28"/>
        <v>ISDRH</v>
      </c>
      <c r="AM104" s="13">
        <f>'BY_Demands_Drivers (4)'!$F$55*$AP24</f>
        <v>0</v>
      </c>
      <c r="AT104" s="18" t="str">
        <f t="shared" si="24"/>
        <v>\I:</v>
      </c>
      <c r="AU104">
        <f>$AZ$24</f>
        <v>2030</v>
      </c>
      <c r="AV104" t="s">
        <v>27</v>
      </c>
      <c r="AW104" t="str">
        <f t="shared" si="29"/>
        <v>IIDRH</v>
      </c>
      <c r="AX104" s="13">
        <f>'BY_Demands_Drivers (4)'!$F$90*$BA24</f>
        <v>0</v>
      </c>
    </row>
    <row r="105" spans="2:50" x14ac:dyDescent="0.3">
      <c r="B105" s="18" t="str">
        <f t="shared" si="20"/>
        <v>\I:</v>
      </c>
      <c r="C105">
        <f>$H$25</f>
        <v>2031</v>
      </c>
      <c r="D105" t="s">
        <v>27</v>
      </c>
      <c r="E105" t="str">
        <f t="shared" si="25"/>
        <v>IGDRH</v>
      </c>
      <c r="F105" s="13">
        <f>'BY_Demands_Drivers (4)'!$F$27*$I25</f>
        <v>0</v>
      </c>
      <c r="M105" s="18" t="str">
        <f t="shared" si="21"/>
        <v>\I:</v>
      </c>
      <c r="N105">
        <f>$S$25</f>
        <v>2031</v>
      </c>
      <c r="O105" t="s">
        <v>27</v>
      </c>
      <c r="P105" t="str">
        <f t="shared" si="26"/>
        <v>IXDRH</v>
      </c>
      <c r="Q105" s="13">
        <f>'BY_Demands_Drivers (4)'!$F$34*$T25</f>
        <v>0</v>
      </c>
      <c r="X105" s="18" t="str">
        <f t="shared" si="22"/>
        <v>\I:</v>
      </c>
      <c r="Y105">
        <f>$AD$25</f>
        <v>2031</v>
      </c>
      <c r="Z105" t="s">
        <v>27</v>
      </c>
      <c r="AA105" t="str">
        <f t="shared" si="27"/>
        <v>IRDRH</v>
      </c>
      <c r="AB105" s="13">
        <f>'BY_Demands_Drivers (4)'!$F$48*$AE25</f>
        <v>0</v>
      </c>
      <c r="AI105" s="18" t="str">
        <f t="shared" si="23"/>
        <v>\I:</v>
      </c>
      <c r="AJ105">
        <f>$AO$25</f>
        <v>2031</v>
      </c>
      <c r="AK105" t="s">
        <v>27</v>
      </c>
      <c r="AL105" t="str">
        <f t="shared" si="28"/>
        <v>ISDRH</v>
      </c>
      <c r="AM105" s="13">
        <f>'BY_Demands_Drivers (4)'!$F$55*$AP25</f>
        <v>0</v>
      </c>
      <c r="AT105" s="18" t="str">
        <f t="shared" si="24"/>
        <v>\I:</v>
      </c>
      <c r="AU105">
        <f>$AZ$25</f>
        <v>2031</v>
      </c>
      <c r="AV105" t="s">
        <v>27</v>
      </c>
      <c r="AW105" t="str">
        <f t="shared" si="29"/>
        <v>IIDRH</v>
      </c>
      <c r="AX105" s="13">
        <f>'BY_Demands_Drivers (4)'!$F$90*$BA25</f>
        <v>0</v>
      </c>
    </row>
    <row r="106" spans="2:50" x14ac:dyDescent="0.3">
      <c r="B106" s="18" t="str">
        <f t="shared" si="20"/>
        <v>\I:</v>
      </c>
      <c r="C106">
        <f>$H$26</f>
        <v>2032</v>
      </c>
      <c r="D106" t="s">
        <v>27</v>
      </c>
      <c r="E106" t="str">
        <f t="shared" si="25"/>
        <v>IGDRH</v>
      </c>
      <c r="F106" s="13">
        <f>'BY_Demands_Drivers (4)'!$F$27*$I26</f>
        <v>0</v>
      </c>
      <c r="M106" s="18" t="str">
        <f t="shared" si="21"/>
        <v>\I:</v>
      </c>
      <c r="N106">
        <f>$S$26</f>
        <v>2032</v>
      </c>
      <c r="O106" t="s">
        <v>27</v>
      </c>
      <c r="P106" t="str">
        <f t="shared" si="26"/>
        <v>IXDRH</v>
      </c>
      <c r="Q106" s="13">
        <f>'BY_Demands_Drivers (4)'!$F$34*$T26</f>
        <v>0</v>
      </c>
      <c r="X106" s="18" t="str">
        <f t="shared" si="22"/>
        <v>\I:</v>
      </c>
      <c r="Y106">
        <f>$AD$26</f>
        <v>2032</v>
      </c>
      <c r="Z106" t="s">
        <v>27</v>
      </c>
      <c r="AA106" t="str">
        <f t="shared" si="27"/>
        <v>IRDRH</v>
      </c>
      <c r="AB106" s="13">
        <f>'BY_Demands_Drivers (4)'!$F$48*$AE26</f>
        <v>0</v>
      </c>
      <c r="AI106" s="18" t="str">
        <f t="shared" si="23"/>
        <v>\I:</v>
      </c>
      <c r="AJ106">
        <f>$AO$26</f>
        <v>2032</v>
      </c>
      <c r="AK106" t="s">
        <v>27</v>
      </c>
      <c r="AL106" t="str">
        <f t="shared" si="28"/>
        <v>ISDRH</v>
      </c>
      <c r="AM106" s="13">
        <f>'BY_Demands_Drivers (4)'!$F$55*$AP26</f>
        <v>0</v>
      </c>
      <c r="AT106" s="18" t="str">
        <f t="shared" si="24"/>
        <v>\I:</v>
      </c>
      <c r="AU106">
        <f>$AZ$26</f>
        <v>2032</v>
      </c>
      <c r="AV106" t="s">
        <v>27</v>
      </c>
      <c r="AW106" t="str">
        <f t="shared" si="29"/>
        <v>IIDRH</v>
      </c>
      <c r="AX106" s="13">
        <f>'BY_Demands_Drivers (4)'!$F$90*$BA26</f>
        <v>0</v>
      </c>
    </row>
    <row r="107" spans="2:50" x14ac:dyDescent="0.3">
      <c r="B107" s="18" t="str">
        <f t="shared" si="20"/>
        <v>\I:</v>
      </c>
      <c r="C107">
        <f>$H$27</f>
        <v>2033</v>
      </c>
      <c r="D107" t="s">
        <v>27</v>
      </c>
      <c r="E107" t="str">
        <f t="shared" si="25"/>
        <v>IGDRH</v>
      </c>
      <c r="F107" s="13">
        <f>'BY_Demands_Drivers (4)'!$F$27*$I27</f>
        <v>0</v>
      </c>
      <c r="M107" s="18" t="str">
        <f t="shared" si="21"/>
        <v>\I:</v>
      </c>
      <c r="N107">
        <f>$S$27</f>
        <v>2033</v>
      </c>
      <c r="O107" t="s">
        <v>27</v>
      </c>
      <c r="P107" t="str">
        <f t="shared" si="26"/>
        <v>IXDRH</v>
      </c>
      <c r="Q107" s="13">
        <f>'BY_Demands_Drivers (4)'!$F$34*$T27</f>
        <v>0</v>
      </c>
      <c r="X107" s="18" t="str">
        <f t="shared" si="22"/>
        <v>\I:</v>
      </c>
      <c r="Y107">
        <f>$AD$27</f>
        <v>2033</v>
      </c>
      <c r="Z107" t="s">
        <v>27</v>
      </c>
      <c r="AA107" t="str">
        <f t="shared" si="27"/>
        <v>IRDRH</v>
      </c>
      <c r="AB107" s="13">
        <f>'BY_Demands_Drivers (4)'!$F$48*$AE27</f>
        <v>0</v>
      </c>
      <c r="AI107" s="18" t="str">
        <f t="shared" si="23"/>
        <v>\I:</v>
      </c>
      <c r="AJ107">
        <f>$AO$27</f>
        <v>2033</v>
      </c>
      <c r="AK107" t="s">
        <v>27</v>
      </c>
      <c r="AL107" t="str">
        <f t="shared" si="28"/>
        <v>ISDRH</v>
      </c>
      <c r="AM107" s="13">
        <f>'BY_Demands_Drivers (4)'!$F$55*$AP27</f>
        <v>0</v>
      </c>
      <c r="AT107" s="18" t="str">
        <f t="shared" si="24"/>
        <v>\I:</v>
      </c>
      <c r="AU107">
        <f>$AZ$27</f>
        <v>2033</v>
      </c>
      <c r="AV107" t="s">
        <v>27</v>
      </c>
      <c r="AW107" t="str">
        <f t="shared" si="29"/>
        <v>IIDRH</v>
      </c>
      <c r="AX107" s="13">
        <f>'BY_Demands_Drivers (4)'!$F$90*$BA27</f>
        <v>0</v>
      </c>
    </row>
    <row r="108" spans="2:50" x14ac:dyDescent="0.3">
      <c r="B108" s="18" t="str">
        <f t="shared" si="20"/>
        <v>\I:</v>
      </c>
      <c r="C108">
        <f>$H$28</f>
        <v>2034</v>
      </c>
      <c r="D108" t="s">
        <v>27</v>
      </c>
      <c r="E108" t="str">
        <f t="shared" si="25"/>
        <v>IGDRH</v>
      </c>
      <c r="F108" s="13">
        <f>'BY_Demands_Drivers (4)'!$F$27*$I28</f>
        <v>0</v>
      </c>
      <c r="M108" s="18" t="str">
        <f t="shared" si="21"/>
        <v>\I:</v>
      </c>
      <c r="N108">
        <f>$S$28</f>
        <v>2034</v>
      </c>
      <c r="O108" t="s">
        <v>27</v>
      </c>
      <c r="P108" t="str">
        <f t="shared" si="26"/>
        <v>IXDRH</v>
      </c>
      <c r="Q108" s="13">
        <f>'BY_Demands_Drivers (4)'!$F$34*$T28</f>
        <v>0</v>
      </c>
      <c r="X108" s="18" t="str">
        <f t="shared" si="22"/>
        <v>\I:</v>
      </c>
      <c r="Y108">
        <f>$AD$28</f>
        <v>2034</v>
      </c>
      <c r="Z108" t="s">
        <v>27</v>
      </c>
      <c r="AA108" t="str">
        <f t="shared" si="27"/>
        <v>IRDRH</v>
      </c>
      <c r="AB108" s="13">
        <f>'BY_Demands_Drivers (4)'!$F$48*$AE28</f>
        <v>0</v>
      </c>
      <c r="AI108" s="18" t="str">
        <f t="shared" si="23"/>
        <v>\I:</v>
      </c>
      <c r="AJ108">
        <f>$AO$28</f>
        <v>2034</v>
      </c>
      <c r="AK108" t="s">
        <v>27</v>
      </c>
      <c r="AL108" t="str">
        <f t="shared" si="28"/>
        <v>ISDRH</v>
      </c>
      <c r="AM108" s="13">
        <f>'BY_Demands_Drivers (4)'!$F$55*$AP28</f>
        <v>0</v>
      </c>
      <c r="AT108" s="18" t="str">
        <f t="shared" si="24"/>
        <v>\I:</v>
      </c>
      <c r="AU108">
        <f>$AZ$28</f>
        <v>2034</v>
      </c>
      <c r="AV108" t="s">
        <v>27</v>
      </c>
      <c r="AW108" t="str">
        <f t="shared" si="29"/>
        <v>IIDRH</v>
      </c>
      <c r="AX108" s="13">
        <f>'BY_Demands_Drivers (4)'!$F$90*$BA28</f>
        <v>0</v>
      </c>
    </row>
    <row r="109" spans="2:50" x14ac:dyDescent="0.3">
      <c r="B109" s="18" t="str">
        <f t="shared" si="20"/>
        <v>\I:</v>
      </c>
      <c r="C109">
        <f>$H$29</f>
        <v>2035</v>
      </c>
      <c r="D109" t="s">
        <v>27</v>
      </c>
      <c r="E109" t="str">
        <f t="shared" si="25"/>
        <v>IGDRH</v>
      </c>
      <c r="F109" s="13">
        <f>'BY_Demands_Drivers (4)'!$F$27*$I29</f>
        <v>0</v>
      </c>
      <c r="M109" s="18" t="str">
        <f t="shared" si="21"/>
        <v>\I:</v>
      </c>
      <c r="N109">
        <f>$S$29</f>
        <v>2035</v>
      </c>
      <c r="O109" t="s">
        <v>27</v>
      </c>
      <c r="P109" t="str">
        <f t="shared" si="26"/>
        <v>IXDRH</v>
      </c>
      <c r="Q109" s="13">
        <f>'BY_Demands_Drivers (4)'!$F$34*$T29</f>
        <v>0</v>
      </c>
      <c r="X109" s="18" t="str">
        <f t="shared" si="22"/>
        <v>\I:</v>
      </c>
      <c r="Y109">
        <f>$AD$29</f>
        <v>2035</v>
      </c>
      <c r="Z109" t="s">
        <v>27</v>
      </c>
      <c r="AA109" t="str">
        <f t="shared" si="27"/>
        <v>IRDRH</v>
      </c>
      <c r="AB109" s="13">
        <f>'BY_Demands_Drivers (4)'!$F$48*$AE29</f>
        <v>0</v>
      </c>
      <c r="AI109" s="18" t="str">
        <f t="shared" si="23"/>
        <v>\I:</v>
      </c>
      <c r="AJ109">
        <f>$AO$29</f>
        <v>2035</v>
      </c>
      <c r="AK109" t="s">
        <v>27</v>
      </c>
      <c r="AL109" t="str">
        <f t="shared" si="28"/>
        <v>ISDRH</v>
      </c>
      <c r="AM109" s="13">
        <f>'BY_Demands_Drivers (4)'!$F$55*$AP29</f>
        <v>0</v>
      </c>
      <c r="AT109" s="18" t="str">
        <f t="shared" si="24"/>
        <v>\I:</v>
      </c>
      <c r="AU109">
        <f>$AZ$29</f>
        <v>2035</v>
      </c>
      <c r="AV109" t="s">
        <v>27</v>
      </c>
      <c r="AW109" t="str">
        <f t="shared" si="29"/>
        <v>IIDRH</v>
      </c>
      <c r="AX109" s="13">
        <f>'BY_Demands_Drivers (4)'!$F$90*$BA29</f>
        <v>0</v>
      </c>
    </row>
    <row r="110" spans="2:50" x14ac:dyDescent="0.3">
      <c r="B110" s="18" t="str">
        <f t="shared" si="20"/>
        <v>\I:</v>
      </c>
      <c r="C110">
        <f>$H$30</f>
        <v>2036</v>
      </c>
      <c r="D110" t="s">
        <v>27</v>
      </c>
      <c r="E110" t="str">
        <f t="shared" si="25"/>
        <v>IGDRH</v>
      </c>
      <c r="F110" s="13">
        <f>'BY_Demands_Drivers (4)'!$F$27*$I30</f>
        <v>0</v>
      </c>
      <c r="M110" s="18" t="str">
        <f t="shared" si="21"/>
        <v>\I:</v>
      </c>
      <c r="N110">
        <f>$S$30</f>
        <v>2036</v>
      </c>
      <c r="O110" t="s">
        <v>27</v>
      </c>
      <c r="P110" t="str">
        <f t="shared" si="26"/>
        <v>IXDRH</v>
      </c>
      <c r="Q110" s="13">
        <f>'BY_Demands_Drivers (4)'!$F$34*$T30</f>
        <v>0</v>
      </c>
      <c r="X110" s="18" t="str">
        <f t="shared" si="22"/>
        <v>\I:</v>
      </c>
      <c r="Y110">
        <f>$AD$30</f>
        <v>2036</v>
      </c>
      <c r="Z110" t="s">
        <v>27</v>
      </c>
      <c r="AA110" t="str">
        <f t="shared" si="27"/>
        <v>IRDRH</v>
      </c>
      <c r="AB110" s="13">
        <f>'BY_Demands_Drivers (4)'!$F$48*$AE30</f>
        <v>0</v>
      </c>
      <c r="AI110" s="18" t="str">
        <f t="shared" si="23"/>
        <v>\I:</v>
      </c>
      <c r="AJ110">
        <f>$AO$30</f>
        <v>2036</v>
      </c>
      <c r="AK110" t="s">
        <v>27</v>
      </c>
      <c r="AL110" t="str">
        <f t="shared" si="28"/>
        <v>ISDRH</v>
      </c>
      <c r="AM110" s="13">
        <f>'BY_Demands_Drivers (4)'!$F$55*$AP30</f>
        <v>0</v>
      </c>
      <c r="AT110" s="18" t="str">
        <f t="shared" si="24"/>
        <v>\I:</v>
      </c>
      <c r="AU110">
        <f>$AZ$30</f>
        <v>2036</v>
      </c>
      <c r="AV110" t="s">
        <v>27</v>
      </c>
      <c r="AW110" t="str">
        <f t="shared" si="29"/>
        <v>IIDRH</v>
      </c>
      <c r="AX110" s="13">
        <f>'BY_Demands_Drivers (4)'!$F$90*$BA30</f>
        <v>0</v>
      </c>
    </row>
    <row r="111" spans="2:50" x14ac:dyDescent="0.3">
      <c r="B111" s="18" t="str">
        <f t="shared" si="20"/>
        <v>\I:</v>
      </c>
      <c r="C111">
        <f>$H$31</f>
        <v>2037</v>
      </c>
      <c r="D111" t="s">
        <v>27</v>
      </c>
      <c r="E111" t="str">
        <f t="shared" si="25"/>
        <v>IGDRH</v>
      </c>
      <c r="F111" s="13">
        <f>'BY_Demands_Drivers (4)'!$F$27*$I31</f>
        <v>0</v>
      </c>
      <c r="M111" s="18" t="str">
        <f t="shared" si="21"/>
        <v>\I:</v>
      </c>
      <c r="N111">
        <f>$S$31</f>
        <v>2037</v>
      </c>
      <c r="O111" t="s">
        <v>27</v>
      </c>
      <c r="P111" t="str">
        <f t="shared" si="26"/>
        <v>IXDRH</v>
      </c>
      <c r="Q111" s="13">
        <f>'BY_Demands_Drivers (4)'!$F$34*$T31</f>
        <v>0</v>
      </c>
      <c r="X111" s="18" t="str">
        <f t="shared" si="22"/>
        <v>\I:</v>
      </c>
      <c r="Y111">
        <f>$AD$31</f>
        <v>2037</v>
      </c>
      <c r="Z111" t="s">
        <v>27</v>
      </c>
      <c r="AA111" t="str">
        <f t="shared" si="27"/>
        <v>IRDRH</v>
      </c>
      <c r="AB111" s="13">
        <f>'BY_Demands_Drivers (4)'!$F$48*$AE31</f>
        <v>0</v>
      </c>
      <c r="AI111" s="18" t="str">
        <f t="shared" si="23"/>
        <v>\I:</v>
      </c>
      <c r="AJ111">
        <f>$AO$31</f>
        <v>2037</v>
      </c>
      <c r="AK111" t="s">
        <v>27</v>
      </c>
      <c r="AL111" t="str">
        <f t="shared" si="28"/>
        <v>ISDRH</v>
      </c>
      <c r="AM111" s="13">
        <f>'BY_Demands_Drivers (4)'!$F$55*$AP31</f>
        <v>0</v>
      </c>
      <c r="AT111" s="18" t="str">
        <f t="shared" si="24"/>
        <v>\I:</v>
      </c>
      <c r="AU111">
        <f>$AZ$31</f>
        <v>2037</v>
      </c>
      <c r="AV111" t="s">
        <v>27</v>
      </c>
      <c r="AW111" t="str">
        <f t="shared" si="29"/>
        <v>IIDRH</v>
      </c>
      <c r="AX111" s="13">
        <f>'BY_Demands_Drivers (4)'!$F$90*$BA31</f>
        <v>0</v>
      </c>
    </row>
    <row r="112" spans="2:50" x14ac:dyDescent="0.3">
      <c r="B112" s="18" t="str">
        <f t="shared" si="20"/>
        <v>\I:</v>
      </c>
      <c r="C112">
        <f>$H$32</f>
        <v>2038</v>
      </c>
      <c r="D112" t="s">
        <v>27</v>
      </c>
      <c r="E112" t="str">
        <f t="shared" si="25"/>
        <v>IGDRH</v>
      </c>
      <c r="F112" s="13">
        <f>'BY_Demands_Drivers (4)'!$F$27*$I32</f>
        <v>0</v>
      </c>
      <c r="M112" s="18" t="str">
        <f t="shared" si="21"/>
        <v>\I:</v>
      </c>
      <c r="N112">
        <f>$S$32</f>
        <v>2038</v>
      </c>
      <c r="O112" t="s">
        <v>27</v>
      </c>
      <c r="P112" t="str">
        <f t="shared" si="26"/>
        <v>IXDRH</v>
      </c>
      <c r="Q112" s="13">
        <f>'BY_Demands_Drivers (4)'!$F$34*$T32</f>
        <v>0</v>
      </c>
      <c r="X112" s="18" t="str">
        <f t="shared" si="22"/>
        <v>\I:</v>
      </c>
      <c r="Y112">
        <f>$AD$32</f>
        <v>2038</v>
      </c>
      <c r="Z112" t="s">
        <v>27</v>
      </c>
      <c r="AA112" t="str">
        <f t="shared" si="27"/>
        <v>IRDRH</v>
      </c>
      <c r="AB112" s="13">
        <f>'BY_Demands_Drivers (4)'!$F$48*$AE32</f>
        <v>0</v>
      </c>
      <c r="AI112" s="18" t="str">
        <f t="shared" si="23"/>
        <v>\I:</v>
      </c>
      <c r="AJ112">
        <f>$AO$32</f>
        <v>2038</v>
      </c>
      <c r="AK112" t="s">
        <v>27</v>
      </c>
      <c r="AL112" t="str">
        <f t="shared" si="28"/>
        <v>ISDRH</v>
      </c>
      <c r="AM112" s="13">
        <f>'BY_Demands_Drivers (4)'!$F$55*$AP32</f>
        <v>0</v>
      </c>
      <c r="AT112" s="18" t="str">
        <f t="shared" si="24"/>
        <v>\I:</v>
      </c>
      <c r="AU112">
        <f>$AZ$32</f>
        <v>2038</v>
      </c>
      <c r="AV112" t="s">
        <v>27</v>
      </c>
      <c r="AW112" t="str">
        <f t="shared" si="29"/>
        <v>IIDRH</v>
      </c>
      <c r="AX112" s="13">
        <f>'BY_Demands_Drivers (4)'!$F$90*$BA32</f>
        <v>0</v>
      </c>
    </row>
    <row r="113" spans="2:50" x14ac:dyDescent="0.3">
      <c r="B113" s="18" t="str">
        <f t="shared" si="20"/>
        <v>\I:</v>
      </c>
      <c r="C113">
        <f>$H$33</f>
        <v>2039</v>
      </c>
      <c r="D113" t="s">
        <v>27</v>
      </c>
      <c r="E113" t="str">
        <f t="shared" si="25"/>
        <v>IGDRH</v>
      </c>
      <c r="F113" s="13">
        <f>'BY_Demands_Drivers (4)'!$F$27*$I33</f>
        <v>0</v>
      </c>
      <c r="M113" s="18" t="str">
        <f t="shared" si="21"/>
        <v>\I:</v>
      </c>
      <c r="N113">
        <f>$S$33</f>
        <v>2039</v>
      </c>
      <c r="O113" t="s">
        <v>27</v>
      </c>
      <c r="P113" t="str">
        <f t="shared" si="26"/>
        <v>IXDRH</v>
      </c>
      <c r="Q113" s="13">
        <f>'BY_Demands_Drivers (4)'!$F$34*$T33</f>
        <v>0</v>
      </c>
      <c r="X113" s="18" t="str">
        <f t="shared" si="22"/>
        <v>\I:</v>
      </c>
      <c r="Y113">
        <f>$AD$33</f>
        <v>2039</v>
      </c>
      <c r="Z113" t="s">
        <v>27</v>
      </c>
      <c r="AA113" t="str">
        <f t="shared" si="27"/>
        <v>IRDRH</v>
      </c>
      <c r="AB113" s="13">
        <f>'BY_Demands_Drivers (4)'!$F$48*$AE33</f>
        <v>0</v>
      </c>
      <c r="AI113" s="18" t="str">
        <f t="shared" si="23"/>
        <v>\I:</v>
      </c>
      <c r="AJ113">
        <f>$AO$33</f>
        <v>2039</v>
      </c>
      <c r="AK113" t="s">
        <v>27</v>
      </c>
      <c r="AL113" t="str">
        <f t="shared" si="28"/>
        <v>ISDRH</v>
      </c>
      <c r="AM113" s="13">
        <f>'BY_Demands_Drivers (4)'!$F$55*$AP33</f>
        <v>0</v>
      </c>
      <c r="AT113" s="18" t="str">
        <f t="shared" si="24"/>
        <v>\I:</v>
      </c>
      <c r="AU113">
        <f>$AZ$33</f>
        <v>2039</v>
      </c>
      <c r="AV113" t="s">
        <v>27</v>
      </c>
      <c r="AW113" t="str">
        <f t="shared" si="29"/>
        <v>IIDRH</v>
      </c>
      <c r="AX113" s="13">
        <f>'BY_Demands_Drivers (4)'!$F$90*$BA33</f>
        <v>0</v>
      </c>
    </row>
    <row r="114" spans="2:50" x14ac:dyDescent="0.3">
      <c r="B114" s="18" t="str">
        <f t="shared" si="20"/>
        <v>\I:</v>
      </c>
      <c r="C114">
        <f>$H$34</f>
        <v>2040</v>
      </c>
      <c r="D114" t="s">
        <v>27</v>
      </c>
      <c r="E114" t="str">
        <f t="shared" si="25"/>
        <v>IGDRH</v>
      </c>
      <c r="F114" s="13">
        <f>'BY_Demands_Drivers (4)'!$F$27*$I34</f>
        <v>0</v>
      </c>
      <c r="M114" s="18" t="str">
        <f t="shared" si="21"/>
        <v>\I:</v>
      </c>
      <c r="N114">
        <f>$S$34</f>
        <v>2040</v>
      </c>
      <c r="O114" t="s">
        <v>27</v>
      </c>
      <c r="P114" t="str">
        <f t="shared" si="26"/>
        <v>IXDRH</v>
      </c>
      <c r="Q114" s="13">
        <f>'BY_Demands_Drivers (4)'!$F$34*$T34</f>
        <v>0</v>
      </c>
      <c r="X114" s="18" t="str">
        <f t="shared" si="22"/>
        <v>\I:</v>
      </c>
      <c r="Y114">
        <f>$AD$34</f>
        <v>2040</v>
      </c>
      <c r="Z114" t="s">
        <v>27</v>
      </c>
      <c r="AA114" t="str">
        <f t="shared" si="27"/>
        <v>IRDRH</v>
      </c>
      <c r="AB114" s="13">
        <f>'BY_Demands_Drivers (4)'!$F$48*$AE34</f>
        <v>0</v>
      </c>
      <c r="AI114" s="18" t="str">
        <f t="shared" si="23"/>
        <v>\I:</v>
      </c>
      <c r="AJ114">
        <f>$AO$34</f>
        <v>2040</v>
      </c>
      <c r="AK114" t="s">
        <v>27</v>
      </c>
      <c r="AL114" t="str">
        <f t="shared" si="28"/>
        <v>ISDRH</v>
      </c>
      <c r="AM114" s="13">
        <f>'BY_Demands_Drivers (4)'!$F$55*$AP34</f>
        <v>0</v>
      </c>
      <c r="AT114" s="18" t="str">
        <f t="shared" si="24"/>
        <v>\I:</v>
      </c>
      <c r="AU114">
        <f>$AZ$34</f>
        <v>2040</v>
      </c>
      <c r="AV114" t="s">
        <v>27</v>
      </c>
      <c r="AW114" t="str">
        <f t="shared" si="29"/>
        <v>IIDRH</v>
      </c>
      <c r="AX114" s="13">
        <f>'BY_Demands_Drivers (4)'!$F$90*$BA34</f>
        <v>0</v>
      </c>
    </row>
    <row r="115" spans="2:50" x14ac:dyDescent="0.3">
      <c r="B115" s="18" t="str">
        <f t="shared" si="20"/>
        <v>\I:</v>
      </c>
      <c r="C115">
        <f>$H$35</f>
        <v>2041</v>
      </c>
      <c r="D115" t="s">
        <v>27</v>
      </c>
      <c r="E115" t="str">
        <f t="shared" si="25"/>
        <v>IGDRH</v>
      </c>
      <c r="F115" s="13">
        <f>'BY_Demands_Drivers (4)'!$F$27*$I35</f>
        <v>0</v>
      </c>
      <c r="M115" s="18" t="str">
        <f t="shared" si="21"/>
        <v>\I:</v>
      </c>
      <c r="N115">
        <f>$S$35</f>
        <v>2041</v>
      </c>
      <c r="O115" t="s">
        <v>27</v>
      </c>
      <c r="P115" t="str">
        <f t="shared" si="26"/>
        <v>IXDRH</v>
      </c>
      <c r="Q115" s="13">
        <f>'BY_Demands_Drivers (4)'!$F$34*$T35</f>
        <v>0</v>
      </c>
      <c r="X115" s="18" t="str">
        <f t="shared" si="22"/>
        <v>\I:</v>
      </c>
      <c r="Y115">
        <f>$AD$35</f>
        <v>2041</v>
      </c>
      <c r="Z115" t="s">
        <v>27</v>
      </c>
      <c r="AA115" t="str">
        <f t="shared" si="27"/>
        <v>IRDRH</v>
      </c>
      <c r="AB115" s="13">
        <f>'BY_Demands_Drivers (4)'!$F$48*$AE35</f>
        <v>0</v>
      </c>
      <c r="AI115" s="18" t="str">
        <f t="shared" si="23"/>
        <v>\I:</v>
      </c>
      <c r="AJ115">
        <f>$AO$35</f>
        <v>2041</v>
      </c>
      <c r="AK115" t="s">
        <v>27</v>
      </c>
      <c r="AL115" t="str">
        <f t="shared" si="28"/>
        <v>ISDRH</v>
      </c>
      <c r="AM115" s="13">
        <f>'BY_Demands_Drivers (4)'!$F$55*$AP35</f>
        <v>0</v>
      </c>
      <c r="AT115" s="18" t="str">
        <f t="shared" si="24"/>
        <v>\I:</v>
      </c>
      <c r="AU115">
        <f>$AZ$35</f>
        <v>2041</v>
      </c>
      <c r="AV115" t="s">
        <v>27</v>
      </c>
      <c r="AW115" t="str">
        <f t="shared" si="29"/>
        <v>IIDRH</v>
      </c>
      <c r="AX115" s="13">
        <f>'BY_Demands_Drivers (4)'!$F$90*$BA35</f>
        <v>0</v>
      </c>
    </row>
    <row r="116" spans="2:50" x14ac:dyDescent="0.3">
      <c r="B116" s="18" t="str">
        <f t="shared" si="20"/>
        <v>\I:</v>
      </c>
      <c r="C116">
        <f>$H$36</f>
        <v>2042</v>
      </c>
      <c r="D116" t="s">
        <v>27</v>
      </c>
      <c r="E116" t="str">
        <f t="shared" si="25"/>
        <v>IGDRH</v>
      </c>
      <c r="F116" s="13">
        <f>'BY_Demands_Drivers (4)'!$F$27*$I36</f>
        <v>0</v>
      </c>
      <c r="M116" s="18" t="str">
        <f t="shared" si="21"/>
        <v>\I:</v>
      </c>
      <c r="N116">
        <f>$S$36</f>
        <v>2042</v>
      </c>
      <c r="O116" t="s">
        <v>27</v>
      </c>
      <c r="P116" t="str">
        <f t="shared" si="26"/>
        <v>IXDRH</v>
      </c>
      <c r="Q116" s="13">
        <f>'BY_Demands_Drivers (4)'!$F$34*$T36</f>
        <v>0</v>
      </c>
      <c r="X116" s="18" t="str">
        <f t="shared" si="22"/>
        <v>\I:</v>
      </c>
      <c r="Y116">
        <f>$AD$36</f>
        <v>2042</v>
      </c>
      <c r="Z116" t="s">
        <v>27</v>
      </c>
      <c r="AA116" t="str">
        <f t="shared" si="27"/>
        <v>IRDRH</v>
      </c>
      <c r="AB116" s="13">
        <f>'BY_Demands_Drivers (4)'!$F$48*$AE36</f>
        <v>0</v>
      </c>
      <c r="AI116" s="18" t="str">
        <f t="shared" si="23"/>
        <v>\I:</v>
      </c>
      <c r="AJ116">
        <f>$AO$36</f>
        <v>2042</v>
      </c>
      <c r="AK116" t="s">
        <v>27</v>
      </c>
      <c r="AL116" t="str">
        <f t="shared" si="28"/>
        <v>ISDRH</v>
      </c>
      <c r="AM116" s="13">
        <f>'BY_Demands_Drivers (4)'!$F$55*$AP36</f>
        <v>0</v>
      </c>
      <c r="AT116" s="18" t="str">
        <f t="shared" si="24"/>
        <v>\I:</v>
      </c>
      <c r="AU116">
        <f>$AZ$36</f>
        <v>2042</v>
      </c>
      <c r="AV116" t="s">
        <v>27</v>
      </c>
      <c r="AW116" t="str">
        <f t="shared" si="29"/>
        <v>IIDRH</v>
      </c>
      <c r="AX116" s="13">
        <f>'BY_Demands_Drivers (4)'!$F$90*$BA36</f>
        <v>0</v>
      </c>
    </row>
    <row r="117" spans="2:50" x14ac:dyDescent="0.3">
      <c r="B117" s="18" t="str">
        <f t="shared" si="20"/>
        <v>\I:</v>
      </c>
      <c r="C117">
        <f>$H$37</f>
        <v>2043</v>
      </c>
      <c r="D117" t="s">
        <v>27</v>
      </c>
      <c r="E117" t="str">
        <f t="shared" si="25"/>
        <v>IGDRH</v>
      </c>
      <c r="F117" s="13">
        <f>'BY_Demands_Drivers (4)'!$F$27*$I37</f>
        <v>0</v>
      </c>
      <c r="M117" s="18" t="str">
        <f t="shared" si="21"/>
        <v>\I:</v>
      </c>
      <c r="N117">
        <f>$S$37</f>
        <v>2043</v>
      </c>
      <c r="O117" t="s">
        <v>27</v>
      </c>
      <c r="P117" t="str">
        <f t="shared" si="26"/>
        <v>IXDRH</v>
      </c>
      <c r="Q117" s="13">
        <f>'BY_Demands_Drivers (4)'!$F$34*$T37</f>
        <v>0</v>
      </c>
      <c r="X117" s="18" t="str">
        <f t="shared" si="22"/>
        <v>\I:</v>
      </c>
      <c r="Y117">
        <f>$AD$37</f>
        <v>2043</v>
      </c>
      <c r="Z117" t="s">
        <v>27</v>
      </c>
      <c r="AA117" t="str">
        <f t="shared" si="27"/>
        <v>IRDRH</v>
      </c>
      <c r="AB117" s="13">
        <f>'BY_Demands_Drivers (4)'!$F$48*$AE37</f>
        <v>0</v>
      </c>
      <c r="AI117" s="18" t="str">
        <f t="shared" si="23"/>
        <v>\I:</v>
      </c>
      <c r="AJ117">
        <f>$AO$37</f>
        <v>2043</v>
      </c>
      <c r="AK117" t="s">
        <v>27</v>
      </c>
      <c r="AL117" t="str">
        <f t="shared" si="28"/>
        <v>ISDRH</v>
      </c>
      <c r="AM117" s="13">
        <f>'BY_Demands_Drivers (4)'!$F$55*$AP37</f>
        <v>0</v>
      </c>
      <c r="AT117" s="18" t="str">
        <f t="shared" si="24"/>
        <v>\I:</v>
      </c>
      <c r="AU117">
        <f>$AZ$37</f>
        <v>2043</v>
      </c>
      <c r="AV117" t="s">
        <v>27</v>
      </c>
      <c r="AW117" t="str">
        <f t="shared" si="29"/>
        <v>IIDRH</v>
      </c>
      <c r="AX117" s="13">
        <f>'BY_Demands_Drivers (4)'!$F$90*$BA37</f>
        <v>0</v>
      </c>
    </row>
    <row r="118" spans="2:50" x14ac:dyDescent="0.3">
      <c r="B118" s="18" t="str">
        <f t="shared" si="20"/>
        <v>\I:</v>
      </c>
      <c r="C118">
        <f>$H$38</f>
        <v>2044</v>
      </c>
      <c r="D118" t="s">
        <v>27</v>
      </c>
      <c r="E118" t="str">
        <f t="shared" si="25"/>
        <v>IGDRH</v>
      </c>
      <c r="F118" s="13">
        <f>'BY_Demands_Drivers (4)'!$F$27*$I38</f>
        <v>0</v>
      </c>
      <c r="M118" s="18" t="str">
        <f t="shared" si="21"/>
        <v>\I:</v>
      </c>
      <c r="N118">
        <f>$S$38</f>
        <v>2044</v>
      </c>
      <c r="O118" t="s">
        <v>27</v>
      </c>
      <c r="P118" t="str">
        <f t="shared" si="26"/>
        <v>IXDRH</v>
      </c>
      <c r="Q118" s="13">
        <f>'BY_Demands_Drivers (4)'!$F$34*$T38</f>
        <v>0</v>
      </c>
      <c r="X118" s="18" t="str">
        <f t="shared" si="22"/>
        <v>\I:</v>
      </c>
      <c r="Y118">
        <f>$AD$38</f>
        <v>2044</v>
      </c>
      <c r="Z118" t="s">
        <v>27</v>
      </c>
      <c r="AA118" t="str">
        <f t="shared" si="27"/>
        <v>IRDRH</v>
      </c>
      <c r="AB118" s="13">
        <f>'BY_Demands_Drivers (4)'!$F$48*$AE38</f>
        <v>0</v>
      </c>
      <c r="AI118" s="18" t="str">
        <f t="shared" si="23"/>
        <v>\I:</v>
      </c>
      <c r="AJ118">
        <f>$AO$38</f>
        <v>2044</v>
      </c>
      <c r="AK118" t="s">
        <v>27</v>
      </c>
      <c r="AL118" t="str">
        <f t="shared" si="28"/>
        <v>ISDRH</v>
      </c>
      <c r="AM118" s="13">
        <f>'BY_Demands_Drivers (4)'!$F$55*$AP38</f>
        <v>0</v>
      </c>
      <c r="AT118" s="18" t="str">
        <f t="shared" si="24"/>
        <v>\I:</v>
      </c>
      <c r="AU118">
        <f>$AZ$38</f>
        <v>2044</v>
      </c>
      <c r="AV118" t="s">
        <v>27</v>
      </c>
      <c r="AW118" t="str">
        <f t="shared" si="29"/>
        <v>IIDRH</v>
      </c>
      <c r="AX118" s="13">
        <f>'BY_Demands_Drivers (4)'!$F$90*$BA38</f>
        <v>0</v>
      </c>
    </row>
    <row r="119" spans="2:50" x14ac:dyDescent="0.3">
      <c r="B119" s="18" t="str">
        <f t="shared" si="20"/>
        <v>\I:</v>
      </c>
      <c r="C119">
        <f>$H$39</f>
        <v>2045</v>
      </c>
      <c r="D119" t="s">
        <v>27</v>
      </c>
      <c r="E119" t="str">
        <f t="shared" si="25"/>
        <v>IGDRH</v>
      </c>
      <c r="F119" s="13">
        <f>'BY_Demands_Drivers (4)'!$F$27*$I39</f>
        <v>0</v>
      </c>
      <c r="M119" s="18" t="str">
        <f t="shared" si="21"/>
        <v>\I:</v>
      </c>
      <c r="N119">
        <f>$S$39</f>
        <v>2045</v>
      </c>
      <c r="O119" t="s">
        <v>27</v>
      </c>
      <c r="P119" t="str">
        <f t="shared" si="26"/>
        <v>IXDRH</v>
      </c>
      <c r="Q119" s="13">
        <f>'BY_Demands_Drivers (4)'!$F$34*$T39</f>
        <v>0</v>
      </c>
      <c r="X119" s="18" t="str">
        <f t="shared" si="22"/>
        <v>\I:</v>
      </c>
      <c r="Y119">
        <f>$AD$39</f>
        <v>2045</v>
      </c>
      <c r="Z119" t="s">
        <v>27</v>
      </c>
      <c r="AA119" t="str">
        <f t="shared" si="27"/>
        <v>IRDRH</v>
      </c>
      <c r="AB119" s="13">
        <f>'BY_Demands_Drivers (4)'!$F$48*$AE39</f>
        <v>0</v>
      </c>
      <c r="AI119" s="18" t="str">
        <f t="shared" si="23"/>
        <v>\I:</v>
      </c>
      <c r="AJ119">
        <f>$AO$39</f>
        <v>2045</v>
      </c>
      <c r="AK119" t="s">
        <v>27</v>
      </c>
      <c r="AL119" t="str">
        <f t="shared" si="28"/>
        <v>ISDRH</v>
      </c>
      <c r="AM119" s="13">
        <f>'BY_Demands_Drivers (4)'!$F$55*$AP39</f>
        <v>0</v>
      </c>
      <c r="AT119" s="18" t="str">
        <f t="shared" si="24"/>
        <v>\I:</v>
      </c>
      <c r="AU119">
        <f>$AZ$39</f>
        <v>2045</v>
      </c>
      <c r="AV119" t="s">
        <v>27</v>
      </c>
      <c r="AW119" t="str">
        <f t="shared" si="29"/>
        <v>IIDRH</v>
      </c>
      <c r="AX119" s="13">
        <f>'BY_Demands_Drivers (4)'!$F$90*$BA39</f>
        <v>0</v>
      </c>
    </row>
    <row r="120" spans="2:50" x14ac:dyDescent="0.3">
      <c r="B120" s="18" t="str">
        <f t="shared" si="20"/>
        <v>\I:</v>
      </c>
      <c r="C120">
        <f>$H$40</f>
        <v>2046</v>
      </c>
      <c r="D120" t="s">
        <v>27</v>
      </c>
      <c r="E120" t="str">
        <f t="shared" si="25"/>
        <v>IGDRH</v>
      </c>
      <c r="F120" s="13">
        <f>'BY_Demands_Drivers (4)'!$F$27*$I40</f>
        <v>0</v>
      </c>
      <c r="M120" s="18" t="str">
        <f t="shared" si="21"/>
        <v>\I:</v>
      </c>
      <c r="N120">
        <f>$S$40</f>
        <v>2046</v>
      </c>
      <c r="O120" t="s">
        <v>27</v>
      </c>
      <c r="P120" t="str">
        <f t="shared" si="26"/>
        <v>IXDRH</v>
      </c>
      <c r="Q120" s="13">
        <f>'BY_Demands_Drivers (4)'!$F$34*$T40</f>
        <v>0</v>
      </c>
      <c r="X120" s="18" t="str">
        <f t="shared" si="22"/>
        <v>\I:</v>
      </c>
      <c r="Y120">
        <f>$AD$40</f>
        <v>2046</v>
      </c>
      <c r="Z120" t="s">
        <v>27</v>
      </c>
      <c r="AA120" t="str">
        <f t="shared" si="27"/>
        <v>IRDRH</v>
      </c>
      <c r="AB120" s="13">
        <f>'BY_Demands_Drivers (4)'!$F$48*$AE40</f>
        <v>0</v>
      </c>
      <c r="AI120" s="18" t="str">
        <f t="shared" si="23"/>
        <v>\I:</v>
      </c>
      <c r="AJ120">
        <f>$AO$40</f>
        <v>2046</v>
      </c>
      <c r="AK120" t="s">
        <v>27</v>
      </c>
      <c r="AL120" t="str">
        <f t="shared" si="28"/>
        <v>ISDRH</v>
      </c>
      <c r="AM120" s="13">
        <f>'BY_Demands_Drivers (4)'!$F$55*$AP40</f>
        <v>0</v>
      </c>
      <c r="AT120" s="18" t="str">
        <f t="shared" si="24"/>
        <v>\I:</v>
      </c>
      <c r="AU120">
        <f>$AZ$40</f>
        <v>2046</v>
      </c>
      <c r="AV120" t="s">
        <v>27</v>
      </c>
      <c r="AW120" t="str">
        <f t="shared" si="29"/>
        <v>IIDRH</v>
      </c>
      <c r="AX120" s="13">
        <f>'BY_Demands_Drivers (4)'!$F$90*$BA40</f>
        <v>0</v>
      </c>
    </row>
    <row r="121" spans="2:50" x14ac:dyDescent="0.3">
      <c r="B121" s="18" t="str">
        <f t="shared" si="20"/>
        <v>\I:</v>
      </c>
      <c r="C121">
        <f>$H$41</f>
        <v>2047</v>
      </c>
      <c r="D121" t="s">
        <v>27</v>
      </c>
      <c r="E121" t="str">
        <f t="shared" si="25"/>
        <v>IGDRH</v>
      </c>
      <c r="F121" s="13">
        <f>'BY_Demands_Drivers (4)'!$F$27*$I41</f>
        <v>0</v>
      </c>
      <c r="M121" s="18" t="str">
        <f t="shared" si="21"/>
        <v>\I:</v>
      </c>
      <c r="N121">
        <f>$S$41</f>
        <v>2047</v>
      </c>
      <c r="O121" t="s">
        <v>27</v>
      </c>
      <c r="P121" t="str">
        <f t="shared" si="26"/>
        <v>IXDRH</v>
      </c>
      <c r="Q121" s="13">
        <f>'BY_Demands_Drivers (4)'!$F$34*$T41</f>
        <v>0</v>
      </c>
      <c r="X121" s="18" t="str">
        <f t="shared" si="22"/>
        <v>\I:</v>
      </c>
      <c r="Y121">
        <f>$AD$41</f>
        <v>2047</v>
      </c>
      <c r="Z121" t="s">
        <v>27</v>
      </c>
      <c r="AA121" t="str">
        <f t="shared" si="27"/>
        <v>IRDRH</v>
      </c>
      <c r="AB121" s="13">
        <f>'BY_Demands_Drivers (4)'!$F$48*$AE41</f>
        <v>0</v>
      </c>
      <c r="AI121" s="18" t="str">
        <f t="shared" si="23"/>
        <v>\I:</v>
      </c>
      <c r="AJ121">
        <f>$AO$41</f>
        <v>2047</v>
      </c>
      <c r="AK121" t="s">
        <v>27</v>
      </c>
      <c r="AL121" t="str">
        <f t="shared" si="28"/>
        <v>ISDRH</v>
      </c>
      <c r="AM121" s="13">
        <f>'BY_Demands_Drivers (4)'!$F$55*$AP41</f>
        <v>0</v>
      </c>
      <c r="AT121" s="18" t="str">
        <f t="shared" si="24"/>
        <v>\I:</v>
      </c>
      <c r="AU121">
        <f>$AZ$41</f>
        <v>2047</v>
      </c>
      <c r="AV121" t="s">
        <v>27</v>
      </c>
      <c r="AW121" t="str">
        <f t="shared" si="29"/>
        <v>IIDRH</v>
      </c>
      <c r="AX121" s="13">
        <f>'BY_Demands_Drivers (4)'!$F$90*$BA41</f>
        <v>0</v>
      </c>
    </row>
    <row r="122" spans="2:50" x14ac:dyDescent="0.3">
      <c r="B122" s="18" t="str">
        <f t="shared" si="20"/>
        <v>\I:</v>
      </c>
      <c r="C122">
        <f>$H$42</f>
        <v>2048</v>
      </c>
      <c r="D122" t="s">
        <v>27</v>
      </c>
      <c r="E122" t="str">
        <f t="shared" si="25"/>
        <v>IGDRH</v>
      </c>
      <c r="F122" s="13">
        <f>'BY_Demands_Drivers (4)'!$F$27*$I42</f>
        <v>0</v>
      </c>
      <c r="M122" s="18" t="str">
        <f t="shared" si="21"/>
        <v>\I:</v>
      </c>
      <c r="N122">
        <f>$S$42</f>
        <v>2048</v>
      </c>
      <c r="O122" t="s">
        <v>27</v>
      </c>
      <c r="P122" t="str">
        <f t="shared" si="26"/>
        <v>IXDRH</v>
      </c>
      <c r="Q122" s="13">
        <f>'BY_Demands_Drivers (4)'!$F$34*$T42</f>
        <v>0</v>
      </c>
      <c r="X122" s="18" t="str">
        <f t="shared" si="22"/>
        <v>\I:</v>
      </c>
      <c r="Y122">
        <f>$AD$42</f>
        <v>2048</v>
      </c>
      <c r="Z122" t="s">
        <v>27</v>
      </c>
      <c r="AA122" t="str">
        <f t="shared" si="27"/>
        <v>IRDRH</v>
      </c>
      <c r="AB122" s="13">
        <f>'BY_Demands_Drivers (4)'!$F$48*$AE42</f>
        <v>0</v>
      </c>
      <c r="AI122" s="18" t="str">
        <f t="shared" si="23"/>
        <v>\I:</v>
      </c>
      <c r="AJ122">
        <f>$AO$42</f>
        <v>2048</v>
      </c>
      <c r="AK122" t="s">
        <v>27</v>
      </c>
      <c r="AL122" t="str">
        <f t="shared" si="28"/>
        <v>ISDRH</v>
      </c>
      <c r="AM122" s="13">
        <f>'BY_Demands_Drivers (4)'!$F$55*$AP42</f>
        <v>0</v>
      </c>
      <c r="AT122" s="18" t="str">
        <f t="shared" si="24"/>
        <v>\I:</v>
      </c>
      <c r="AU122">
        <f>$AZ$42</f>
        <v>2048</v>
      </c>
      <c r="AV122" t="s">
        <v>27</v>
      </c>
      <c r="AW122" t="str">
        <f t="shared" si="29"/>
        <v>IIDRH</v>
      </c>
      <c r="AX122" s="13">
        <f>'BY_Demands_Drivers (4)'!$F$90*$BA42</f>
        <v>0</v>
      </c>
    </row>
    <row r="123" spans="2:50" x14ac:dyDescent="0.3">
      <c r="B123" s="18" t="str">
        <f t="shared" si="20"/>
        <v>\I:</v>
      </c>
      <c r="C123">
        <f>$H$43</f>
        <v>2049</v>
      </c>
      <c r="D123" t="s">
        <v>27</v>
      </c>
      <c r="E123" t="str">
        <f t="shared" si="25"/>
        <v>IGDRH</v>
      </c>
      <c r="F123" s="13">
        <f>'BY_Demands_Drivers (4)'!$F$27*$I43</f>
        <v>0</v>
      </c>
      <c r="M123" s="18" t="str">
        <f t="shared" si="21"/>
        <v>\I:</v>
      </c>
      <c r="N123">
        <f>$S$43</f>
        <v>2049</v>
      </c>
      <c r="O123" t="s">
        <v>27</v>
      </c>
      <c r="P123" t="str">
        <f t="shared" si="26"/>
        <v>IXDRH</v>
      </c>
      <c r="Q123" s="13">
        <f>'BY_Demands_Drivers (4)'!$F$34*$T43</f>
        <v>0</v>
      </c>
      <c r="X123" s="18" t="str">
        <f t="shared" si="22"/>
        <v>\I:</v>
      </c>
      <c r="Y123">
        <f>$AD$43</f>
        <v>2049</v>
      </c>
      <c r="Z123" t="s">
        <v>27</v>
      </c>
      <c r="AA123" t="str">
        <f t="shared" si="27"/>
        <v>IRDRH</v>
      </c>
      <c r="AB123" s="13">
        <f>'BY_Demands_Drivers (4)'!$F$48*$AE43</f>
        <v>0</v>
      </c>
      <c r="AI123" s="18" t="str">
        <f t="shared" si="23"/>
        <v>\I:</v>
      </c>
      <c r="AJ123">
        <f>$AO$43</f>
        <v>2049</v>
      </c>
      <c r="AK123" t="s">
        <v>27</v>
      </c>
      <c r="AL123" t="str">
        <f t="shared" si="28"/>
        <v>ISDRH</v>
      </c>
      <c r="AM123" s="13">
        <f>'BY_Demands_Drivers (4)'!$F$55*$AP43</f>
        <v>0</v>
      </c>
      <c r="AT123" s="18" t="str">
        <f t="shared" si="24"/>
        <v>\I:</v>
      </c>
      <c r="AU123">
        <f>$AZ$43</f>
        <v>2049</v>
      </c>
      <c r="AV123" t="s">
        <v>27</v>
      </c>
      <c r="AW123" t="str">
        <f t="shared" si="29"/>
        <v>IIDRH</v>
      </c>
      <c r="AX123" s="13">
        <f>'BY_Demands_Drivers (4)'!$F$90*$BA43</f>
        <v>0</v>
      </c>
    </row>
    <row r="124" spans="2:50" x14ac:dyDescent="0.3">
      <c r="B124" s="18" t="str">
        <f t="shared" si="20"/>
        <v>\I:</v>
      </c>
      <c r="C124" s="2">
        <f>$H$44</f>
        <v>2050</v>
      </c>
      <c r="D124" s="2" t="s">
        <v>27</v>
      </c>
      <c r="E124" t="str">
        <f t="shared" si="25"/>
        <v>IGDRH</v>
      </c>
      <c r="F124" s="13">
        <f>'BY_Demands_Drivers (4)'!$F$27*$I44</f>
        <v>0</v>
      </c>
      <c r="M124" s="18" t="str">
        <f t="shared" si="21"/>
        <v>\I:</v>
      </c>
      <c r="N124" s="2">
        <f>$S$44</f>
        <v>2050</v>
      </c>
      <c r="O124" s="2" t="s">
        <v>27</v>
      </c>
      <c r="P124" s="2" t="str">
        <f t="shared" si="26"/>
        <v>IXDRH</v>
      </c>
      <c r="Q124" s="13">
        <f>'BY_Demands_Drivers (4)'!$F$34*$T44</f>
        <v>0</v>
      </c>
      <c r="X124" s="18" t="str">
        <f t="shared" si="22"/>
        <v>\I:</v>
      </c>
      <c r="Y124" s="2">
        <f>$AD$44</f>
        <v>2050</v>
      </c>
      <c r="Z124" s="2" t="s">
        <v>27</v>
      </c>
      <c r="AA124" s="2" t="str">
        <f t="shared" si="27"/>
        <v>IRDRH</v>
      </c>
      <c r="AB124" s="13">
        <f>'BY_Demands_Drivers (4)'!$F$48*$AE44</f>
        <v>0</v>
      </c>
      <c r="AI124" s="18" t="str">
        <f t="shared" si="23"/>
        <v>\I:</v>
      </c>
      <c r="AJ124" s="2">
        <f>$AO$44</f>
        <v>2050</v>
      </c>
      <c r="AK124" s="2" t="s">
        <v>27</v>
      </c>
      <c r="AL124" s="2" t="str">
        <f t="shared" si="28"/>
        <v>ISDRH</v>
      </c>
      <c r="AM124" s="13">
        <f>'BY_Demands_Drivers (4)'!$F$55*$AP44</f>
        <v>0</v>
      </c>
      <c r="AT124" s="18" t="str">
        <f t="shared" si="24"/>
        <v>\I:</v>
      </c>
      <c r="AU124" s="2">
        <f>$AZ$44</f>
        <v>2050</v>
      </c>
      <c r="AV124" s="2" t="s">
        <v>27</v>
      </c>
      <c r="AW124" s="2" t="str">
        <f t="shared" si="29"/>
        <v>IIDRH</v>
      </c>
      <c r="AX124" s="13">
        <f>'BY_Demands_Drivers (4)'!$F$90*$BA44</f>
        <v>0</v>
      </c>
    </row>
    <row r="125" spans="2:50" x14ac:dyDescent="0.3">
      <c r="B125" s="18" t="str">
        <f t="shared" si="20"/>
        <v>\I:</v>
      </c>
      <c r="C125">
        <f>$H$5</f>
        <v>2011</v>
      </c>
      <c r="D125" t="s">
        <v>27</v>
      </c>
      <c r="E125" t="str">
        <f>'BY_Demands_Drivers (4)'!$G$28</f>
        <v>IGDLA</v>
      </c>
      <c r="F125" s="13">
        <f>'BY_Demands_Drivers (4)'!$F$28*$I5</f>
        <v>0</v>
      </c>
      <c r="M125" s="18" t="str">
        <f t="shared" si="21"/>
        <v>\I:</v>
      </c>
      <c r="N125">
        <f>$S$5</f>
        <v>2011</v>
      </c>
      <c r="O125" t="s">
        <v>27</v>
      </c>
      <c r="P125" t="str">
        <f>'BY_Demands_Drivers (4)'!$G$35</f>
        <v>IXDLA</v>
      </c>
      <c r="Q125" s="13">
        <f>'BY_Demands_Drivers (4)'!$F$35*$T5</f>
        <v>0</v>
      </c>
      <c r="X125" s="18" t="str">
        <f t="shared" si="22"/>
        <v>\I:</v>
      </c>
      <c r="Y125">
        <f>$AD$5</f>
        <v>2011</v>
      </c>
      <c r="Z125" t="s">
        <v>27</v>
      </c>
      <c r="AA125" t="str">
        <f>'BY_Demands_Drivers (4)'!$G$49</f>
        <v>IRDLA</v>
      </c>
      <c r="AB125" s="13">
        <f>'BY_Demands_Drivers (4)'!$F$49*$AE5</f>
        <v>0</v>
      </c>
      <c r="AI125" s="18" t="str">
        <f t="shared" si="23"/>
        <v>\I:</v>
      </c>
      <c r="AJ125">
        <f>$AO$5</f>
        <v>2011</v>
      </c>
      <c r="AK125" t="s">
        <v>27</v>
      </c>
      <c r="AL125" t="str">
        <f>'BY_Demands_Drivers (4)'!$G$56</f>
        <v>ISDLA</v>
      </c>
      <c r="AM125" s="13">
        <f>'BY_Demands_Drivers (4)'!$F$56*$AP5</f>
        <v>0</v>
      </c>
      <c r="AT125" s="18" t="str">
        <f t="shared" si="24"/>
        <v>\I:</v>
      </c>
      <c r="AU125">
        <f>$AZ$5</f>
        <v>2011</v>
      </c>
      <c r="AV125" t="s">
        <v>27</v>
      </c>
      <c r="AW125" t="str">
        <f>'BY_Demands_Drivers (4)'!$G$91</f>
        <v>IIDLA</v>
      </c>
      <c r="AX125" s="13">
        <f>'BY_Demands_Drivers (4)'!$F$91*$BA5</f>
        <v>0</v>
      </c>
    </row>
    <row r="126" spans="2:50" x14ac:dyDescent="0.3">
      <c r="B126" s="18" t="str">
        <f t="shared" si="20"/>
        <v>\I:</v>
      </c>
      <c r="C126">
        <f>$H$6</f>
        <v>2012</v>
      </c>
      <c r="D126" t="s">
        <v>27</v>
      </c>
      <c r="E126" t="str">
        <f t="shared" ref="E126:E164" si="30">$E$125</f>
        <v>IGDLA</v>
      </c>
      <c r="F126" s="13">
        <f>'BY_Demands_Drivers (4)'!$F$28*$I6</f>
        <v>0</v>
      </c>
      <c r="M126" s="18" t="str">
        <f t="shared" si="21"/>
        <v>\I:</v>
      </c>
      <c r="N126">
        <f>$S$6</f>
        <v>2012</v>
      </c>
      <c r="O126" t="s">
        <v>27</v>
      </c>
      <c r="P126" t="str">
        <f t="shared" ref="P126:P164" si="31">$P$125</f>
        <v>IXDLA</v>
      </c>
      <c r="Q126" s="13">
        <f>'BY_Demands_Drivers (4)'!$F$35*$T6</f>
        <v>0</v>
      </c>
      <c r="X126" s="18" t="str">
        <f t="shared" si="22"/>
        <v>\I:</v>
      </c>
      <c r="Y126">
        <f>$AD$6</f>
        <v>2012</v>
      </c>
      <c r="Z126" t="s">
        <v>27</v>
      </c>
      <c r="AA126" t="str">
        <f t="shared" ref="AA126:AA164" si="32">$AA$125</f>
        <v>IRDLA</v>
      </c>
      <c r="AB126" s="13">
        <f>'BY_Demands_Drivers (4)'!$F$49*$AE6</f>
        <v>0</v>
      </c>
      <c r="AI126" s="18" t="str">
        <f t="shared" si="23"/>
        <v>\I:</v>
      </c>
      <c r="AJ126">
        <f>$AO$6</f>
        <v>2012</v>
      </c>
      <c r="AK126" t="s">
        <v>27</v>
      </c>
      <c r="AL126" t="str">
        <f t="shared" ref="AL126:AL164" si="33">$AL$125</f>
        <v>ISDLA</v>
      </c>
      <c r="AM126" s="13">
        <f>'BY_Demands_Drivers (4)'!$F$56*$AP6</f>
        <v>0</v>
      </c>
      <c r="AT126" s="18" t="str">
        <f t="shared" si="24"/>
        <v>\I:</v>
      </c>
      <c r="AU126">
        <f>$AZ$6</f>
        <v>2012</v>
      </c>
      <c r="AV126" t="s">
        <v>27</v>
      </c>
      <c r="AW126" t="str">
        <f t="shared" ref="AW126:AW164" si="34">$AW$125</f>
        <v>IIDLA</v>
      </c>
      <c r="AX126" s="13">
        <f>'BY_Demands_Drivers (4)'!$F$91*$BA6</f>
        <v>0</v>
      </c>
    </row>
    <row r="127" spans="2:50" x14ac:dyDescent="0.3">
      <c r="B127" s="18" t="str">
        <f t="shared" si="20"/>
        <v>\I:</v>
      </c>
      <c r="C127">
        <f>$H$7</f>
        <v>2013</v>
      </c>
      <c r="D127" t="s">
        <v>27</v>
      </c>
      <c r="E127" t="str">
        <f t="shared" si="30"/>
        <v>IGDLA</v>
      </c>
      <c r="F127" s="13">
        <f>'BY_Demands_Drivers (4)'!$F$28*$I7</f>
        <v>0</v>
      </c>
      <c r="M127" s="18" t="str">
        <f t="shared" si="21"/>
        <v>\I:</v>
      </c>
      <c r="N127">
        <f>$S$7</f>
        <v>2013</v>
      </c>
      <c r="O127" t="s">
        <v>27</v>
      </c>
      <c r="P127" t="str">
        <f t="shared" si="31"/>
        <v>IXDLA</v>
      </c>
      <c r="Q127" s="13">
        <f>'BY_Demands_Drivers (4)'!$F$35*$T7</f>
        <v>0</v>
      </c>
      <c r="X127" s="18" t="str">
        <f t="shared" si="22"/>
        <v>\I:</v>
      </c>
      <c r="Y127">
        <f>$AD$7</f>
        <v>2013</v>
      </c>
      <c r="Z127" t="s">
        <v>27</v>
      </c>
      <c r="AA127" t="str">
        <f t="shared" si="32"/>
        <v>IRDLA</v>
      </c>
      <c r="AB127" s="13">
        <f>'BY_Demands_Drivers (4)'!$F$49*$AE7</f>
        <v>0</v>
      </c>
      <c r="AI127" s="18" t="str">
        <f t="shared" si="23"/>
        <v>\I:</v>
      </c>
      <c r="AJ127">
        <f>$AO$7</f>
        <v>2013</v>
      </c>
      <c r="AK127" t="s">
        <v>27</v>
      </c>
      <c r="AL127" t="str">
        <f t="shared" si="33"/>
        <v>ISDLA</v>
      </c>
      <c r="AM127" s="13">
        <f>'BY_Demands_Drivers (4)'!$F$56*$AP7</f>
        <v>0</v>
      </c>
      <c r="AT127" s="18" t="str">
        <f t="shared" si="24"/>
        <v>\I:</v>
      </c>
      <c r="AU127">
        <f>$AZ$7</f>
        <v>2013</v>
      </c>
      <c r="AV127" t="s">
        <v>27</v>
      </c>
      <c r="AW127" t="str">
        <f t="shared" si="34"/>
        <v>IIDLA</v>
      </c>
      <c r="AX127" s="13">
        <f>'BY_Demands_Drivers (4)'!$F$91*$BA7</f>
        <v>0</v>
      </c>
    </row>
    <row r="128" spans="2:50" x14ac:dyDescent="0.3">
      <c r="B128" s="18" t="str">
        <f t="shared" si="20"/>
        <v>\I:</v>
      </c>
      <c r="C128">
        <f>$H$8</f>
        <v>2014</v>
      </c>
      <c r="D128" t="s">
        <v>27</v>
      </c>
      <c r="E128" t="str">
        <f t="shared" si="30"/>
        <v>IGDLA</v>
      </c>
      <c r="F128" s="13">
        <f>'BY_Demands_Drivers (4)'!$F$28*$I8</f>
        <v>0</v>
      </c>
      <c r="M128" s="18" t="str">
        <f t="shared" si="21"/>
        <v>\I:</v>
      </c>
      <c r="N128">
        <f>$S$8</f>
        <v>2014</v>
      </c>
      <c r="O128" t="s">
        <v>27</v>
      </c>
      <c r="P128" t="str">
        <f t="shared" si="31"/>
        <v>IXDLA</v>
      </c>
      <c r="Q128" s="13">
        <f>'BY_Demands_Drivers (4)'!$F$35*$T8</f>
        <v>0</v>
      </c>
      <c r="X128" s="18" t="str">
        <f t="shared" si="22"/>
        <v>\I:</v>
      </c>
      <c r="Y128">
        <f>$AD$8</f>
        <v>2014</v>
      </c>
      <c r="Z128" t="s">
        <v>27</v>
      </c>
      <c r="AA128" t="str">
        <f t="shared" si="32"/>
        <v>IRDLA</v>
      </c>
      <c r="AB128" s="13">
        <f>'BY_Demands_Drivers (4)'!$F$49*$AE8</f>
        <v>0</v>
      </c>
      <c r="AI128" s="18" t="str">
        <f t="shared" si="23"/>
        <v>\I:</v>
      </c>
      <c r="AJ128">
        <f>$AO$8</f>
        <v>2014</v>
      </c>
      <c r="AK128" t="s">
        <v>27</v>
      </c>
      <c r="AL128" t="str">
        <f t="shared" si="33"/>
        <v>ISDLA</v>
      </c>
      <c r="AM128" s="13">
        <f>'BY_Demands_Drivers (4)'!$F$56*$AP8</f>
        <v>0</v>
      </c>
      <c r="AT128" s="18" t="str">
        <f t="shared" si="24"/>
        <v>\I:</v>
      </c>
      <c r="AU128">
        <f>$AZ$8</f>
        <v>2014</v>
      </c>
      <c r="AV128" t="s">
        <v>27</v>
      </c>
      <c r="AW128" t="str">
        <f t="shared" si="34"/>
        <v>IIDLA</v>
      </c>
      <c r="AX128" s="13">
        <f>'BY_Demands_Drivers (4)'!$F$91*$BA8</f>
        <v>0</v>
      </c>
    </row>
    <row r="129" spans="2:50" x14ac:dyDescent="0.3">
      <c r="B129" s="18" t="str">
        <f t="shared" si="20"/>
        <v>\I:</v>
      </c>
      <c r="C129">
        <f>$H$9</f>
        <v>2015</v>
      </c>
      <c r="D129" t="s">
        <v>27</v>
      </c>
      <c r="E129" t="str">
        <f t="shared" si="30"/>
        <v>IGDLA</v>
      </c>
      <c r="F129" s="13">
        <f>'BY_Demands_Drivers (4)'!$F$28*$I9</f>
        <v>0</v>
      </c>
      <c r="M129" s="18" t="str">
        <f t="shared" si="21"/>
        <v>\I:</v>
      </c>
      <c r="N129">
        <f>$S$9</f>
        <v>2015</v>
      </c>
      <c r="O129" t="s">
        <v>27</v>
      </c>
      <c r="P129" t="str">
        <f t="shared" si="31"/>
        <v>IXDLA</v>
      </c>
      <c r="Q129" s="13">
        <f>'BY_Demands_Drivers (4)'!$F$35*$T9</f>
        <v>0</v>
      </c>
      <c r="X129" s="18" t="str">
        <f t="shared" si="22"/>
        <v>\I:</v>
      </c>
      <c r="Y129">
        <f>$AD$9</f>
        <v>2015</v>
      </c>
      <c r="Z129" t="s">
        <v>27</v>
      </c>
      <c r="AA129" t="str">
        <f t="shared" si="32"/>
        <v>IRDLA</v>
      </c>
      <c r="AB129" s="13">
        <f>'BY_Demands_Drivers (4)'!$F$49*$AE9</f>
        <v>0</v>
      </c>
      <c r="AI129" s="18" t="str">
        <f t="shared" si="23"/>
        <v>\I:</v>
      </c>
      <c r="AJ129">
        <f>$AO$9</f>
        <v>2015</v>
      </c>
      <c r="AK129" t="s">
        <v>27</v>
      </c>
      <c r="AL129" t="str">
        <f t="shared" si="33"/>
        <v>ISDLA</v>
      </c>
      <c r="AM129" s="13">
        <f>'BY_Demands_Drivers (4)'!$F$56*$AP9</f>
        <v>0</v>
      </c>
      <c r="AT129" s="18" t="str">
        <f t="shared" si="24"/>
        <v>\I:</v>
      </c>
      <c r="AU129">
        <f>$AZ$9</f>
        <v>2015</v>
      </c>
      <c r="AV129" t="s">
        <v>27</v>
      </c>
      <c r="AW129" t="str">
        <f t="shared" si="34"/>
        <v>IIDLA</v>
      </c>
      <c r="AX129" s="13">
        <f>'BY_Demands_Drivers (4)'!$F$91*$BA9</f>
        <v>0</v>
      </c>
    </row>
    <row r="130" spans="2:50" x14ac:dyDescent="0.3">
      <c r="B130" s="18" t="str">
        <f t="shared" si="20"/>
        <v>\I:</v>
      </c>
      <c r="C130">
        <f>$H$10</f>
        <v>2016</v>
      </c>
      <c r="D130" t="s">
        <v>27</v>
      </c>
      <c r="E130" t="str">
        <f t="shared" si="30"/>
        <v>IGDLA</v>
      </c>
      <c r="F130" s="13">
        <f>'BY_Demands_Drivers (4)'!$F$28*$I10</f>
        <v>0</v>
      </c>
      <c r="M130" s="18" t="str">
        <f t="shared" si="21"/>
        <v>\I:</v>
      </c>
      <c r="N130">
        <f>$S$10</f>
        <v>2016</v>
      </c>
      <c r="O130" t="s">
        <v>27</v>
      </c>
      <c r="P130" t="str">
        <f t="shared" si="31"/>
        <v>IXDLA</v>
      </c>
      <c r="Q130" s="13">
        <f>'BY_Demands_Drivers (4)'!$F$35*$T10</f>
        <v>0</v>
      </c>
      <c r="X130" s="18" t="str">
        <f t="shared" si="22"/>
        <v>\I:</v>
      </c>
      <c r="Y130">
        <f>$AD$10</f>
        <v>2016</v>
      </c>
      <c r="Z130" t="s">
        <v>27</v>
      </c>
      <c r="AA130" t="str">
        <f t="shared" si="32"/>
        <v>IRDLA</v>
      </c>
      <c r="AB130" s="13">
        <f>'BY_Demands_Drivers (4)'!$F$49*$AE10</f>
        <v>0</v>
      </c>
      <c r="AI130" s="18" t="str">
        <f t="shared" si="23"/>
        <v>\I:</v>
      </c>
      <c r="AJ130">
        <f>$AO$10</f>
        <v>2016</v>
      </c>
      <c r="AK130" t="s">
        <v>27</v>
      </c>
      <c r="AL130" t="str">
        <f t="shared" si="33"/>
        <v>ISDLA</v>
      </c>
      <c r="AM130" s="13">
        <f>'BY_Demands_Drivers (4)'!$F$56*$AP10</f>
        <v>0</v>
      </c>
      <c r="AT130" s="18" t="str">
        <f t="shared" si="24"/>
        <v>\I:</v>
      </c>
      <c r="AU130">
        <f>$AZ$10</f>
        <v>2016</v>
      </c>
      <c r="AV130" t="s">
        <v>27</v>
      </c>
      <c r="AW130" t="str">
        <f t="shared" si="34"/>
        <v>IIDLA</v>
      </c>
      <c r="AX130" s="13">
        <f>'BY_Demands_Drivers (4)'!$F$91*$BA10</f>
        <v>0</v>
      </c>
    </row>
    <row r="131" spans="2:50" x14ac:dyDescent="0.3">
      <c r="B131" s="18" t="str">
        <f t="shared" si="20"/>
        <v>\I:</v>
      </c>
      <c r="C131">
        <f>$H$11</f>
        <v>2017</v>
      </c>
      <c r="D131" t="s">
        <v>27</v>
      </c>
      <c r="E131" t="str">
        <f t="shared" si="30"/>
        <v>IGDLA</v>
      </c>
      <c r="F131" s="13">
        <f>'BY_Demands_Drivers (4)'!$F$28*$I11</f>
        <v>0</v>
      </c>
      <c r="M131" s="18" t="str">
        <f t="shared" si="21"/>
        <v>\I:</v>
      </c>
      <c r="N131">
        <f>$S$11</f>
        <v>2017</v>
      </c>
      <c r="O131" t="s">
        <v>27</v>
      </c>
      <c r="P131" t="str">
        <f t="shared" si="31"/>
        <v>IXDLA</v>
      </c>
      <c r="Q131" s="13">
        <f>'BY_Demands_Drivers (4)'!$F$35*$T11</f>
        <v>0</v>
      </c>
      <c r="X131" s="18" t="str">
        <f t="shared" si="22"/>
        <v>\I:</v>
      </c>
      <c r="Y131">
        <f>$AD$11</f>
        <v>2017</v>
      </c>
      <c r="Z131" t="s">
        <v>27</v>
      </c>
      <c r="AA131" t="str">
        <f t="shared" si="32"/>
        <v>IRDLA</v>
      </c>
      <c r="AB131" s="13">
        <f>'BY_Demands_Drivers (4)'!$F$49*$AE11</f>
        <v>0</v>
      </c>
      <c r="AI131" s="18" t="str">
        <f t="shared" si="23"/>
        <v>\I:</v>
      </c>
      <c r="AJ131">
        <f>$AO$11</f>
        <v>2017</v>
      </c>
      <c r="AK131" t="s">
        <v>27</v>
      </c>
      <c r="AL131" t="str">
        <f t="shared" si="33"/>
        <v>ISDLA</v>
      </c>
      <c r="AM131" s="13">
        <f>'BY_Demands_Drivers (4)'!$F$56*$AP11</f>
        <v>0</v>
      </c>
      <c r="AT131" s="18" t="str">
        <f t="shared" si="24"/>
        <v>\I:</v>
      </c>
      <c r="AU131">
        <f>$AZ$11</f>
        <v>2017</v>
      </c>
      <c r="AV131" t="s">
        <v>27</v>
      </c>
      <c r="AW131" t="str">
        <f t="shared" si="34"/>
        <v>IIDLA</v>
      </c>
      <c r="AX131" s="13">
        <f>'BY_Demands_Drivers (4)'!$F$91*$BA11</f>
        <v>0</v>
      </c>
    </row>
    <row r="132" spans="2:50" x14ac:dyDescent="0.3">
      <c r="B132" s="18" t="str">
        <f t="shared" si="20"/>
        <v>\I:</v>
      </c>
      <c r="C132">
        <f>$H$12</f>
        <v>2018</v>
      </c>
      <c r="D132" t="s">
        <v>27</v>
      </c>
      <c r="E132" t="str">
        <f t="shared" si="30"/>
        <v>IGDLA</v>
      </c>
      <c r="F132" s="13">
        <f>'BY_Demands_Drivers (4)'!$F$28*$I12</f>
        <v>0</v>
      </c>
      <c r="M132" s="18" t="str">
        <f t="shared" si="21"/>
        <v>\I:</v>
      </c>
      <c r="N132">
        <f>$S$12</f>
        <v>2018</v>
      </c>
      <c r="O132" t="s">
        <v>27</v>
      </c>
      <c r="P132" t="str">
        <f t="shared" si="31"/>
        <v>IXDLA</v>
      </c>
      <c r="Q132" s="13">
        <f>'BY_Demands_Drivers (4)'!$F$35*$T12</f>
        <v>0</v>
      </c>
      <c r="X132" s="18" t="str">
        <f t="shared" si="22"/>
        <v>\I:</v>
      </c>
      <c r="Y132">
        <f>$AD$12</f>
        <v>2018</v>
      </c>
      <c r="Z132" t="s">
        <v>27</v>
      </c>
      <c r="AA132" t="str">
        <f t="shared" si="32"/>
        <v>IRDLA</v>
      </c>
      <c r="AB132" s="13">
        <f>'BY_Demands_Drivers (4)'!$F$49*$AE12</f>
        <v>0</v>
      </c>
      <c r="AI132" s="18" t="str">
        <f t="shared" si="23"/>
        <v>\I:</v>
      </c>
      <c r="AJ132">
        <f>$AO$12</f>
        <v>2018</v>
      </c>
      <c r="AK132" t="s">
        <v>27</v>
      </c>
      <c r="AL132" t="str">
        <f t="shared" si="33"/>
        <v>ISDLA</v>
      </c>
      <c r="AM132" s="13">
        <f>'BY_Demands_Drivers (4)'!$F$56*$AP12</f>
        <v>0</v>
      </c>
      <c r="AT132" s="18" t="str">
        <f t="shared" si="24"/>
        <v>\I:</v>
      </c>
      <c r="AU132">
        <f>$AZ$12</f>
        <v>2018</v>
      </c>
      <c r="AV132" t="s">
        <v>27</v>
      </c>
      <c r="AW132" t="str">
        <f t="shared" si="34"/>
        <v>IIDLA</v>
      </c>
      <c r="AX132" s="13">
        <f>'BY_Demands_Drivers (4)'!$F$91*$BA12</f>
        <v>0</v>
      </c>
    </row>
    <row r="133" spans="2:50" x14ac:dyDescent="0.3">
      <c r="B133" s="18" t="str">
        <f t="shared" ref="B133:B196" si="35">IF(SUM(F133:F133)&gt;0,"Demand","\I:")</f>
        <v>\I:</v>
      </c>
      <c r="C133">
        <f>$H$13</f>
        <v>2019</v>
      </c>
      <c r="D133" t="s">
        <v>27</v>
      </c>
      <c r="E133" t="str">
        <f t="shared" si="30"/>
        <v>IGDLA</v>
      </c>
      <c r="F133" s="13">
        <f>'BY_Demands_Drivers (4)'!$F$28*$I13</f>
        <v>0</v>
      </c>
      <c r="M133" s="18" t="str">
        <f t="shared" ref="M133:M196" si="36">IF(SUM(Q133:Q133)&gt;0,"Demand","\I:")</f>
        <v>\I:</v>
      </c>
      <c r="N133">
        <f>$S$13</f>
        <v>2019</v>
      </c>
      <c r="O133" t="s">
        <v>27</v>
      </c>
      <c r="P133" t="str">
        <f t="shared" si="31"/>
        <v>IXDLA</v>
      </c>
      <c r="Q133" s="13">
        <f>'BY_Demands_Drivers (4)'!$F$35*$T13</f>
        <v>0</v>
      </c>
      <c r="X133" s="18" t="str">
        <f t="shared" ref="X133:X196" si="37">IF(SUM(AB133:AB133)&gt;0,"Demand","\I:")</f>
        <v>\I:</v>
      </c>
      <c r="Y133">
        <f>$AD$13</f>
        <v>2019</v>
      </c>
      <c r="Z133" t="s">
        <v>27</v>
      </c>
      <c r="AA133" t="str">
        <f t="shared" si="32"/>
        <v>IRDLA</v>
      </c>
      <c r="AB133" s="13">
        <f>'BY_Demands_Drivers (4)'!$F$49*$AE13</f>
        <v>0</v>
      </c>
      <c r="AI133" s="18" t="str">
        <f t="shared" ref="AI133:AI196" si="38">IF(SUM(AM133:AM133)&gt;0,"Demand","\I:")</f>
        <v>\I:</v>
      </c>
      <c r="AJ133">
        <f>$AO$13</f>
        <v>2019</v>
      </c>
      <c r="AK133" t="s">
        <v>27</v>
      </c>
      <c r="AL133" t="str">
        <f t="shared" si="33"/>
        <v>ISDLA</v>
      </c>
      <c r="AM133" s="13">
        <f>'BY_Demands_Drivers (4)'!$F$56*$AP13</f>
        <v>0</v>
      </c>
      <c r="AT133" s="18" t="str">
        <f t="shared" ref="AT133:AT196" si="39">IF(SUM(AX133:AX133)&gt;0,"Demand","\I:")</f>
        <v>\I:</v>
      </c>
      <c r="AU133">
        <f>$AZ$13</f>
        <v>2019</v>
      </c>
      <c r="AV133" t="s">
        <v>27</v>
      </c>
      <c r="AW133" t="str">
        <f t="shared" si="34"/>
        <v>IIDLA</v>
      </c>
      <c r="AX133" s="13">
        <f>'BY_Demands_Drivers (4)'!$F$91*$BA13</f>
        <v>0</v>
      </c>
    </row>
    <row r="134" spans="2:50" x14ac:dyDescent="0.3">
      <c r="B134" s="18" t="str">
        <f t="shared" si="35"/>
        <v>\I:</v>
      </c>
      <c r="C134">
        <f>$H$14</f>
        <v>2020</v>
      </c>
      <c r="D134" t="s">
        <v>27</v>
      </c>
      <c r="E134" t="str">
        <f t="shared" si="30"/>
        <v>IGDLA</v>
      </c>
      <c r="F134" s="13">
        <f>'BY_Demands_Drivers (4)'!$F$28*$I14</f>
        <v>0</v>
      </c>
      <c r="M134" s="18" t="str">
        <f t="shared" si="36"/>
        <v>\I:</v>
      </c>
      <c r="N134">
        <f>$S$14</f>
        <v>2020</v>
      </c>
      <c r="O134" t="s">
        <v>27</v>
      </c>
      <c r="P134" t="str">
        <f t="shared" si="31"/>
        <v>IXDLA</v>
      </c>
      <c r="Q134" s="13">
        <f>'BY_Demands_Drivers (4)'!$F$35*$T14</f>
        <v>0</v>
      </c>
      <c r="X134" s="18" t="str">
        <f t="shared" si="37"/>
        <v>\I:</v>
      </c>
      <c r="Y134">
        <f>$AD$14</f>
        <v>2020</v>
      </c>
      <c r="Z134" t="s">
        <v>27</v>
      </c>
      <c r="AA134" t="str">
        <f t="shared" si="32"/>
        <v>IRDLA</v>
      </c>
      <c r="AB134" s="13">
        <f>'BY_Demands_Drivers (4)'!$F$49*$AE14</f>
        <v>0</v>
      </c>
      <c r="AI134" s="18" t="str">
        <f t="shared" si="38"/>
        <v>\I:</v>
      </c>
      <c r="AJ134">
        <f>$AO$14</f>
        <v>2020</v>
      </c>
      <c r="AK134" t="s">
        <v>27</v>
      </c>
      <c r="AL134" t="str">
        <f t="shared" si="33"/>
        <v>ISDLA</v>
      </c>
      <c r="AM134" s="13">
        <f>'BY_Demands_Drivers (4)'!$F$56*$AP14</f>
        <v>0</v>
      </c>
      <c r="AT134" s="18" t="str">
        <f t="shared" si="39"/>
        <v>\I:</v>
      </c>
      <c r="AU134">
        <f>$AZ$14</f>
        <v>2020</v>
      </c>
      <c r="AV134" t="s">
        <v>27</v>
      </c>
      <c r="AW134" t="str">
        <f t="shared" si="34"/>
        <v>IIDLA</v>
      </c>
      <c r="AX134" s="13">
        <f>'BY_Demands_Drivers (4)'!$F$91*$BA14</f>
        <v>0</v>
      </c>
    </row>
    <row r="135" spans="2:50" x14ac:dyDescent="0.3">
      <c r="B135" s="18" t="str">
        <f t="shared" si="35"/>
        <v>\I:</v>
      </c>
      <c r="C135">
        <f>$H$15</f>
        <v>2021</v>
      </c>
      <c r="D135" t="s">
        <v>27</v>
      </c>
      <c r="E135" t="str">
        <f t="shared" si="30"/>
        <v>IGDLA</v>
      </c>
      <c r="F135" s="13">
        <f>'BY_Demands_Drivers (4)'!$F$28*$I15</f>
        <v>0</v>
      </c>
      <c r="M135" s="18" t="str">
        <f t="shared" si="36"/>
        <v>\I:</v>
      </c>
      <c r="N135">
        <f>$S$15</f>
        <v>2021</v>
      </c>
      <c r="O135" t="s">
        <v>27</v>
      </c>
      <c r="P135" t="str">
        <f t="shared" si="31"/>
        <v>IXDLA</v>
      </c>
      <c r="Q135" s="13">
        <f>'BY_Demands_Drivers (4)'!$F$35*$T15</f>
        <v>0</v>
      </c>
      <c r="X135" s="18" t="str">
        <f t="shared" si="37"/>
        <v>\I:</v>
      </c>
      <c r="Y135">
        <f>$AD$15</f>
        <v>2021</v>
      </c>
      <c r="Z135" t="s">
        <v>27</v>
      </c>
      <c r="AA135" t="str">
        <f t="shared" si="32"/>
        <v>IRDLA</v>
      </c>
      <c r="AB135" s="13">
        <f>'BY_Demands_Drivers (4)'!$F$49*$AE15</f>
        <v>0</v>
      </c>
      <c r="AI135" s="18" t="str">
        <f t="shared" si="38"/>
        <v>\I:</v>
      </c>
      <c r="AJ135">
        <f>$AO$15</f>
        <v>2021</v>
      </c>
      <c r="AK135" t="s">
        <v>27</v>
      </c>
      <c r="AL135" t="str">
        <f t="shared" si="33"/>
        <v>ISDLA</v>
      </c>
      <c r="AM135" s="13">
        <f>'BY_Demands_Drivers (4)'!$F$56*$AP15</f>
        <v>0</v>
      </c>
      <c r="AT135" s="18" t="str">
        <f t="shared" si="39"/>
        <v>\I:</v>
      </c>
      <c r="AU135">
        <f>$AZ$15</f>
        <v>2021</v>
      </c>
      <c r="AV135" t="s">
        <v>27</v>
      </c>
      <c r="AW135" t="str">
        <f t="shared" si="34"/>
        <v>IIDLA</v>
      </c>
      <c r="AX135" s="13">
        <f>'BY_Demands_Drivers (4)'!$F$91*$BA15</f>
        <v>0</v>
      </c>
    </row>
    <row r="136" spans="2:50" x14ac:dyDescent="0.3">
      <c r="B136" s="18" t="str">
        <f t="shared" si="35"/>
        <v>\I:</v>
      </c>
      <c r="C136">
        <f>$H$16</f>
        <v>2022</v>
      </c>
      <c r="D136" t="s">
        <v>27</v>
      </c>
      <c r="E136" t="str">
        <f t="shared" si="30"/>
        <v>IGDLA</v>
      </c>
      <c r="F136" s="13">
        <f>'BY_Demands_Drivers (4)'!$F$28*$I16</f>
        <v>0</v>
      </c>
      <c r="M136" s="18" t="str">
        <f t="shared" si="36"/>
        <v>\I:</v>
      </c>
      <c r="N136">
        <f>$S$16</f>
        <v>2022</v>
      </c>
      <c r="O136" t="s">
        <v>27</v>
      </c>
      <c r="P136" t="str">
        <f t="shared" si="31"/>
        <v>IXDLA</v>
      </c>
      <c r="Q136" s="13">
        <f>'BY_Demands_Drivers (4)'!$F$35*$T16</f>
        <v>0</v>
      </c>
      <c r="X136" s="18" t="str">
        <f t="shared" si="37"/>
        <v>\I:</v>
      </c>
      <c r="Y136">
        <f>$AD$16</f>
        <v>2022</v>
      </c>
      <c r="Z136" t="s">
        <v>27</v>
      </c>
      <c r="AA136" t="str">
        <f t="shared" si="32"/>
        <v>IRDLA</v>
      </c>
      <c r="AB136" s="13">
        <f>'BY_Demands_Drivers (4)'!$F$49*$AE16</f>
        <v>0</v>
      </c>
      <c r="AI136" s="18" t="str">
        <f t="shared" si="38"/>
        <v>\I:</v>
      </c>
      <c r="AJ136">
        <f>$AO$16</f>
        <v>2022</v>
      </c>
      <c r="AK136" t="s">
        <v>27</v>
      </c>
      <c r="AL136" t="str">
        <f t="shared" si="33"/>
        <v>ISDLA</v>
      </c>
      <c r="AM136" s="13">
        <f>'BY_Demands_Drivers (4)'!$F$56*$AP16</f>
        <v>0</v>
      </c>
      <c r="AT136" s="18" t="str">
        <f t="shared" si="39"/>
        <v>\I:</v>
      </c>
      <c r="AU136">
        <f>$AZ$16</f>
        <v>2022</v>
      </c>
      <c r="AV136" t="s">
        <v>27</v>
      </c>
      <c r="AW136" t="str">
        <f t="shared" si="34"/>
        <v>IIDLA</v>
      </c>
      <c r="AX136" s="13">
        <f>'BY_Demands_Drivers (4)'!$F$91*$BA16</f>
        <v>0</v>
      </c>
    </row>
    <row r="137" spans="2:50" x14ac:dyDescent="0.3">
      <c r="B137" s="18" t="str">
        <f t="shared" si="35"/>
        <v>\I:</v>
      </c>
      <c r="C137">
        <f>$H$17</f>
        <v>2023</v>
      </c>
      <c r="D137" t="s">
        <v>27</v>
      </c>
      <c r="E137" t="str">
        <f t="shared" si="30"/>
        <v>IGDLA</v>
      </c>
      <c r="F137" s="13">
        <f>'BY_Demands_Drivers (4)'!$F$28*$I17</f>
        <v>0</v>
      </c>
      <c r="M137" s="18" t="str">
        <f t="shared" si="36"/>
        <v>\I:</v>
      </c>
      <c r="N137">
        <f>$S$17</f>
        <v>2023</v>
      </c>
      <c r="O137" t="s">
        <v>27</v>
      </c>
      <c r="P137" t="str">
        <f t="shared" si="31"/>
        <v>IXDLA</v>
      </c>
      <c r="Q137" s="13">
        <f>'BY_Demands_Drivers (4)'!$F$35*$T17</f>
        <v>0</v>
      </c>
      <c r="X137" s="18" t="str">
        <f t="shared" si="37"/>
        <v>\I:</v>
      </c>
      <c r="Y137">
        <f>$AD$17</f>
        <v>2023</v>
      </c>
      <c r="Z137" t="s">
        <v>27</v>
      </c>
      <c r="AA137" t="str">
        <f t="shared" si="32"/>
        <v>IRDLA</v>
      </c>
      <c r="AB137" s="13">
        <f>'BY_Demands_Drivers (4)'!$F$49*$AE17</f>
        <v>0</v>
      </c>
      <c r="AI137" s="18" t="str">
        <f t="shared" si="38"/>
        <v>\I:</v>
      </c>
      <c r="AJ137">
        <f>$AO$17</f>
        <v>2023</v>
      </c>
      <c r="AK137" t="s">
        <v>27</v>
      </c>
      <c r="AL137" t="str">
        <f t="shared" si="33"/>
        <v>ISDLA</v>
      </c>
      <c r="AM137" s="13">
        <f>'BY_Demands_Drivers (4)'!$F$56*$AP17</f>
        <v>0</v>
      </c>
      <c r="AT137" s="18" t="str">
        <f t="shared" si="39"/>
        <v>\I:</v>
      </c>
      <c r="AU137">
        <f>$AZ$17</f>
        <v>2023</v>
      </c>
      <c r="AV137" t="s">
        <v>27</v>
      </c>
      <c r="AW137" t="str">
        <f t="shared" si="34"/>
        <v>IIDLA</v>
      </c>
      <c r="AX137" s="13">
        <f>'BY_Demands_Drivers (4)'!$F$91*$BA17</f>
        <v>0</v>
      </c>
    </row>
    <row r="138" spans="2:50" x14ac:dyDescent="0.3">
      <c r="B138" s="18" t="str">
        <f t="shared" si="35"/>
        <v>\I:</v>
      </c>
      <c r="C138">
        <f>$H$18</f>
        <v>2024</v>
      </c>
      <c r="D138" t="s">
        <v>27</v>
      </c>
      <c r="E138" t="str">
        <f t="shared" si="30"/>
        <v>IGDLA</v>
      </c>
      <c r="F138" s="13">
        <f>'BY_Demands_Drivers (4)'!$F$28*$I18</f>
        <v>0</v>
      </c>
      <c r="M138" s="18" t="str">
        <f t="shared" si="36"/>
        <v>\I:</v>
      </c>
      <c r="N138">
        <f>$S$18</f>
        <v>2024</v>
      </c>
      <c r="O138" t="s">
        <v>27</v>
      </c>
      <c r="P138" t="str">
        <f t="shared" si="31"/>
        <v>IXDLA</v>
      </c>
      <c r="Q138" s="13">
        <f>'BY_Demands_Drivers (4)'!$F$35*$T18</f>
        <v>0</v>
      </c>
      <c r="X138" s="18" t="str">
        <f t="shared" si="37"/>
        <v>\I:</v>
      </c>
      <c r="Y138">
        <f>$AD$18</f>
        <v>2024</v>
      </c>
      <c r="Z138" t="s">
        <v>27</v>
      </c>
      <c r="AA138" t="str">
        <f t="shared" si="32"/>
        <v>IRDLA</v>
      </c>
      <c r="AB138" s="13">
        <f>'BY_Demands_Drivers (4)'!$F$49*$AE18</f>
        <v>0</v>
      </c>
      <c r="AI138" s="18" t="str">
        <f t="shared" si="38"/>
        <v>\I:</v>
      </c>
      <c r="AJ138">
        <f>$AO$18</f>
        <v>2024</v>
      </c>
      <c r="AK138" t="s">
        <v>27</v>
      </c>
      <c r="AL138" t="str">
        <f t="shared" si="33"/>
        <v>ISDLA</v>
      </c>
      <c r="AM138" s="13">
        <f>'BY_Demands_Drivers (4)'!$F$56*$AP18</f>
        <v>0</v>
      </c>
      <c r="AT138" s="18" t="str">
        <f t="shared" si="39"/>
        <v>\I:</v>
      </c>
      <c r="AU138">
        <f>$AZ$18</f>
        <v>2024</v>
      </c>
      <c r="AV138" t="s">
        <v>27</v>
      </c>
      <c r="AW138" t="str">
        <f t="shared" si="34"/>
        <v>IIDLA</v>
      </c>
      <c r="AX138" s="13">
        <f>'BY_Demands_Drivers (4)'!$F$91*$BA18</f>
        <v>0</v>
      </c>
    </row>
    <row r="139" spans="2:50" x14ac:dyDescent="0.3">
      <c r="B139" s="18" t="str">
        <f t="shared" si="35"/>
        <v>\I:</v>
      </c>
      <c r="C139">
        <f>$H$19</f>
        <v>2025</v>
      </c>
      <c r="D139" t="s">
        <v>27</v>
      </c>
      <c r="E139" t="str">
        <f t="shared" si="30"/>
        <v>IGDLA</v>
      </c>
      <c r="F139" s="13">
        <f>'BY_Demands_Drivers (4)'!$F$28*$I19</f>
        <v>0</v>
      </c>
      <c r="M139" s="18" t="str">
        <f t="shared" si="36"/>
        <v>\I:</v>
      </c>
      <c r="N139">
        <f>$S$19</f>
        <v>2025</v>
      </c>
      <c r="O139" t="s">
        <v>27</v>
      </c>
      <c r="P139" t="str">
        <f t="shared" si="31"/>
        <v>IXDLA</v>
      </c>
      <c r="Q139" s="13">
        <f>'BY_Demands_Drivers (4)'!$F$35*$T19</f>
        <v>0</v>
      </c>
      <c r="X139" s="18" t="str">
        <f t="shared" si="37"/>
        <v>\I:</v>
      </c>
      <c r="Y139">
        <f>$AD$19</f>
        <v>2025</v>
      </c>
      <c r="Z139" t="s">
        <v>27</v>
      </c>
      <c r="AA139" t="str">
        <f t="shared" si="32"/>
        <v>IRDLA</v>
      </c>
      <c r="AB139" s="13">
        <f>'BY_Demands_Drivers (4)'!$F$49*$AE19</f>
        <v>0</v>
      </c>
      <c r="AI139" s="18" t="str">
        <f t="shared" si="38"/>
        <v>\I:</v>
      </c>
      <c r="AJ139">
        <f>$AO$19</f>
        <v>2025</v>
      </c>
      <c r="AK139" t="s">
        <v>27</v>
      </c>
      <c r="AL139" t="str">
        <f t="shared" si="33"/>
        <v>ISDLA</v>
      </c>
      <c r="AM139" s="13">
        <f>'BY_Demands_Drivers (4)'!$F$56*$AP19</f>
        <v>0</v>
      </c>
      <c r="AT139" s="18" t="str">
        <f t="shared" si="39"/>
        <v>\I:</v>
      </c>
      <c r="AU139">
        <f>$AZ$19</f>
        <v>2025</v>
      </c>
      <c r="AV139" t="s">
        <v>27</v>
      </c>
      <c r="AW139" t="str">
        <f t="shared" si="34"/>
        <v>IIDLA</v>
      </c>
      <c r="AX139" s="13">
        <f>'BY_Demands_Drivers (4)'!$F$91*$BA19</f>
        <v>0</v>
      </c>
    </row>
    <row r="140" spans="2:50" x14ac:dyDescent="0.3">
      <c r="B140" s="18" t="str">
        <f t="shared" si="35"/>
        <v>\I:</v>
      </c>
      <c r="C140">
        <f>$H$20</f>
        <v>2026</v>
      </c>
      <c r="D140" t="s">
        <v>27</v>
      </c>
      <c r="E140" t="str">
        <f t="shared" si="30"/>
        <v>IGDLA</v>
      </c>
      <c r="F140" s="13">
        <f>'BY_Demands_Drivers (4)'!$F$28*$I20</f>
        <v>0</v>
      </c>
      <c r="M140" s="18" t="str">
        <f t="shared" si="36"/>
        <v>\I:</v>
      </c>
      <c r="N140">
        <f>$S$20</f>
        <v>2026</v>
      </c>
      <c r="O140" t="s">
        <v>27</v>
      </c>
      <c r="P140" t="str">
        <f t="shared" si="31"/>
        <v>IXDLA</v>
      </c>
      <c r="Q140" s="13">
        <f>'BY_Demands_Drivers (4)'!$F$35*$T20</f>
        <v>0</v>
      </c>
      <c r="X140" s="18" t="str">
        <f t="shared" si="37"/>
        <v>\I:</v>
      </c>
      <c r="Y140">
        <f>$AD$20</f>
        <v>2026</v>
      </c>
      <c r="Z140" t="s">
        <v>27</v>
      </c>
      <c r="AA140" t="str">
        <f t="shared" si="32"/>
        <v>IRDLA</v>
      </c>
      <c r="AB140" s="13">
        <f>'BY_Demands_Drivers (4)'!$F$49*$AE20</f>
        <v>0</v>
      </c>
      <c r="AI140" s="18" t="str">
        <f t="shared" si="38"/>
        <v>\I:</v>
      </c>
      <c r="AJ140">
        <f>$AO$20</f>
        <v>2026</v>
      </c>
      <c r="AK140" t="s">
        <v>27</v>
      </c>
      <c r="AL140" t="str">
        <f t="shared" si="33"/>
        <v>ISDLA</v>
      </c>
      <c r="AM140" s="13">
        <f>'BY_Demands_Drivers (4)'!$F$56*$AP20</f>
        <v>0</v>
      </c>
      <c r="AT140" s="18" t="str">
        <f t="shared" si="39"/>
        <v>\I:</v>
      </c>
      <c r="AU140">
        <f>$AZ$20</f>
        <v>2026</v>
      </c>
      <c r="AV140" t="s">
        <v>27</v>
      </c>
      <c r="AW140" t="str">
        <f t="shared" si="34"/>
        <v>IIDLA</v>
      </c>
      <c r="AX140" s="13">
        <f>'BY_Demands_Drivers (4)'!$F$91*$BA20</f>
        <v>0</v>
      </c>
    </row>
    <row r="141" spans="2:50" x14ac:dyDescent="0.3">
      <c r="B141" s="18" t="str">
        <f t="shared" si="35"/>
        <v>\I:</v>
      </c>
      <c r="C141">
        <f>$H$21</f>
        <v>2027</v>
      </c>
      <c r="D141" t="s">
        <v>27</v>
      </c>
      <c r="E141" t="str">
        <f t="shared" si="30"/>
        <v>IGDLA</v>
      </c>
      <c r="F141" s="13">
        <f>'BY_Demands_Drivers (4)'!$F$28*$I21</f>
        <v>0</v>
      </c>
      <c r="M141" s="18" t="str">
        <f t="shared" si="36"/>
        <v>\I:</v>
      </c>
      <c r="N141">
        <f>$S$21</f>
        <v>2027</v>
      </c>
      <c r="O141" t="s">
        <v>27</v>
      </c>
      <c r="P141" t="str">
        <f t="shared" si="31"/>
        <v>IXDLA</v>
      </c>
      <c r="Q141" s="13">
        <f>'BY_Demands_Drivers (4)'!$F$35*$T21</f>
        <v>0</v>
      </c>
      <c r="X141" s="18" t="str">
        <f t="shared" si="37"/>
        <v>\I:</v>
      </c>
      <c r="Y141">
        <f>$AD$21</f>
        <v>2027</v>
      </c>
      <c r="Z141" t="s">
        <v>27</v>
      </c>
      <c r="AA141" t="str">
        <f t="shared" si="32"/>
        <v>IRDLA</v>
      </c>
      <c r="AB141" s="13">
        <f>'BY_Demands_Drivers (4)'!$F$49*$AE21</f>
        <v>0</v>
      </c>
      <c r="AI141" s="18" t="str">
        <f t="shared" si="38"/>
        <v>\I:</v>
      </c>
      <c r="AJ141">
        <f>$AO$21</f>
        <v>2027</v>
      </c>
      <c r="AK141" t="s">
        <v>27</v>
      </c>
      <c r="AL141" t="str">
        <f t="shared" si="33"/>
        <v>ISDLA</v>
      </c>
      <c r="AM141" s="13">
        <f>'BY_Demands_Drivers (4)'!$F$56*$AP21</f>
        <v>0</v>
      </c>
      <c r="AT141" s="18" t="str">
        <f t="shared" si="39"/>
        <v>\I:</v>
      </c>
      <c r="AU141">
        <f>$AZ$21</f>
        <v>2027</v>
      </c>
      <c r="AV141" t="s">
        <v>27</v>
      </c>
      <c r="AW141" t="str">
        <f t="shared" si="34"/>
        <v>IIDLA</v>
      </c>
      <c r="AX141" s="13">
        <f>'BY_Demands_Drivers (4)'!$F$91*$BA21</f>
        <v>0</v>
      </c>
    </row>
    <row r="142" spans="2:50" x14ac:dyDescent="0.3">
      <c r="B142" s="18" t="str">
        <f t="shared" si="35"/>
        <v>\I:</v>
      </c>
      <c r="C142">
        <f>$H$22</f>
        <v>2028</v>
      </c>
      <c r="D142" t="s">
        <v>27</v>
      </c>
      <c r="E142" t="str">
        <f t="shared" si="30"/>
        <v>IGDLA</v>
      </c>
      <c r="F142" s="13">
        <f>'BY_Demands_Drivers (4)'!$F$28*$I22</f>
        <v>0</v>
      </c>
      <c r="M142" s="18" t="str">
        <f t="shared" si="36"/>
        <v>\I:</v>
      </c>
      <c r="N142">
        <f>$S$22</f>
        <v>2028</v>
      </c>
      <c r="O142" t="s">
        <v>27</v>
      </c>
      <c r="P142" t="str">
        <f t="shared" si="31"/>
        <v>IXDLA</v>
      </c>
      <c r="Q142" s="13">
        <f>'BY_Demands_Drivers (4)'!$F$35*$T22</f>
        <v>0</v>
      </c>
      <c r="X142" s="18" t="str">
        <f t="shared" si="37"/>
        <v>\I:</v>
      </c>
      <c r="Y142">
        <f>$AD$22</f>
        <v>2028</v>
      </c>
      <c r="Z142" t="s">
        <v>27</v>
      </c>
      <c r="AA142" t="str">
        <f t="shared" si="32"/>
        <v>IRDLA</v>
      </c>
      <c r="AB142" s="13">
        <f>'BY_Demands_Drivers (4)'!$F$49*$AE22</f>
        <v>0</v>
      </c>
      <c r="AI142" s="18" t="str">
        <f t="shared" si="38"/>
        <v>\I:</v>
      </c>
      <c r="AJ142">
        <f>$AO$22</f>
        <v>2028</v>
      </c>
      <c r="AK142" t="s">
        <v>27</v>
      </c>
      <c r="AL142" t="str">
        <f t="shared" si="33"/>
        <v>ISDLA</v>
      </c>
      <c r="AM142" s="13">
        <f>'BY_Demands_Drivers (4)'!$F$56*$AP22</f>
        <v>0</v>
      </c>
      <c r="AT142" s="18" t="str">
        <f t="shared" si="39"/>
        <v>\I:</v>
      </c>
      <c r="AU142">
        <f>$AZ$22</f>
        <v>2028</v>
      </c>
      <c r="AV142" t="s">
        <v>27</v>
      </c>
      <c r="AW142" t="str">
        <f t="shared" si="34"/>
        <v>IIDLA</v>
      </c>
      <c r="AX142" s="13">
        <f>'BY_Demands_Drivers (4)'!$F$91*$BA22</f>
        <v>0</v>
      </c>
    </row>
    <row r="143" spans="2:50" x14ac:dyDescent="0.3">
      <c r="B143" s="18" t="str">
        <f t="shared" si="35"/>
        <v>\I:</v>
      </c>
      <c r="C143">
        <f>$H$23</f>
        <v>2029</v>
      </c>
      <c r="D143" t="s">
        <v>27</v>
      </c>
      <c r="E143" t="str">
        <f t="shared" si="30"/>
        <v>IGDLA</v>
      </c>
      <c r="F143" s="13">
        <f>'BY_Demands_Drivers (4)'!$F$28*$I23</f>
        <v>0</v>
      </c>
      <c r="M143" s="18" t="str">
        <f t="shared" si="36"/>
        <v>\I:</v>
      </c>
      <c r="N143">
        <f>$S$23</f>
        <v>2029</v>
      </c>
      <c r="O143" t="s">
        <v>27</v>
      </c>
      <c r="P143" t="str">
        <f t="shared" si="31"/>
        <v>IXDLA</v>
      </c>
      <c r="Q143" s="13">
        <f>'BY_Demands_Drivers (4)'!$F$35*$T23</f>
        <v>0</v>
      </c>
      <c r="X143" s="18" t="str">
        <f t="shared" si="37"/>
        <v>\I:</v>
      </c>
      <c r="Y143">
        <f>$AD$23</f>
        <v>2029</v>
      </c>
      <c r="Z143" t="s">
        <v>27</v>
      </c>
      <c r="AA143" t="str">
        <f t="shared" si="32"/>
        <v>IRDLA</v>
      </c>
      <c r="AB143" s="13">
        <f>'BY_Demands_Drivers (4)'!$F$49*$AE23</f>
        <v>0</v>
      </c>
      <c r="AI143" s="18" t="str">
        <f t="shared" si="38"/>
        <v>\I:</v>
      </c>
      <c r="AJ143">
        <f>$AO$23</f>
        <v>2029</v>
      </c>
      <c r="AK143" t="s">
        <v>27</v>
      </c>
      <c r="AL143" t="str">
        <f t="shared" si="33"/>
        <v>ISDLA</v>
      </c>
      <c r="AM143" s="13">
        <f>'BY_Demands_Drivers (4)'!$F$56*$AP23</f>
        <v>0</v>
      </c>
      <c r="AT143" s="18" t="str">
        <f t="shared" si="39"/>
        <v>\I:</v>
      </c>
      <c r="AU143">
        <f>$AZ$23</f>
        <v>2029</v>
      </c>
      <c r="AV143" t="s">
        <v>27</v>
      </c>
      <c r="AW143" t="str">
        <f t="shared" si="34"/>
        <v>IIDLA</v>
      </c>
      <c r="AX143" s="13">
        <f>'BY_Demands_Drivers (4)'!$F$91*$BA23</f>
        <v>0</v>
      </c>
    </row>
    <row r="144" spans="2:50" x14ac:dyDescent="0.3">
      <c r="B144" s="18" t="str">
        <f t="shared" si="35"/>
        <v>\I:</v>
      </c>
      <c r="C144">
        <f>$H$24</f>
        <v>2030</v>
      </c>
      <c r="D144" t="s">
        <v>27</v>
      </c>
      <c r="E144" t="str">
        <f t="shared" si="30"/>
        <v>IGDLA</v>
      </c>
      <c r="F144" s="13">
        <f>'BY_Demands_Drivers (4)'!$F$28*$I24</f>
        <v>0</v>
      </c>
      <c r="M144" s="18" t="str">
        <f t="shared" si="36"/>
        <v>\I:</v>
      </c>
      <c r="N144">
        <f>$S$24</f>
        <v>2030</v>
      </c>
      <c r="O144" t="s">
        <v>27</v>
      </c>
      <c r="P144" t="str">
        <f t="shared" si="31"/>
        <v>IXDLA</v>
      </c>
      <c r="Q144" s="13">
        <f>'BY_Demands_Drivers (4)'!$F$35*$T24</f>
        <v>0</v>
      </c>
      <c r="X144" s="18" t="str">
        <f t="shared" si="37"/>
        <v>\I:</v>
      </c>
      <c r="Y144">
        <f>$AD$24</f>
        <v>2030</v>
      </c>
      <c r="Z144" t="s">
        <v>27</v>
      </c>
      <c r="AA144" t="str">
        <f t="shared" si="32"/>
        <v>IRDLA</v>
      </c>
      <c r="AB144" s="13">
        <f>'BY_Demands_Drivers (4)'!$F$49*$AE24</f>
        <v>0</v>
      </c>
      <c r="AI144" s="18" t="str">
        <f t="shared" si="38"/>
        <v>\I:</v>
      </c>
      <c r="AJ144">
        <f>$AO$24</f>
        <v>2030</v>
      </c>
      <c r="AK144" t="s">
        <v>27</v>
      </c>
      <c r="AL144" t="str">
        <f t="shared" si="33"/>
        <v>ISDLA</v>
      </c>
      <c r="AM144" s="13">
        <f>'BY_Demands_Drivers (4)'!$F$56*$AP24</f>
        <v>0</v>
      </c>
      <c r="AT144" s="18" t="str">
        <f t="shared" si="39"/>
        <v>\I:</v>
      </c>
      <c r="AU144">
        <f>$AZ$24</f>
        <v>2030</v>
      </c>
      <c r="AV144" t="s">
        <v>27</v>
      </c>
      <c r="AW144" t="str">
        <f t="shared" si="34"/>
        <v>IIDLA</v>
      </c>
      <c r="AX144" s="13">
        <f>'BY_Demands_Drivers (4)'!$F$91*$BA24</f>
        <v>0</v>
      </c>
    </row>
    <row r="145" spans="2:50" x14ac:dyDescent="0.3">
      <c r="B145" s="18" t="str">
        <f t="shared" si="35"/>
        <v>\I:</v>
      </c>
      <c r="C145">
        <f>$H$25</f>
        <v>2031</v>
      </c>
      <c r="D145" t="s">
        <v>27</v>
      </c>
      <c r="E145" t="str">
        <f t="shared" si="30"/>
        <v>IGDLA</v>
      </c>
      <c r="F145" s="13">
        <f>'BY_Demands_Drivers (4)'!$F$28*$I25</f>
        <v>0</v>
      </c>
      <c r="M145" s="18" t="str">
        <f t="shared" si="36"/>
        <v>\I:</v>
      </c>
      <c r="N145">
        <f>$S$25</f>
        <v>2031</v>
      </c>
      <c r="O145" t="s">
        <v>27</v>
      </c>
      <c r="P145" t="str">
        <f t="shared" si="31"/>
        <v>IXDLA</v>
      </c>
      <c r="Q145" s="13">
        <f>'BY_Demands_Drivers (4)'!$F$35*$T25</f>
        <v>0</v>
      </c>
      <c r="X145" s="18" t="str">
        <f t="shared" si="37"/>
        <v>\I:</v>
      </c>
      <c r="Y145">
        <f>$AD$25</f>
        <v>2031</v>
      </c>
      <c r="Z145" t="s">
        <v>27</v>
      </c>
      <c r="AA145" t="str">
        <f t="shared" si="32"/>
        <v>IRDLA</v>
      </c>
      <c r="AB145" s="13">
        <f>'BY_Demands_Drivers (4)'!$F$49*$AE25</f>
        <v>0</v>
      </c>
      <c r="AI145" s="18" t="str">
        <f t="shared" si="38"/>
        <v>\I:</v>
      </c>
      <c r="AJ145">
        <f>$AO$25</f>
        <v>2031</v>
      </c>
      <c r="AK145" t="s">
        <v>27</v>
      </c>
      <c r="AL145" t="str">
        <f t="shared" si="33"/>
        <v>ISDLA</v>
      </c>
      <c r="AM145" s="13">
        <f>'BY_Demands_Drivers (4)'!$F$56*$AP25</f>
        <v>0</v>
      </c>
      <c r="AT145" s="18" t="str">
        <f t="shared" si="39"/>
        <v>\I:</v>
      </c>
      <c r="AU145">
        <f>$AZ$25</f>
        <v>2031</v>
      </c>
      <c r="AV145" t="s">
        <v>27</v>
      </c>
      <c r="AW145" t="str">
        <f t="shared" si="34"/>
        <v>IIDLA</v>
      </c>
      <c r="AX145" s="13">
        <f>'BY_Demands_Drivers (4)'!$F$91*$BA25</f>
        <v>0</v>
      </c>
    </row>
    <row r="146" spans="2:50" x14ac:dyDescent="0.3">
      <c r="B146" s="18" t="str">
        <f t="shared" si="35"/>
        <v>\I:</v>
      </c>
      <c r="C146">
        <f>$H$26</f>
        <v>2032</v>
      </c>
      <c r="D146" t="s">
        <v>27</v>
      </c>
      <c r="E146" t="str">
        <f t="shared" si="30"/>
        <v>IGDLA</v>
      </c>
      <c r="F146" s="13">
        <f>'BY_Demands_Drivers (4)'!$F$28*$I26</f>
        <v>0</v>
      </c>
      <c r="M146" s="18" t="str">
        <f t="shared" si="36"/>
        <v>\I:</v>
      </c>
      <c r="N146">
        <f>$S$26</f>
        <v>2032</v>
      </c>
      <c r="O146" t="s">
        <v>27</v>
      </c>
      <c r="P146" t="str">
        <f t="shared" si="31"/>
        <v>IXDLA</v>
      </c>
      <c r="Q146" s="13">
        <f>'BY_Demands_Drivers (4)'!$F$35*$T26</f>
        <v>0</v>
      </c>
      <c r="X146" s="18" t="str">
        <f t="shared" si="37"/>
        <v>\I:</v>
      </c>
      <c r="Y146">
        <f>$AD$26</f>
        <v>2032</v>
      </c>
      <c r="Z146" t="s">
        <v>27</v>
      </c>
      <c r="AA146" t="str">
        <f t="shared" si="32"/>
        <v>IRDLA</v>
      </c>
      <c r="AB146" s="13">
        <f>'BY_Demands_Drivers (4)'!$F$49*$AE26</f>
        <v>0</v>
      </c>
      <c r="AI146" s="18" t="str">
        <f t="shared" si="38"/>
        <v>\I:</v>
      </c>
      <c r="AJ146">
        <f>$AO$26</f>
        <v>2032</v>
      </c>
      <c r="AK146" t="s">
        <v>27</v>
      </c>
      <c r="AL146" t="str">
        <f t="shared" si="33"/>
        <v>ISDLA</v>
      </c>
      <c r="AM146" s="13">
        <f>'BY_Demands_Drivers (4)'!$F$56*$AP26</f>
        <v>0</v>
      </c>
      <c r="AT146" s="18" t="str">
        <f t="shared" si="39"/>
        <v>\I:</v>
      </c>
      <c r="AU146">
        <f>$AZ$26</f>
        <v>2032</v>
      </c>
      <c r="AV146" t="s">
        <v>27</v>
      </c>
      <c r="AW146" t="str">
        <f t="shared" si="34"/>
        <v>IIDLA</v>
      </c>
      <c r="AX146" s="13">
        <f>'BY_Demands_Drivers (4)'!$F$91*$BA26</f>
        <v>0</v>
      </c>
    </row>
    <row r="147" spans="2:50" x14ac:dyDescent="0.3">
      <c r="B147" s="18" t="str">
        <f t="shared" si="35"/>
        <v>\I:</v>
      </c>
      <c r="C147">
        <f>$H$27</f>
        <v>2033</v>
      </c>
      <c r="D147" t="s">
        <v>27</v>
      </c>
      <c r="E147" t="str">
        <f t="shared" si="30"/>
        <v>IGDLA</v>
      </c>
      <c r="F147" s="13">
        <f>'BY_Demands_Drivers (4)'!$F$28*$I27</f>
        <v>0</v>
      </c>
      <c r="M147" s="18" t="str">
        <f t="shared" si="36"/>
        <v>\I:</v>
      </c>
      <c r="N147">
        <f>$S$27</f>
        <v>2033</v>
      </c>
      <c r="O147" t="s">
        <v>27</v>
      </c>
      <c r="P147" t="str">
        <f t="shared" si="31"/>
        <v>IXDLA</v>
      </c>
      <c r="Q147" s="13">
        <f>'BY_Demands_Drivers (4)'!$F$35*$T27</f>
        <v>0</v>
      </c>
      <c r="X147" s="18" t="str">
        <f t="shared" si="37"/>
        <v>\I:</v>
      </c>
      <c r="Y147">
        <f>$AD$27</f>
        <v>2033</v>
      </c>
      <c r="Z147" t="s">
        <v>27</v>
      </c>
      <c r="AA147" t="str">
        <f t="shared" si="32"/>
        <v>IRDLA</v>
      </c>
      <c r="AB147" s="13">
        <f>'BY_Demands_Drivers (4)'!$F$49*$AE27</f>
        <v>0</v>
      </c>
      <c r="AI147" s="18" t="str">
        <f t="shared" si="38"/>
        <v>\I:</v>
      </c>
      <c r="AJ147">
        <f>$AO$27</f>
        <v>2033</v>
      </c>
      <c r="AK147" t="s">
        <v>27</v>
      </c>
      <c r="AL147" t="str">
        <f t="shared" si="33"/>
        <v>ISDLA</v>
      </c>
      <c r="AM147" s="13">
        <f>'BY_Demands_Drivers (4)'!$F$56*$AP27</f>
        <v>0</v>
      </c>
      <c r="AT147" s="18" t="str">
        <f t="shared" si="39"/>
        <v>\I:</v>
      </c>
      <c r="AU147">
        <f>$AZ$27</f>
        <v>2033</v>
      </c>
      <c r="AV147" t="s">
        <v>27</v>
      </c>
      <c r="AW147" t="str">
        <f t="shared" si="34"/>
        <v>IIDLA</v>
      </c>
      <c r="AX147" s="13">
        <f>'BY_Demands_Drivers (4)'!$F$91*$BA27</f>
        <v>0</v>
      </c>
    </row>
    <row r="148" spans="2:50" x14ac:dyDescent="0.3">
      <c r="B148" s="18" t="str">
        <f t="shared" si="35"/>
        <v>\I:</v>
      </c>
      <c r="C148">
        <f>$H$28</f>
        <v>2034</v>
      </c>
      <c r="D148" t="s">
        <v>27</v>
      </c>
      <c r="E148" t="str">
        <f t="shared" si="30"/>
        <v>IGDLA</v>
      </c>
      <c r="F148" s="13">
        <f>'BY_Demands_Drivers (4)'!$F$28*$I28</f>
        <v>0</v>
      </c>
      <c r="M148" s="18" t="str">
        <f t="shared" si="36"/>
        <v>\I:</v>
      </c>
      <c r="N148">
        <f>$S$28</f>
        <v>2034</v>
      </c>
      <c r="O148" t="s">
        <v>27</v>
      </c>
      <c r="P148" t="str">
        <f t="shared" si="31"/>
        <v>IXDLA</v>
      </c>
      <c r="Q148" s="13">
        <f>'BY_Demands_Drivers (4)'!$F$35*$T28</f>
        <v>0</v>
      </c>
      <c r="X148" s="18" t="str">
        <f t="shared" si="37"/>
        <v>\I:</v>
      </c>
      <c r="Y148">
        <f>$AD$28</f>
        <v>2034</v>
      </c>
      <c r="Z148" t="s">
        <v>27</v>
      </c>
      <c r="AA148" t="str">
        <f t="shared" si="32"/>
        <v>IRDLA</v>
      </c>
      <c r="AB148" s="13">
        <f>'BY_Demands_Drivers (4)'!$F$49*$AE28</f>
        <v>0</v>
      </c>
      <c r="AI148" s="18" t="str">
        <f t="shared" si="38"/>
        <v>\I:</v>
      </c>
      <c r="AJ148">
        <f>$AO$28</f>
        <v>2034</v>
      </c>
      <c r="AK148" t="s">
        <v>27</v>
      </c>
      <c r="AL148" t="str">
        <f t="shared" si="33"/>
        <v>ISDLA</v>
      </c>
      <c r="AM148" s="13">
        <f>'BY_Demands_Drivers (4)'!$F$56*$AP28</f>
        <v>0</v>
      </c>
      <c r="AT148" s="18" t="str">
        <f t="shared" si="39"/>
        <v>\I:</v>
      </c>
      <c r="AU148">
        <f>$AZ$28</f>
        <v>2034</v>
      </c>
      <c r="AV148" t="s">
        <v>27</v>
      </c>
      <c r="AW148" t="str">
        <f t="shared" si="34"/>
        <v>IIDLA</v>
      </c>
      <c r="AX148" s="13">
        <f>'BY_Demands_Drivers (4)'!$F$91*$BA28</f>
        <v>0</v>
      </c>
    </row>
    <row r="149" spans="2:50" x14ac:dyDescent="0.3">
      <c r="B149" s="18" t="str">
        <f t="shared" si="35"/>
        <v>\I:</v>
      </c>
      <c r="C149">
        <f>$H$29</f>
        <v>2035</v>
      </c>
      <c r="D149" t="s">
        <v>27</v>
      </c>
      <c r="E149" t="str">
        <f t="shared" si="30"/>
        <v>IGDLA</v>
      </c>
      <c r="F149" s="13">
        <f>'BY_Demands_Drivers (4)'!$F$28*$I29</f>
        <v>0</v>
      </c>
      <c r="M149" s="18" t="str">
        <f t="shared" si="36"/>
        <v>\I:</v>
      </c>
      <c r="N149">
        <f>$S$29</f>
        <v>2035</v>
      </c>
      <c r="O149" t="s">
        <v>27</v>
      </c>
      <c r="P149" t="str">
        <f t="shared" si="31"/>
        <v>IXDLA</v>
      </c>
      <c r="Q149" s="13">
        <f>'BY_Demands_Drivers (4)'!$F$35*$T29</f>
        <v>0</v>
      </c>
      <c r="X149" s="18" t="str">
        <f t="shared" si="37"/>
        <v>\I:</v>
      </c>
      <c r="Y149">
        <f>$AD$29</f>
        <v>2035</v>
      </c>
      <c r="Z149" t="s">
        <v>27</v>
      </c>
      <c r="AA149" t="str">
        <f t="shared" si="32"/>
        <v>IRDLA</v>
      </c>
      <c r="AB149" s="13">
        <f>'BY_Demands_Drivers (4)'!$F$49*$AE29</f>
        <v>0</v>
      </c>
      <c r="AI149" s="18" t="str">
        <f t="shared" si="38"/>
        <v>\I:</v>
      </c>
      <c r="AJ149">
        <f>$AO$29</f>
        <v>2035</v>
      </c>
      <c r="AK149" t="s">
        <v>27</v>
      </c>
      <c r="AL149" t="str">
        <f t="shared" si="33"/>
        <v>ISDLA</v>
      </c>
      <c r="AM149" s="13">
        <f>'BY_Demands_Drivers (4)'!$F$56*$AP29</f>
        <v>0</v>
      </c>
      <c r="AT149" s="18" t="str">
        <f t="shared" si="39"/>
        <v>\I:</v>
      </c>
      <c r="AU149">
        <f>$AZ$29</f>
        <v>2035</v>
      </c>
      <c r="AV149" t="s">
        <v>27</v>
      </c>
      <c r="AW149" t="str">
        <f t="shared" si="34"/>
        <v>IIDLA</v>
      </c>
      <c r="AX149" s="13">
        <f>'BY_Demands_Drivers (4)'!$F$91*$BA29</f>
        <v>0</v>
      </c>
    </row>
    <row r="150" spans="2:50" x14ac:dyDescent="0.3">
      <c r="B150" s="18" t="str">
        <f t="shared" si="35"/>
        <v>\I:</v>
      </c>
      <c r="C150">
        <f>$H$30</f>
        <v>2036</v>
      </c>
      <c r="D150" t="s">
        <v>27</v>
      </c>
      <c r="E150" t="str">
        <f t="shared" si="30"/>
        <v>IGDLA</v>
      </c>
      <c r="F150" s="13">
        <f>'BY_Demands_Drivers (4)'!$F$28*$I30</f>
        <v>0</v>
      </c>
      <c r="M150" s="18" t="str">
        <f t="shared" si="36"/>
        <v>\I:</v>
      </c>
      <c r="N150">
        <f>$S$30</f>
        <v>2036</v>
      </c>
      <c r="O150" t="s">
        <v>27</v>
      </c>
      <c r="P150" t="str">
        <f t="shared" si="31"/>
        <v>IXDLA</v>
      </c>
      <c r="Q150" s="13">
        <f>'BY_Demands_Drivers (4)'!$F$35*$T30</f>
        <v>0</v>
      </c>
      <c r="X150" s="18" t="str">
        <f t="shared" si="37"/>
        <v>\I:</v>
      </c>
      <c r="Y150">
        <f>$AD$30</f>
        <v>2036</v>
      </c>
      <c r="Z150" t="s">
        <v>27</v>
      </c>
      <c r="AA150" t="str">
        <f t="shared" si="32"/>
        <v>IRDLA</v>
      </c>
      <c r="AB150" s="13">
        <f>'BY_Demands_Drivers (4)'!$F$49*$AE30</f>
        <v>0</v>
      </c>
      <c r="AI150" s="18" t="str">
        <f t="shared" si="38"/>
        <v>\I:</v>
      </c>
      <c r="AJ150">
        <f>$AO$30</f>
        <v>2036</v>
      </c>
      <c r="AK150" t="s">
        <v>27</v>
      </c>
      <c r="AL150" t="str">
        <f t="shared" si="33"/>
        <v>ISDLA</v>
      </c>
      <c r="AM150" s="13">
        <f>'BY_Demands_Drivers (4)'!$F$56*$AP30</f>
        <v>0</v>
      </c>
      <c r="AT150" s="18" t="str">
        <f t="shared" si="39"/>
        <v>\I:</v>
      </c>
      <c r="AU150">
        <f>$AZ$30</f>
        <v>2036</v>
      </c>
      <c r="AV150" t="s">
        <v>27</v>
      </c>
      <c r="AW150" t="str">
        <f t="shared" si="34"/>
        <v>IIDLA</v>
      </c>
      <c r="AX150" s="13">
        <f>'BY_Demands_Drivers (4)'!$F$91*$BA30</f>
        <v>0</v>
      </c>
    </row>
    <row r="151" spans="2:50" x14ac:dyDescent="0.3">
      <c r="B151" s="18" t="str">
        <f t="shared" si="35"/>
        <v>\I:</v>
      </c>
      <c r="C151">
        <f>$H$31</f>
        <v>2037</v>
      </c>
      <c r="D151" t="s">
        <v>27</v>
      </c>
      <c r="E151" t="str">
        <f t="shared" si="30"/>
        <v>IGDLA</v>
      </c>
      <c r="F151" s="13">
        <f>'BY_Demands_Drivers (4)'!$F$28*$I31</f>
        <v>0</v>
      </c>
      <c r="M151" s="18" t="str">
        <f t="shared" si="36"/>
        <v>\I:</v>
      </c>
      <c r="N151">
        <f>$S$31</f>
        <v>2037</v>
      </c>
      <c r="O151" t="s">
        <v>27</v>
      </c>
      <c r="P151" t="str">
        <f t="shared" si="31"/>
        <v>IXDLA</v>
      </c>
      <c r="Q151" s="13">
        <f>'BY_Demands_Drivers (4)'!$F$35*$T31</f>
        <v>0</v>
      </c>
      <c r="X151" s="18" t="str">
        <f t="shared" si="37"/>
        <v>\I:</v>
      </c>
      <c r="Y151">
        <f>$AD$31</f>
        <v>2037</v>
      </c>
      <c r="Z151" t="s">
        <v>27</v>
      </c>
      <c r="AA151" t="str">
        <f t="shared" si="32"/>
        <v>IRDLA</v>
      </c>
      <c r="AB151" s="13">
        <f>'BY_Demands_Drivers (4)'!$F$49*$AE31</f>
        <v>0</v>
      </c>
      <c r="AI151" s="18" t="str">
        <f t="shared" si="38"/>
        <v>\I:</v>
      </c>
      <c r="AJ151">
        <f>$AO$31</f>
        <v>2037</v>
      </c>
      <c r="AK151" t="s">
        <v>27</v>
      </c>
      <c r="AL151" t="str">
        <f t="shared" si="33"/>
        <v>ISDLA</v>
      </c>
      <c r="AM151" s="13">
        <f>'BY_Demands_Drivers (4)'!$F$56*$AP31</f>
        <v>0</v>
      </c>
      <c r="AT151" s="18" t="str">
        <f t="shared" si="39"/>
        <v>\I:</v>
      </c>
      <c r="AU151">
        <f>$AZ$31</f>
        <v>2037</v>
      </c>
      <c r="AV151" t="s">
        <v>27</v>
      </c>
      <c r="AW151" t="str">
        <f t="shared" si="34"/>
        <v>IIDLA</v>
      </c>
      <c r="AX151" s="13">
        <f>'BY_Demands_Drivers (4)'!$F$91*$BA31</f>
        <v>0</v>
      </c>
    </row>
    <row r="152" spans="2:50" x14ac:dyDescent="0.3">
      <c r="B152" s="18" t="str">
        <f t="shared" si="35"/>
        <v>\I:</v>
      </c>
      <c r="C152">
        <f>$H$32</f>
        <v>2038</v>
      </c>
      <c r="D152" t="s">
        <v>27</v>
      </c>
      <c r="E152" t="str">
        <f t="shared" si="30"/>
        <v>IGDLA</v>
      </c>
      <c r="F152" s="13">
        <f>'BY_Demands_Drivers (4)'!$F$28*$I32</f>
        <v>0</v>
      </c>
      <c r="M152" s="18" t="str">
        <f t="shared" si="36"/>
        <v>\I:</v>
      </c>
      <c r="N152">
        <f>$S$32</f>
        <v>2038</v>
      </c>
      <c r="O152" t="s">
        <v>27</v>
      </c>
      <c r="P152" t="str">
        <f t="shared" si="31"/>
        <v>IXDLA</v>
      </c>
      <c r="Q152" s="13">
        <f>'BY_Demands_Drivers (4)'!$F$35*$T32</f>
        <v>0</v>
      </c>
      <c r="X152" s="18" t="str">
        <f t="shared" si="37"/>
        <v>\I:</v>
      </c>
      <c r="Y152">
        <f>$AD$32</f>
        <v>2038</v>
      </c>
      <c r="Z152" t="s">
        <v>27</v>
      </c>
      <c r="AA152" t="str">
        <f t="shared" si="32"/>
        <v>IRDLA</v>
      </c>
      <c r="AB152" s="13">
        <f>'BY_Demands_Drivers (4)'!$F$49*$AE32</f>
        <v>0</v>
      </c>
      <c r="AI152" s="18" t="str">
        <f t="shared" si="38"/>
        <v>\I:</v>
      </c>
      <c r="AJ152">
        <f>$AO$32</f>
        <v>2038</v>
      </c>
      <c r="AK152" t="s">
        <v>27</v>
      </c>
      <c r="AL152" t="str">
        <f t="shared" si="33"/>
        <v>ISDLA</v>
      </c>
      <c r="AM152" s="13">
        <f>'BY_Demands_Drivers (4)'!$F$56*$AP32</f>
        <v>0</v>
      </c>
      <c r="AT152" s="18" t="str">
        <f t="shared" si="39"/>
        <v>\I:</v>
      </c>
      <c r="AU152">
        <f>$AZ$32</f>
        <v>2038</v>
      </c>
      <c r="AV152" t="s">
        <v>27</v>
      </c>
      <c r="AW152" t="str">
        <f t="shared" si="34"/>
        <v>IIDLA</v>
      </c>
      <c r="AX152" s="13">
        <f>'BY_Demands_Drivers (4)'!$F$91*$BA32</f>
        <v>0</v>
      </c>
    </row>
    <row r="153" spans="2:50" x14ac:dyDescent="0.3">
      <c r="B153" s="18" t="str">
        <f t="shared" si="35"/>
        <v>\I:</v>
      </c>
      <c r="C153">
        <f>$H$33</f>
        <v>2039</v>
      </c>
      <c r="D153" t="s">
        <v>27</v>
      </c>
      <c r="E153" t="str">
        <f t="shared" si="30"/>
        <v>IGDLA</v>
      </c>
      <c r="F153" s="13">
        <f>'BY_Demands_Drivers (4)'!$F$28*$I33</f>
        <v>0</v>
      </c>
      <c r="M153" s="18" t="str">
        <f t="shared" si="36"/>
        <v>\I:</v>
      </c>
      <c r="N153">
        <f>$S$33</f>
        <v>2039</v>
      </c>
      <c r="O153" t="s">
        <v>27</v>
      </c>
      <c r="P153" t="str">
        <f t="shared" si="31"/>
        <v>IXDLA</v>
      </c>
      <c r="Q153" s="13">
        <f>'BY_Demands_Drivers (4)'!$F$35*$T33</f>
        <v>0</v>
      </c>
      <c r="X153" s="18" t="str">
        <f t="shared" si="37"/>
        <v>\I:</v>
      </c>
      <c r="Y153">
        <f>$AD$33</f>
        <v>2039</v>
      </c>
      <c r="Z153" t="s">
        <v>27</v>
      </c>
      <c r="AA153" t="str">
        <f t="shared" si="32"/>
        <v>IRDLA</v>
      </c>
      <c r="AB153" s="13">
        <f>'BY_Demands_Drivers (4)'!$F$49*$AE33</f>
        <v>0</v>
      </c>
      <c r="AI153" s="18" t="str">
        <f t="shared" si="38"/>
        <v>\I:</v>
      </c>
      <c r="AJ153">
        <f>$AO$33</f>
        <v>2039</v>
      </c>
      <c r="AK153" t="s">
        <v>27</v>
      </c>
      <c r="AL153" t="str">
        <f t="shared" si="33"/>
        <v>ISDLA</v>
      </c>
      <c r="AM153" s="13">
        <f>'BY_Demands_Drivers (4)'!$F$56*$AP33</f>
        <v>0</v>
      </c>
      <c r="AT153" s="18" t="str">
        <f t="shared" si="39"/>
        <v>\I:</v>
      </c>
      <c r="AU153">
        <f>$AZ$33</f>
        <v>2039</v>
      </c>
      <c r="AV153" t="s">
        <v>27</v>
      </c>
      <c r="AW153" t="str">
        <f t="shared" si="34"/>
        <v>IIDLA</v>
      </c>
      <c r="AX153" s="13">
        <f>'BY_Demands_Drivers (4)'!$F$91*$BA33</f>
        <v>0</v>
      </c>
    </row>
    <row r="154" spans="2:50" x14ac:dyDescent="0.3">
      <c r="B154" s="18" t="str">
        <f t="shared" si="35"/>
        <v>\I:</v>
      </c>
      <c r="C154">
        <f>$H$34</f>
        <v>2040</v>
      </c>
      <c r="D154" t="s">
        <v>27</v>
      </c>
      <c r="E154" t="str">
        <f t="shared" si="30"/>
        <v>IGDLA</v>
      </c>
      <c r="F154" s="13">
        <f>'BY_Demands_Drivers (4)'!$F$28*$I34</f>
        <v>0</v>
      </c>
      <c r="M154" s="18" t="str">
        <f t="shared" si="36"/>
        <v>\I:</v>
      </c>
      <c r="N154">
        <f>$S$34</f>
        <v>2040</v>
      </c>
      <c r="O154" t="s">
        <v>27</v>
      </c>
      <c r="P154" t="str">
        <f t="shared" si="31"/>
        <v>IXDLA</v>
      </c>
      <c r="Q154" s="13">
        <f>'BY_Demands_Drivers (4)'!$F$35*$T34</f>
        <v>0</v>
      </c>
      <c r="X154" s="18" t="str">
        <f t="shared" si="37"/>
        <v>\I:</v>
      </c>
      <c r="Y154">
        <f>$AD$34</f>
        <v>2040</v>
      </c>
      <c r="Z154" t="s">
        <v>27</v>
      </c>
      <c r="AA154" t="str">
        <f t="shared" si="32"/>
        <v>IRDLA</v>
      </c>
      <c r="AB154" s="13">
        <f>'BY_Demands_Drivers (4)'!$F$49*$AE34</f>
        <v>0</v>
      </c>
      <c r="AI154" s="18" t="str">
        <f t="shared" si="38"/>
        <v>\I:</v>
      </c>
      <c r="AJ154">
        <f>$AO$34</f>
        <v>2040</v>
      </c>
      <c r="AK154" t="s">
        <v>27</v>
      </c>
      <c r="AL154" t="str">
        <f t="shared" si="33"/>
        <v>ISDLA</v>
      </c>
      <c r="AM154" s="13">
        <f>'BY_Demands_Drivers (4)'!$F$56*$AP34</f>
        <v>0</v>
      </c>
      <c r="AT154" s="18" t="str">
        <f t="shared" si="39"/>
        <v>\I:</v>
      </c>
      <c r="AU154">
        <f>$AZ$34</f>
        <v>2040</v>
      </c>
      <c r="AV154" t="s">
        <v>27</v>
      </c>
      <c r="AW154" t="str">
        <f t="shared" si="34"/>
        <v>IIDLA</v>
      </c>
      <c r="AX154" s="13">
        <f>'BY_Demands_Drivers (4)'!$F$91*$BA34</f>
        <v>0</v>
      </c>
    </row>
    <row r="155" spans="2:50" x14ac:dyDescent="0.3">
      <c r="B155" s="18" t="str">
        <f t="shared" si="35"/>
        <v>\I:</v>
      </c>
      <c r="C155">
        <f>$H$35</f>
        <v>2041</v>
      </c>
      <c r="D155" t="s">
        <v>27</v>
      </c>
      <c r="E155" t="str">
        <f t="shared" si="30"/>
        <v>IGDLA</v>
      </c>
      <c r="F155" s="13">
        <f>'BY_Demands_Drivers (4)'!$F$28*$I35</f>
        <v>0</v>
      </c>
      <c r="M155" s="18" t="str">
        <f t="shared" si="36"/>
        <v>\I:</v>
      </c>
      <c r="N155">
        <f>$S$35</f>
        <v>2041</v>
      </c>
      <c r="O155" t="s">
        <v>27</v>
      </c>
      <c r="P155" t="str">
        <f t="shared" si="31"/>
        <v>IXDLA</v>
      </c>
      <c r="Q155" s="13">
        <f>'BY_Demands_Drivers (4)'!$F$35*$T35</f>
        <v>0</v>
      </c>
      <c r="X155" s="18" t="str">
        <f t="shared" si="37"/>
        <v>\I:</v>
      </c>
      <c r="Y155">
        <f>$AD$35</f>
        <v>2041</v>
      </c>
      <c r="Z155" t="s">
        <v>27</v>
      </c>
      <c r="AA155" t="str">
        <f t="shared" si="32"/>
        <v>IRDLA</v>
      </c>
      <c r="AB155" s="13">
        <f>'BY_Demands_Drivers (4)'!$F$49*$AE35</f>
        <v>0</v>
      </c>
      <c r="AI155" s="18" t="str">
        <f t="shared" si="38"/>
        <v>\I:</v>
      </c>
      <c r="AJ155">
        <f>$AO$35</f>
        <v>2041</v>
      </c>
      <c r="AK155" t="s">
        <v>27</v>
      </c>
      <c r="AL155" t="str">
        <f t="shared" si="33"/>
        <v>ISDLA</v>
      </c>
      <c r="AM155" s="13">
        <f>'BY_Demands_Drivers (4)'!$F$56*$AP35</f>
        <v>0</v>
      </c>
      <c r="AT155" s="18" t="str">
        <f t="shared" si="39"/>
        <v>\I:</v>
      </c>
      <c r="AU155">
        <f>$AZ$35</f>
        <v>2041</v>
      </c>
      <c r="AV155" t="s">
        <v>27</v>
      </c>
      <c r="AW155" t="str">
        <f t="shared" si="34"/>
        <v>IIDLA</v>
      </c>
      <c r="AX155" s="13">
        <f>'BY_Demands_Drivers (4)'!$F$91*$BA35</f>
        <v>0</v>
      </c>
    </row>
    <row r="156" spans="2:50" x14ac:dyDescent="0.3">
      <c r="B156" s="18" t="str">
        <f t="shared" si="35"/>
        <v>\I:</v>
      </c>
      <c r="C156">
        <f>$H$36</f>
        <v>2042</v>
      </c>
      <c r="D156" t="s">
        <v>27</v>
      </c>
      <c r="E156" t="str">
        <f t="shared" si="30"/>
        <v>IGDLA</v>
      </c>
      <c r="F156" s="13">
        <f>'BY_Demands_Drivers (4)'!$F$28*$I36</f>
        <v>0</v>
      </c>
      <c r="M156" s="18" t="str">
        <f t="shared" si="36"/>
        <v>\I:</v>
      </c>
      <c r="N156">
        <f>$S$36</f>
        <v>2042</v>
      </c>
      <c r="O156" t="s">
        <v>27</v>
      </c>
      <c r="P156" t="str">
        <f t="shared" si="31"/>
        <v>IXDLA</v>
      </c>
      <c r="Q156" s="13">
        <f>'BY_Demands_Drivers (4)'!$F$35*$T36</f>
        <v>0</v>
      </c>
      <c r="X156" s="18" t="str">
        <f t="shared" si="37"/>
        <v>\I:</v>
      </c>
      <c r="Y156">
        <f>$AD$36</f>
        <v>2042</v>
      </c>
      <c r="Z156" t="s">
        <v>27</v>
      </c>
      <c r="AA156" t="str">
        <f t="shared" si="32"/>
        <v>IRDLA</v>
      </c>
      <c r="AB156" s="13">
        <f>'BY_Demands_Drivers (4)'!$F$49*$AE36</f>
        <v>0</v>
      </c>
      <c r="AI156" s="18" t="str">
        <f t="shared" si="38"/>
        <v>\I:</v>
      </c>
      <c r="AJ156">
        <f>$AO$36</f>
        <v>2042</v>
      </c>
      <c r="AK156" t="s">
        <v>27</v>
      </c>
      <c r="AL156" t="str">
        <f t="shared" si="33"/>
        <v>ISDLA</v>
      </c>
      <c r="AM156" s="13">
        <f>'BY_Demands_Drivers (4)'!$F$56*$AP36</f>
        <v>0</v>
      </c>
      <c r="AT156" s="18" t="str">
        <f t="shared" si="39"/>
        <v>\I:</v>
      </c>
      <c r="AU156">
        <f>$AZ$36</f>
        <v>2042</v>
      </c>
      <c r="AV156" t="s">
        <v>27</v>
      </c>
      <c r="AW156" t="str">
        <f t="shared" si="34"/>
        <v>IIDLA</v>
      </c>
      <c r="AX156" s="13">
        <f>'BY_Demands_Drivers (4)'!$F$91*$BA36</f>
        <v>0</v>
      </c>
    </row>
    <row r="157" spans="2:50" x14ac:dyDescent="0.3">
      <c r="B157" s="18" t="str">
        <f t="shared" si="35"/>
        <v>\I:</v>
      </c>
      <c r="C157">
        <f>$H$37</f>
        <v>2043</v>
      </c>
      <c r="D157" t="s">
        <v>27</v>
      </c>
      <c r="E157" t="str">
        <f t="shared" si="30"/>
        <v>IGDLA</v>
      </c>
      <c r="F157" s="13">
        <f>'BY_Demands_Drivers (4)'!$F$28*$I37</f>
        <v>0</v>
      </c>
      <c r="M157" s="18" t="str">
        <f t="shared" si="36"/>
        <v>\I:</v>
      </c>
      <c r="N157">
        <f>$S$37</f>
        <v>2043</v>
      </c>
      <c r="O157" t="s">
        <v>27</v>
      </c>
      <c r="P157" t="str">
        <f t="shared" si="31"/>
        <v>IXDLA</v>
      </c>
      <c r="Q157" s="13">
        <f>'BY_Demands_Drivers (4)'!$F$35*$T37</f>
        <v>0</v>
      </c>
      <c r="X157" s="18" t="str">
        <f t="shared" si="37"/>
        <v>\I:</v>
      </c>
      <c r="Y157">
        <f>$AD$37</f>
        <v>2043</v>
      </c>
      <c r="Z157" t="s">
        <v>27</v>
      </c>
      <c r="AA157" t="str">
        <f t="shared" si="32"/>
        <v>IRDLA</v>
      </c>
      <c r="AB157" s="13">
        <f>'BY_Demands_Drivers (4)'!$F$49*$AE37</f>
        <v>0</v>
      </c>
      <c r="AI157" s="18" t="str">
        <f t="shared" si="38"/>
        <v>\I:</v>
      </c>
      <c r="AJ157">
        <f>$AO$37</f>
        <v>2043</v>
      </c>
      <c r="AK157" t="s">
        <v>27</v>
      </c>
      <c r="AL157" t="str">
        <f t="shared" si="33"/>
        <v>ISDLA</v>
      </c>
      <c r="AM157" s="13">
        <f>'BY_Demands_Drivers (4)'!$F$56*$AP37</f>
        <v>0</v>
      </c>
      <c r="AT157" s="18" t="str">
        <f t="shared" si="39"/>
        <v>\I:</v>
      </c>
      <c r="AU157">
        <f>$AZ$37</f>
        <v>2043</v>
      </c>
      <c r="AV157" t="s">
        <v>27</v>
      </c>
      <c r="AW157" t="str">
        <f t="shared" si="34"/>
        <v>IIDLA</v>
      </c>
      <c r="AX157" s="13">
        <f>'BY_Demands_Drivers (4)'!$F$91*$BA37</f>
        <v>0</v>
      </c>
    </row>
    <row r="158" spans="2:50" x14ac:dyDescent="0.3">
      <c r="B158" s="18" t="str">
        <f t="shared" si="35"/>
        <v>\I:</v>
      </c>
      <c r="C158">
        <f>$H$38</f>
        <v>2044</v>
      </c>
      <c r="D158" t="s">
        <v>27</v>
      </c>
      <c r="E158" t="str">
        <f t="shared" si="30"/>
        <v>IGDLA</v>
      </c>
      <c r="F158" s="13">
        <f>'BY_Demands_Drivers (4)'!$F$28*$I38</f>
        <v>0</v>
      </c>
      <c r="M158" s="18" t="str">
        <f t="shared" si="36"/>
        <v>\I:</v>
      </c>
      <c r="N158">
        <f>$S$38</f>
        <v>2044</v>
      </c>
      <c r="O158" t="s">
        <v>27</v>
      </c>
      <c r="P158" t="str">
        <f t="shared" si="31"/>
        <v>IXDLA</v>
      </c>
      <c r="Q158" s="13">
        <f>'BY_Demands_Drivers (4)'!$F$35*$T38</f>
        <v>0</v>
      </c>
      <c r="X158" s="18" t="str">
        <f t="shared" si="37"/>
        <v>\I:</v>
      </c>
      <c r="Y158">
        <f>$AD$38</f>
        <v>2044</v>
      </c>
      <c r="Z158" t="s">
        <v>27</v>
      </c>
      <c r="AA158" t="str">
        <f t="shared" si="32"/>
        <v>IRDLA</v>
      </c>
      <c r="AB158" s="13">
        <f>'BY_Demands_Drivers (4)'!$F$49*$AE38</f>
        <v>0</v>
      </c>
      <c r="AI158" s="18" t="str">
        <f t="shared" si="38"/>
        <v>\I:</v>
      </c>
      <c r="AJ158">
        <f>$AO$38</f>
        <v>2044</v>
      </c>
      <c r="AK158" t="s">
        <v>27</v>
      </c>
      <c r="AL158" t="str">
        <f t="shared" si="33"/>
        <v>ISDLA</v>
      </c>
      <c r="AM158" s="13">
        <f>'BY_Demands_Drivers (4)'!$F$56*$AP38</f>
        <v>0</v>
      </c>
      <c r="AT158" s="18" t="str">
        <f t="shared" si="39"/>
        <v>\I:</v>
      </c>
      <c r="AU158">
        <f>$AZ$38</f>
        <v>2044</v>
      </c>
      <c r="AV158" t="s">
        <v>27</v>
      </c>
      <c r="AW158" t="str">
        <f t="shared" si="34"/>
        <v>IIDLA</v>
      </c>
      <c r="AX158" s="13">
        <f>'BY_Demands_Drivers (4)'!$F$91*$BA38</f>
        <v>0</v>
      </c>
    </row>
    <row r="159" spans="2:50" x14ac:dyDescent="0.3">
      <c r="B159" s="18" t="str">
        <f t="shared" si="35"/>
        <v>\I:</v>
      </c>
      <c r="C159">
        <f>$H$39</f>
        <v>2045</v>
      </c>
      <c r="D159" t="s">
        <v>27</v>
      </c>
      <c r="E159" t="str">
        <f t="shared" si="30"/>
        <v>IGDLA</v>
      </c>
      <c r="F159" s="13">
        <f>'BY_Demands_Drivers (4)'!$F$28*$I39</f>
        <v>0</v>
      </c>
      <c r="M159" s="18" t="str">
        <f t="shared" si="36"/>
        <v>\I:</v>
      </c>
      <c r="N159">
        <f>$S$39</f>
        <v>2045</v>
      </c>
      <c r="O159" t="s">
        <v>27</v>
      </c>
      <c r="P159" t="str">
        <f t="shared" si="31"/>
        <v>IXDLA</v>
      </c>
      <c r="Q159" s="13">
        <f>'BY_Demands_Drivers (4)'!$F$35*$T39</f>
        <v>0</v>
      </c>
      <c r="X159" s="18" t="str">
        <f t="shared" si="37"/>
        <v>\I:</v>
      </c>
      <c r="Y159">
        <f>$AD$39</f>
        <v>2045</v>
      </c>
      <c r="Z159" t="s">
        <v>27</v>
      </c>
      <c r="AA159" t="str">
        <f t="shared" si="32"/>
        <v>IRDLA</v>
      </c>
      <c r="AB159" s="13">
        <f>'BY_Demands_Drivers (4)'!$F$49*$AE39</f>
        <v>0</v>
      </c>
      <c r="AI159" s="18" t="str">
        <f t="shared" si="38"/>
        <v>\I:</v>
      </c>
      <c r="AJ159">
        <f>$AO$39</f>
        <v>2045</v>
      </c>
      <c r="AK159" t="s">
        <v>27</v>
      </c>
      <c r="AL159" t="str">
        <f t="shared" si="33"/>
        <v>ISDLA</v>
      </c>
      <c r="AM159" s="13">
        <f>'BY_Demands_Drivers (4)'!$F$56*$AP39</f>
        <v>0</v>
      </c>
      <c r="AT159" s="18" t="str">
        <f t="shared" si="39"/>
        <v>\I:</v>
      </c>
      <c r="AU159">
        <f>$AZ$39</f>
        <v>2045</v>
      </c>
      <c r="AV159" t="s">
        <v>27</v>
      </c>
      <c r="AW159" t="str">
        <f t="shared" si="34"/>
        <v>IIDLA</v>
      </c>
      <c r="AX159" s="13">
        <f>'BY_Demands_Drivers (4)'!$F$91*$BA39</f>
        <v>0</v>
      </c>
    </row>
    <row r="160" spans="2:50" x14ac:dyDescent="0.3">
      <c r="B160" s="18" t="str">
        <f t="shared" si="35"/>
        <v>\I:</v>
      </c>
      <c r="C160">
        <f>$H$40</f>
        <v>2046</v>
      </c>
      <c r="D160" t="s">
        <v>27</v>
      </c>
      <c r="E160" t="str">
        <f t="shared" si="30"/>
        <v>IGDLA</v>
      </c>
      <c r="F160" s="13">
        <f>'BY_Demands_Drivers (4)'!$F$28*$I40</f>
        <v>0</v>
      </c>
      <c r="M160" s="18" t="str">
        <f t="shared" si="36"/>
        <v>\I:</v>
      </c>
      <c r="N160">
        <f>$S$40</f>
        <v>2046</v>
      </c>
      <c r="O160" t="s">
        <v>27</v>
      </c>
      <c r="P160" t="str">
        <f t="shared" si="31"/>
        <v>IXDLA</v>
      </c>
      <c r="Q160" s="13">
        <f>'BY_Demands_Drivers (4)'!$F$35*$T40</f>
        <v>0</v>
      </c>
      <c r="X160" s="18" t="str">
        <f t="shared" si="37"/>
        <v>\I:</v>
      </c>
      <c r="Y160">
        <f>$AD$40</f>
        <v>2046</v>
      </c>
      <c r="Z160" t="s">
        <v>27</v>
      </c>
      <c r="AA160" t="str">
        <f t="shared" si="32"/>
        <v>IRDLA</v>
      </c>
      <c r="AB160" s="13">
        <f>'BY_Demands_Drivers (4)'!$F$49*$AE40</f>
        <v>0</v>
      </c>
      <c r="AI160" s="18" t="str">
        <f t="shared" si="38"/>
        <v>\I:</v>
      </c>
      <c r="AJ160">
        <f>$AO$40</f>
        <v>2046</v>
      </c>
      <c r="AK160" t="s">
        <v>27</v>
      </c>
      <c r="AL160" t="str">
        <f t="shared" si="33"/>
        <v>ISDLA</v>
      </c>
      <c r="AM160" s="13">
        <f>'BY_Demands_Drivers (4)'!$F$56*$AP40</f>
        <v>0</v>
      </c>
      <c r="AT160" s="18" t="str">
        <f t="shared" si="39"/>
        <v>\I:</v>
      </c>
      <c r="AU160">
        <f>$AZ$40</f>
        <v>2046</v>
      </c>
      <c r="AV160" t="s">
        <v>27</v>
      </c>
      <c r="AW160" t="str">
        <f t="shared" si="34"/>
        <v>IIDLA</v>
      </c>
      <c r="AX160" s="13">
        <f>'BY_Demands_Drivers (4)'!$F$91*$BA40</f>
        <v>0</v>
      </c>
    </row>
    <row r="161" spans="2:50" x14ac:dyDescent="0.3">
      <c r="B161" s="18" t="str">
        <f t="shared" si="35"/>
        <v>\I:</v>
      </c>
      <c r="C161">
        <f>$H$41</f>
        <v>2047</v>
      </c>
      <c r="D161" t="s">
        <v>27</v>
      </c>
      <c r="E161" t="str">
        <f t="shared" si="30"/>
        <v>IGDLA</v>
      </c>
      <c r="F161" s="13">
        <f>'BY_Demands_Drivers (4)'!$F$28*$I41</f>
        <v>0</v>
      </c>
      <c r="M161" s="18" t="str">
        <f t="shared" si="36"/>
        <v>\I:</v>
      </c>
      <c r="N161">
        <f>$S$41</f>
        <v>2047</v>
      </c>
      <c r="O161" t="s">
        <v>27</v>
      </c>
      <c r="P161" t="str">
        <f t="shared" si="31"/>
        <v>IXDLA</v>
      </c>
      <c r="Q161" s="13">
        <f>'BY_Demands_Drivers (4)'!$F$35*$T41</f>
        <v>0</v>
      </c>
      <c r="X161" s="18" t="str">
        <f t="shared" si="37"/>
        <v>\I:</v>
      </c>
      <c r="Y161">
        <f>$AD$41</f>
        <v>2047</v>
      </c>
      <c r="Z161" t="s">
        <v>27</v>
      </c>
      <c r="AA161" t="str">
        <f t="shared" si="32"/>
        <v>IRDLA</v>
      </c>
      <c r="AB161" s="13">
        <f>'BY_Demands_Drivers (4)'!$F$49*$AE41</f>
        <v>0</v>
      </c>
      <c r="AI161" s="18" t="str">
        <f t="shared" si="38"/>
        <v>\I:</v>
      </c>
      <c r="AJ161">
        <f>$AO$41</f>
        <v>2047</v>
      </c>
      <c r="AK161" t="s">
        <v>27</v>
      </c>
      <c r="AL161" t="str">
        <f t="shared" si="33"/>
        <v>ISDLA</v>
      </c>
      <c r="AM161" s="13">
        <f>'BY_Demands_Drivers (4)'!$F$56*$AP41</f>
        <v>0</v>
      </c>
      <c r="AT161" s="18" t="str">
        <f t="shared" si="39"/>
        <v>\I:</v>
      </c>
      <c r="AU161">
        <f>$AZ$41</f>
        <v>2047</v>
      </c>
      <c r="AV161" t="s">
        <v>27</v>
      </c>
      <c r="AW161" t="str">
        <f t="shared" si="34"/>
        <v>IIDLA</v>
      </c>
      <c r="AX161" s="13">
        <f>'BY_Demands_Drivers (4)'!$F$91*$BA41</f>
        <v>0</v>
      </c>
    </row>
    <row r="162" spans="2:50" x14ac:dyDescent="0.3">
      <c r="B162" s="18" t="str">
        <f t="shared" si="35"/>
        <v>\I:</v>
      </c>
      <c r="C162">
        <f>$H$42</f>
        <v>2048</v>
      </c>
      <c r="D162" t="s">
        <v>27</v>
      </c>
      <c r="E162" t="str">
        <f t="shared" si="30"/>
        <v>IGDLA</v>
      </c>
      <c r="F162" s="13">
        <f>'BY_Demands_Drivers (4)'!$F$28*$I42</f>
        <v>0</v>
      </c>
      <c r="M162" s="18" t="str">
        <f t="shared" si="36"/>
        <v>\I:</v>
      </c>
      <c r="N162">
        <f>$S$42</f>
        <v>2048</v>
      </c>
      <c r="O162" t="s">
        <v>27</v>
      </c>
      <c r="P162" t="str">
        <f t="shared" si="31"/>
        <v>IXDLA</v>
      </c>
      <c r="Q162" s="13">
        <f>'BY_Demands_Drivers (4)'!$F$35*$T42</f>
        <v>0</v>
      </c>
      <c r="X162" s="18" t="str">
        <f t="shared" si="37"/>
        <v>\I:</v>
      </c>
      <c r="Y162">
        <f>$AD$42</f>
        <v>2048</v>
      </c>
      <c r="Z162" t="s">
        <v>27</v>
      </c>
      <c r="AA162" t="str">
        <f t="shared" si="32"/>
        <v>IRDLA</v>
      </c>
      <c r="AB162" s="13">
        <f>'BY_Demands_Drivers (4)'!$F$49*$AE42</f>
        <v>0</v>
      </c>
      <c r="AI162" s="18" t="str">
        <f t="shared" si="38"/>
        <v>\I:</v>
      </c>
      <c r="AJ162">
        <f>$AO$42</f>
        <v>2048</v>
      </c>
      <c r="AK162" t="s">
        <v>27</v>
      </c>
      <c r="AL162" t="str">
        <f t="shared" si="33"/>
        <v>ISDLA</v>
      </c>
      <c r="AM162" s="13">
        <f>'BY_Demands_Drivers (4)'!$F$56*$AP42</f>
        <v>0</v>
      </c>
      <c r="AT162" s="18" t="str">
        <f t="shared" si="39"/>
        <v>\I:</v>
      </c>
      <c r="AU162">
        <f>$AZ$42</f>
        <v>2048</v>
      </c>
      <c r="AV162" t="s">
        <v>27</v>
      </c>
      <c r="AW162" t="str">
        <f t="shared" si="34"/>
        <v>IIDLA</v>
      </c>
      <c r="AX162" s="13">
        <f>'BY_Demands_Drivers (4)'!$F$91*$BA42</f>
        <v>0</v>
      </c>
    </row>
    <row r="163" spans="2:50" x14ac:dyDescent="0.3">
      <c r="B163" s="18" t="str">
        <f t="shared" si="35"/>
        <v>\I:</v>
      </c>
      <c r="C163">
        <f>$H$43</f>
        <v>2049</v>
      </c>
      <c r="D163" t="s">
        <v>27</v>
      </c>
      <c r="E163" t="str">
        <f t="shared" si="30"/>
        <v>IGDLA</v>
      </c>
      <c r="F163" s="13">
        <f>'BY_Demands_Drivers (4)'!$F$28*$I43</f>
        <v>0</v>
      </c>
      <c r="M163" s="18" t="str">
        <f t="shared" si="36"/>
        <v>\I:</v>
      </c>
      <c r="N163">
        <f>$S$43</f>
        <v>2049</v>
      </c>
      <c r="O163" t="s">
        <v>27</v>
      </c>
      <c r="P163" t="str">
        <f t="shared" si="31"/>
        <v>IXDLA</v>
      </c>
      <c r="Q163" s="13">
        <f>'BY_Demands_Drivers (4)'!$F$35*$T43</f>
        <v>0</v>
      </c>
      <c r="X163" s="18" t="str">
        <f t="shared" si="37"/>
        <v>\I:</v>
      </c>
      <c r="Y163">
        <f>$AD$43</f>
        <v>2049</v>
      </c>
      <c r="Z163" t="s">
        <v>27</v>
      </c>
      <c r="AA163" t="str">
        <f t="shared" si="32"/>
        <v>IRDLA</v>
      </c>
      <c r="AB163" s="13">
        <f>'BY_Demands_Drivers (4)'!$F$49*$AE43</f>
        <v>0</v>
      </c>
      <c r="AI163" s="18" t="str">
        <f t="shared" si="38"/>
        <v>\I:</v>
      </c>
      <c r="AJ163">
        <f>$AO$43</f>
        <v>2049</v>
      </c>
      <c r="AK163" t="s">
        <v>27</v>
      </c>
      <c r="AL163" t="str">
        <f t="shared" si="33"/>
        <v>ISDLA</v>
      </c>
      <c r="AM163" s="13">
        <f>'BY_Demands_Drivers (4)'!$F$56*$AP43</f>
        <v>0</v>
      </c>
      <c r="AT163" s="18" t="str">
        <f t="shared" si="39"/>
        <v>\I:</v>
      </c>
      <c r="AU163">
        <f>$AZ$43</f>
        <v>2049</v>
      </c>
      <c r="AV163" t="s">
        <v>27</v>
      </c>
      <c r="AW163" t="str">
        <f t="shared" si="34"/>
        <v>IIDLA</v>
      </c>
      <c r="AX163" s="13">
        <f>'BY_Demands_Drivers (4)'!$F$91*$BA43</f>
        <v>0</v>
      </c>
    </row>
    <row r="164" spans="2:50" x14ac:dyDescent="0.3">
      <c r="B164" s="18" t="str">
        <f t="shared" si="35"/>
        <v>\I:</v>
      </c>
      <c r="C164" s="2">
        <f>$H$44</f>
        <v>2050</v>
      </c>
      <c r="D164" s="2" t="s">
        <v>27</v>
      </c>
      <c r="E164" t="str">
        <f t="shared" si="30"/>
        <v>IGDLA</v>
      </c>
      <c r="F164" s="13">
        <f>'BY_Demands_Drivers (4)'!$F$28*$I44</f>
        <v>0</v>
      </c>
      <c r="M164" s="18" t="str">
        <f t="shared" si="36"/>
        <v>\I:</v>
      </c>
      <c r="N164" s="2">
        <f>$S$44</f>
        <v>2050</v>
      </c>
      <c r="O164" s="2" t="s">
        <v>27</v>
      </c>
      <c r="P164" s="2" t="str">
        <f t="shared" si="31"/>
        <v>IXDLA</v>
      </c>
      <c r="Q164" s="13">
        <f>'BY_Demands_Drivers (4)'!$F$35*$T44</f>
        <v>0</v>
      </c>
      <c r="X164" s="18" t="str">
        <f t="shared" si="37"/>
        <v>\I:</v>
      </c>
      <c r="Y164" s="2">
        <f>$AD$44</f>
        <v>2050</v>
      </c>
      <c r="Z164" s="2" t="s">
        <v>27</v>
      </c>
      <c r="AA164" s="2" t="str">
        <f t="shared" si="32"/>
        <v>IRDLA</v>
      </c>
      <c r="AB164" s="13">
        <f>'BY_Demands_Drivers (4)'!$F$49*$AE44</f>
        <v>0</v>
      </c>
      <c r="AI164" s="18" t="str">
        <f t="shared" si="38"/>
        <v>\I:</v>
      </c>
      <c r="AJ164" s="2">
        <f>$AO$44</f>
        <v>2050</v>
      </c>
      <c r="AK164" s="2" t="s">
        <v>27</v>
      </c>
      <c r="AL164" s="2" t="str">
        <f t="shared" si="33"/>
        <v>ISDLA</v>
      </c>
      <c r="AM164" s="13">
        <f>'BY_Demands_Drivers (4)'!$F$56*$AP44</f>
        <v>0</v>
      </c>
      <c r="AT164" s="18" t="str">
        <f t="shared" si="39"/>
        <v>\I:</v>
      </c>
      <c r="AU164" s="2">
        <f>$AZ$44</f>
        <v>2050</v>
      </c>
      <c r="AV164" s="2" t="s">
        <v>27</v>
      </c>
      <c r="AW164" s="2" t="str">
        <f t="shared" si="34"/>
        <v>IIDLA</v>
      </c>
      <c r="AX164" s="13">
        <f>'BY_Demands_Drivers (4)'!$F$91*$BA44</f>
        <v>0</v>
      </c>
    </row>
    <row r="165" spans="2:50" x14ac:dyDescent="0.3">
      <c r="B165" s="18" t="str">
        <f t="shared" si="35"/>
        <v>\I:</v>
      </c>
      <c r="C165">
        <f>$H$5</f>
        <v>2011</v>
      </c>
      <c r="D165" t="s">
        <v>27</v>
      </c>
      <c r="E165" t="str">
        <f>'BY_Demands_Drivers (4)'!$G$29</f>
        <v>IGDEM</v>
      </c>
      <c r="F165" s="13">
        <f>'BY_Demands_Drivers (4)'!$F$29*$I5</f>
        <v>0</v>
      </c>
      <c r="M165" s="18" t="str">
        <f t="shared" si="36"/>
        <v>\I:</v>
      </c>
      <c r="N165">
        <f>$S$5</f>
        <v>2011</v>
      </c>
      <c r="O165" t="s">
        <v>27</v>
      </c>
      <c r="P165" t="str">
        <f>'BY_Demands_Drivers (4)'!$G$36</f>
        <v>IXDEM</v>
      </c>
      <c r="Q165" s="13">
        <f>'BY_Demands_Drivers (4)'!$F$36*$T5</f>
        <v>0</v>
      </c>
      <c r="X165" s="18" t="str">
        <f t="shared" si="37"/>
        <v>\I:</v>
      </c>
      <c r="Y165">
        <f>$AD$5</f>
        <v>2011</v>
      </c>
      <c r="Z165" t="s">
        <v>27</v>
      </c>
      <c r="AA165" t="str">
        <f>'BY_Demands_Drivers (4)'!$G$50</f>
        <v>IRDEM</v>
      </c>
      <c r="AB165" s="13">
        <f>'BY_Demands_Drivers (4)'!$F$50*$AE5</f>
        <v>0</v>
      </c>
      <c r="AI165" s="18" t="str">
        <f t="shared" si="38"/>
        <v>\I:</v>
      </c>
      <c r="AJ165">
        <f>$AO$5</f>
        <v>2011</v>
      </c>
      <c r="AK165" t="s">
        <v>27</v>
      </c>
      <c r="AL165" t="str">
        <f>'BY_Demands_Drivers (4)'!$G$57</f>
        <v>ISDEM</v>
      </c>
      <c r="AM165" s="13">
        <f>'BY_Demands_Drivers (4)'!$F$57*$AP5</f>
        <v>0</v>
      </c>
      <c r="AT165" s="18" t="str">
        <f t="shared" si="39"/>
        <v>\I:</v>
      </c>
      <c r="AU165">
        <f>$AZ$5</f>
        <v>2011</v>
      </c>
      <c r="AV165" t="s">
        <v>27</v>
      </c>
      <c r="AW165" t="str">
        <f>'BY_Demands_Drivers (4)'!$G$92</f>
        <v>IIDEM</v>
      </c>
      <c r="AX165" s="13">
        <f>'BY_Demands_Drivers (4)'!$F$92*$BA5</f>
        <v>0</v>
      </c>
    </row>
    <row r="166" spans="2:50" x14ac:dyDescent="0.3">
      <c r="B166" s="18" t="str">
        <f t="shared" si="35"/>
        <v>\I:</v>
      </c>
      <c r="C166">
        <f>$H$6</f>
        <v>2012</v>
      </c>
      <c r="D166" t="s">
        <v>27</v>
      </c>
      <c r="E166" t="str">
        <f t="shared" ref="E166:E204" si="40">$E$165</f>
        <v>IGDEM</v>
      </c>
      <c r="F166" s="13">
        <f>'BY_Demands_Drivers (4)'!$F$29*$I6</f>
        <v>0</v>
      </c>
      <c r="M166" s="18" t="str">
        <f t="shared" si="36"/>
        <v>\I:</v>
      </c>
      <c r="N166">
        <f>$S$6</f>
        <v>2012</v>
      </c>
      <c r="O166" t="s">
        <v>27</v>
      </c>
      <c r="P166" t="str">
        <f t="shared" ref="P166:P204" si="41">$P$165</f>
        <v>IXDEM</v>
      </c>
      <c r="Q166" s="13">
        <f>'BY_Demands_Drivers (4)'!$F$36*$T6</f>
        <v>0</v>
      </c>
      <c r="X166" s="18" t="str">
        <f t="shared" si="37"/>
        <v>\I:</v>
      </c>
      <c r="Y166">
        <f>$AD$6</f>
        <v>2012</v>
      </c>
      <c r="Z166" t="s">
        <v>27</v>
      </c>
      <c r="AA166" t="str">
        <f t="shared" ref="AA166:AA204" si="42">$AA$165</f>
        <v>IRDEM</v>
      </c>
      <c r="AB166" s="13">
        <f>'BY_Demands_Drivers (4)'!$F$50*$AE6</f>
        <v>0</v>
      </c>
      <c r="AI166" s="18" t="str">
        <f t="shared" si="38"/>
        <v>\I:</v>
      </c>
      <c r="AJ166">
        <f>$AO$6</f>
        <v>2012</v>
      </c>
      <c r="AK166" t="s">
        <v>27</v>
      </c>
      <c r="AL166" t="str">
        <f t="shared" ref="AL166:AL204" si="43">$AL$165</f>
        <v>ISDEM</v>
      </c>
      <c r="AM166" s="13">
        <f>'BY_Demands_Drivers (4)'!$F$57*$AP6</f>
        <v>0</v>
      </c>
      <c r="AT166" s="18" t="str">
        <f t="shared" si="39"/>
        <v>\I:</v>
      </c>
      <c r="AU166">
        <f>$AZ$6</f>
        <v>2012</v>
      </c>
      <c r="AV166" t="s">
        <v>27</v>
      </c>
      <c r="AW166" t="str">
        <f t="shared" ref="AW166:AW204" si="44">$AW$165</f>
        <v>IIDEM</v>
      </c>
      <c r="AX166" s="13">
        <f>'BY_Demands_Drivers (4)'!$F$92*$BA6</f>
        <v>0</v>
      </c>
    </row>
    <row r="167" spans="2:50" x14ac:dyDescent="0.3">
      <c r="B167" s="18" t="str">
        <f t="shared" si="35"/>
        <v>\I:</v>
      </c>
      <c r="C167">
        <f>$H$7</f>
        <v>2013</v>
      </c>
      <c r="D167" t="s">
        <v>27</v>
      </c>
      <c r="E167" t="str">
        <f t="shared" si="40"/>
        <v>IGDEM</v>
      </c>
      <c r="F167" s="13">
        <f>'BY_Demands_Drivers (4)'!$F$29*$I7</f>
        <v>0</v>
      </c>
      <c r="M167" s="18" t="str">
        <f t="shared" si="36"/>
        <v>\I:</v>
      </c>
      <c r="N167">
        <f>$S$7</f>
        <v>2013</v>
      </c>
      <c r="O167" t="s">
        <v>27</v>
      </c>
      <c r="P167" t="str">
        <f t="shared" si="41"/>
        <v>IXDEM</v>
      </c>
      <c r="Q167" s="13">
        <f>'BY_Demands_Drivers (4)'!$F$36*$T7</f>
        <v>0</v>
      </c>
      <c r="X167" s="18" t="str">
        <f t="shared" si="37"/>
        <v>\I:</v>
      </c>
      <c r="Y167">
        <f>$AD$7</f>
        <v>2013</v>
      </c>
      <c r="Z167" t="s">
        <v>27</v>
      </c>
      <c r="AA167" t="str">
        <f t="shared" si="42"/>
        <v>IRDEM</v>
      </c>
      <c r="AB167" s="13">
        <f>'BY_Demands_Drivers (4)'!$F$50*$AE7</f>
        <v>0</v>
      </c>
      <c r="AI167" s="18" t="str">
        <f t="shared" si="38"/>
        <v>\I:</v>
      </c>
      <c r="AJ167">
        <f>$AO$7</f>
        <v>2013</v>
      </c>
      <c r="AK167" t="s">
        <v>27</v>
      </c>
      <c r="AL167" t="str">
        <f t="shared" si="43"/>
        <v>ISDEM</v>
      </c>
      <c r="AM167" s="13">
        <f>'BY_Demands_Drivers (4)'!$F$57*$AP7</f>
        <v>0</v>
      </c>
      <c r="AT167" s="18" t="str">
        <f t="shared" si="39"/>
        <v>\I:</v>
      </c>
      <c r="AU167">
        <f>$AZ$7</f>
        <v>2013</v>
      </c>
      <c r="AV167" t="s">
        <v>27</v>
      </c>
      <c r="AW167" t="str">
        <f t="shared" si="44"/>
        <v>IIDEM</v>
      </c>
      <c r="AX167" s="13">
        <f>'BY_Demands_Drivers (4)'!$F$92*$BA7</f>
        <v>0</v>
      </c>
    </row>
    <row r="168" spans="2:50" x14ac:dyDescent="0.3">
      <c r="B168" s="18" t="str">
        <f t="shared" si="35"/>
        <v>\I:</v>
      </c>
      <c r="C168">
        <f>$H$8</f>
        <v>2014</v>
      </c>
      <c r="D168" t="s">
        <v>27</v>
      </c>
      <c r="E168" t="str">
        <f t="shared" si="40"/>
        <v>IGDEM</v>
      </c>
      <c r="F168" s="13">
        <f>'BY_Demands_Drivers (4)'!$F$29*$I8</f>
        <v>0</v>
      </c>
      <c r="M168" s="18" t="str">
        <f t="shared" si="36"/>
        <v>\I:</v>
      </c>
      <c r="N168">
        <f>$S$8</f>
        <v>2014</v>
      </c>
      <c r="O168" t="s">
        <v>27</v>
      </c>
      <c r="P168" t="str">
        <f t="shared" si="41"/>
        <v>IXDEM</v>
      </c>
      <c r="Q168" s="13">
        <f>'BY_Demands_Drivers (4)'!$F$36*$T8</f>
        <v>0</v>
      </c>
      <c r="X168" s="18" t="str">
        <f t="shared" si="37"/>
        <v>\I:</v>
      </c>
      <c r="Y168">
        <f>$AD$8</f>
        <v>2014</v>
      </c>
      <c r="Z168" t="s">
        <v>27</v>
      </c>
      <c r="AA168" t="str">
        <f t="shared" si="42"/>
        <v>IRDEM</v>
      </c>
      <c r="AB168" s="13">
        <f>'BY_Demands_Drivers (4)'!$F$50*$AE8</f>
        <v>0</v>
      </c>
      <c r="AI168" s="18" t="str">
        <f t="shared" si="38"/>
        <v>\I:</v>
      </c>
      <c r="AJ168">
        <f>$AO$8</f>
        <v>2014</v>
      </c>
      <c r="AK168" t="s">
        <v>27</v>
      </c>
      <c r="AL168" t="str">
        <f t="shared" si="43"/>
        <v>ISDEM</v>
      </c>
      <c r="AM168" s="13">
        <f>'BY_Demands_Drivers (4)'!$F$57*$AP8</f>
        <v>0</v>
      </c>
      <c r="AT168" s="18" t="str">
        <f t="shared" si="39"/>
        <v>\I:</v>
      </c>
      <c r="AU168">
        <f>$AZ$8</f>
        <v>2014</v>
      </c>
      <c r="AV168" t="s">
        <v>27</v>
      </c>
      <c r="AW168" t="str">
        <f t="shared" si="44"/>
        <v>IIDEM</v>
      </c>
      <c r="AX168" s="13">
        <f>'BY_Demands_Drivers (4)'!$F$92*$BA8</f>
        <v>0</v>
      </c>
    </row>
    <row r="169" spans="2:50" x14ac:dyDescent="0.3">
      <c r="B169" s="18" t="str">
        <f t="shared" si="35"/>
        <v>\I:</v>
      </c>
      <c r="C169">
        <f>$H$9</f>
        <v>2015</v>
      </c>
      <c r="D169" t="s">
        <v>27</v>
      </c>
      <c r="E169" t="str">
        <f t="shared" si="40"/>
        <v>IGDEM</v>
      </c>
      <c r="F169" s="13">
        <f>'BY_Demands_Drivers (4)'!$F$29*$I9</f>
        <v>0</v>
      </c>
      <c r="M169" s="18" t="str">
        <f t="shared" si="36"/>
        <v>Demand</v>
      </c>
      <c r="N169">
        <f>$S$9</f>
        <v>2015</v>
      </c>
      <c r="O169" t="s">
        <v>27</v>
      </c>
      <c r="P169" t="str">
        <f t="shared" si="41"/>
        <v>IXDEM</v>
      </c>
      <c r="Q169" s="13">
        <f>'BY_Demands_Drivers (4)'!$F$36*$T9</f>
        <v>6.5948900871997891</v>
      </c>
      <c r="X169" s="18" t="str">
        <f t="shared" si="37"/>
        <v>Demand</v>
      </c>
      <c r="Y169">
        <f>$AD$9</f>
        <v>2015</v>
      </c>
      <c r="Z169" t="s">
        <v>27</v>
      </c>
      <c r="AA169" t="str">
        <f t="shared" si="42"/>
        <v>IRDEM</v>
      </c>
      <c r="AB169" s="13">
        <f>'BY_Demands_Drivers (4)'!$F$50*$AE9</f>
        <v>3.4444293180951782E-2</v>
      </c>
      <c r="AI169" s="18" t="str">
        <f t="shared" si="38"/>
        <v>\I:</v>
      </c>
      <c r="AJ169">
        <f>$AO$9</f>
        <v>2015</v>
      </c>
      <c r="AK169" t="s">
        <v>27</v>
      </c>
      <c r="AL169" t="str">
        <f t="shared" si="43"/>
        <v>ISDEM</v>
      </c>
      <c r="AM169" s="13">
        <f>'BY_Demands_Drivers (4)'!$F$57*$AP9</f>
        <v>0</v>
      </c>
      <c r="AT169" s="18" t="str">
        <f t="shared" si="39"/>
        <v>Demand</v>
      </c>
      <c r="AU169">
        <f>$AZ$9</f>
        <v>2015</v>
      </c>
      <c r="AV169" t="s">
        <v>27</v>
      </c>
      <c r="AW169" t="str">
        <f t="shared" si="44"/>
        <v>IIDEM</v>
      </c>
      <c r="AX169" s="13">
        <f>'BY_Demands_Drivers (4)'!$F$92*$BA9</f>
        <v>3.5305296236132966E-3</v>
      </c>
    </row>
    <row r="170" spans="2:50" x14ac:dyDescent="0.3">
      <c r="B170" s="18" t="str">
        <f t="shared" si="35"/>
        <v>\I:</v>
      </c>
      <c r="C170">
        <f>$H$10</f>
        <v>2016</v>
      </c>
      <c r="D170" t="s">
        <v>27</v>
      </c>
      <c r="E170" t="str">
        <f t="shared" si="40"/>
        <v>IGDEM</v>
      </c>
      <c r="F170" s="13">
        <f>'BY_Demands_Drivers (4)'!$F$29*$I10</f>
        <v>0</v>
      </c>
      <c r="M170" s="18" t="str">
        <f t="shared" si="36"/>
        <v>Demand</v>
      </c>
      <c r="N170">
        <f>$S$10</f>
        <v>2016</v>
      </c>
      <c r="O170" t="s">
        <v>27</v>
      </c>
      <c r="P170" t="str">
        <f t="shared" si="41"/>
        <v>IXDEM</v>
      </c>
      <c r="Q170" s="13">
        <f>'BY_Demands_Drivers (4)'!$F$36*$T10</f>
        <v>6.5950080359255203</v>
      </c>
      <c r="X170" s="18" t="str">
        <f t="shared" si="37"/>
        <v>Demand</v>
      </c>
      <c r="Y170">
        <f>$AD$10</f>
        <v>2016</v>
      </c>
      <c r="Z170" t="s">
        <v>27</v>
      </c>
      <c r="AA170" t="str">
        <f t="shared" si="42"/>
        <v>IRDEM</v>
      </c>
      <c r="AB170" s="13">
        <f>'BY_Demands_Drivers (4)'!$F$50*$AE10</f>
        <v>3.4795896094543352E-2</v>
      </c>
      <c r="AI170" s="18" t="str">
        <f t="shared" si="38"/>
        <v>\I:</v>
      </c>
      <c r="AJ170">
        <f>$AO$10</f>
        <v>2016</v>
      </c>
      <c r="AK170" t="s">
        <v>27</v>
      </c>
      <c r="AL170" t="str">
        <f t="shared" si="43"/>
        <v>ISDEM</v>
      </c>
      <c r="AM170" s="13">
        <f>'BY_Demands_Drivers (4)'!$F$57*$AP10</f>
        <v>0</v>
      </c>
      <c r="AT170" s="18" t="str">
        <f t="shared" si="39"/>
        <v>Demand</v>
      </c>
      <c r="AU170">
        <f>$AZ$10</f>
        <v>2016</v>
      </c>
      <c r="AV170" t="s">
        <v>27</v>
      </c>
      <c r="AW170" t="str">
        <f t="shared" si="44"/>
        <v>IIDEM</v>
      </c>
      <c r="AX170" s="13">
        <f>'BY_Demands_Drivers (4)'!$F$92*$BA10</f>
        <v>3.6518307622823137E-3</v>
      </c>
    </row>
    <row r="171" spans="2:50" x14ac:dyDescent="0.3">
      <c r="B171" s="18" t="str">
        <f t="shared" si="35"/>
        <v>\I:</v>
      </c>
      <c r="C171">
        <f>$H$11</f>
        <v>2017</v>
      </c>
      <c r="D171" t="s">
        <v>27</v>
      </c>
      <c r="E171" t="str">
        <f t="shared" si="40"/>
        <v>IGDEM</v>
      </c>
      <c r="F171" s="13">
        <f>'BY_Demands_Drivers (4)'!$F$29*$I11</f>
        <v>0</v>
      </c>
      <c r="M171" s="18" t="str">
        <f t="shared" si="36"/>
        <v>Demand</v>
      </c>
      <c r="N171">
        <f>$S$11</f>
        <v>2017</v>
      </c>
      <c r="O171" t="s">
        <v>27</v>
      </c>
      <c r="P171" t="str">
        <f t="shared" si="41"/>
        <v>IXDEM</v>
      </c>
      <c r="Q171" s="13">
        <f>'BY_Demands_Drivers (4)'!$F$36*$T11</f>
        <v>6.5951259846512524</v>
      </c>
      <c r="X171" s="18" t="str">
        <f t="shared" si="37"/>
        <v>Demand</v>
      </c>
      <c r="Y171">
        <f>$AD$11</f>
        <v>2017</v>
      </c>
      <c r="Z171" t="s">
        <v>27</v>
      </c>
      <c r="AA171" t="str">
        <f t="shared" si="42"/>
        <v>IRDEM</v>
      </c>
      <c r="AB171" s="13">
        <f>'BY_Demands_Drivers (4)'!$F$50*$AE11</f>
        <v>3.5147499008134915E-2</v>
      </c>
      <c r="AI171" s="18" t="str">
        <f t="shared" si="38"/>
        <v>\I:</v>
      </c>
      <c r="AJ171">
        <f>$AO$11</f>
        <v>2017</v>
      </c>
      <c r="AK171" t="s">
        <v>27</v>
      </c>
      <c r="AL171" t="str">
        <f t="shared" si="43"/>
        <v>ISDEM</v>
      </c>
      <c r="AM171" s="13">
        <f>'BY_Demands_Drivers (4)'!$F$57*$AP11</f>
        <v>0</v>
      </c>
      <c r="AT171" s="18" t="str">
        <f t="shared" si="39"/>
        <v>Demand</v>
      </c>
      <c r="AU171">
        <f>$AZ$11</f>
        <v>2017</v>
      </c>
      <c r="AV171" t="s">
        <v>27</v>
      </c>
      <c r="AW171" t="str">
        <f t="shared" si="44"/>
        <v>IIDEM</v>
      </c>
      <c r="AX171" s="13">
        <f>'BY_Demands_Drivers (4)'!$F$92*$BA11</f>
        <v>3.7731319009513312E-3</v>
      </c>
    </row>
    <row r="172" spans="2:50" x14ac:dyDescent="0.3">
      <c r="B172" s="18" t="str">
        <f t="shared" si="35"/>
        <v>\I:</v>
      </c>
      <c r="C172">
        <f>$H$12</f>
        <v>2018</v>
      </c>
      <c r="D172" t="s">
        <v>27</v>
      </c>
      <c r="E172" t="str">
        <f t="shared" si="40"/>
        <v>IGDEM</v>
      </c>
      <c r="F172" s="13">
        <f>'BY_Demands_Drivers (4)'!$F$29*$I12</f>
        <v>0</v>
      </c>
      <c r="M172" s="18" t="str">
        <f t="shared" si="36"/>
        <v>Demand</v>
      </c>
      <c r="N172">
        <f>$S$12</f>
        <v>2018</v>
      </c>
      <c r="O172" t="s">
        <v>27</v>
      </c>
      <c r="P172" t="str">
        <f t="shared" si="41"/>
        <v>IXDEM</v>
      </c>
      <c r="Q172" s="13">
        <f>'BY_Demands_Drivers (4)'!$F$36*$T12</f>
        <v>6.5952439333769837</v>
      </c>
      <c r="X172" s="18" t="str">
        <f t="shared" si="37"/>
        <v>Demand</v>
      </c>
      <c r="Y172">
        <f>$AD$12</f>
        <v>2018</v>
      </c>
      <c r="Z172" t="s">
        <v>27</v>
      </c>
      <c r="AA172" t="str">
        <f t="shared" si="42"/>
        <v>IRDEM</v>
      </c>
      <c r="AB172" s="13">
        <f>'BY_Demands_Drivers (4)'!$F$50*$AE12</f>
        <v>3.5499101921726485E-2</v>
      </c>
      <c r="AI172" s="18" t="str">
        <f t="shared" si="38"/>
        <v>\I:</v>
      </c>
      <c r="AJ172">
        <f>$AO$12</f>
        <v>2018</v>
      </c>
      <c r="AK172" t="s">
        <v>27</v>
      </c>
      <c r="AL172" t="str">
        <f t="shared" si="43"/>
        <v>ISDEM</v>
      </c>
      <c r="AM172" s="13">
        <f>'BY_Demands_Drivers (4)'!$F$57*$AP12</f>
        <v>0</v>
      </c>
      <c r="AT172" s="18" t="str">
        <f t="shared" si="39"/>
        <v>Demand</v>
      </c>
      <c r="AU172">
        <f>$AZ$12</f>
        <v>2018</v>
      </c>
      <c r="AV172" t="s">
        <v>27</v>
      </c>
      <c r="AW172" t="str">
        <f t="shared" si="44"/>
        <v>IIDEM</v>
      </c>
      <c r="AX172" s="13">
        <f>'BY_Demands_Drivers (4)'!$F$92*$BA12</f>
        <v>3.8944330396203488E-3</v>
      </c>
    </row>
    <row r="173" spans="2:50" x14ac:dyDescent="0.3">
      <c r="B173" s="18" t="str">
        <f t="shared" si="35"/>
        <v>\I:</v>
      </c>
      <c r="C173">
        <f>$H$13</f>
        <v>2019</v>
      </c>
      <c r="D173" t="s">
        <v>27</v>
      </c>
      <c r="E173" t="str">
        <f t="shared" si="40"/>
        <v>IGDEM</v>
      </c>
      <c r="F173" s="13">
        <f>'BY_Demands_Drivers (4)'!$F$29*$I13</f>
        <v>0</v>
      </c>
      <c r="M173" s="18" t="str">
        <f t="shared" si="36"/>
        <v>Demand</v>
      </c>
      <c r="N173">
        <f>$S$13</f>
        <v>2019</v>
      </c>
      <c r="O173" t="s">
        <v>27</v>
      </c>
      <c r="P173" t="str">
        <f t="shared" si="41"/>
        <v>IXDEM</v>
      </c>
      <c r="Q173" s="13">
        <f>'BY_Demands_Drivers (4)'!$F$36*$T13</f>
        <v>6.5953618821027158</v>
      </c>
      <c r="X173" s="18" t="str">
        <f t="shared" si="37"/>
        <v>Demand</v>
      </c>
      <c r="Y173">
        <f>$AD$13</f>
        <v>2019</v>
      </c>
      <c r="Z173" t="s">
        <v>27</v>
      </c>
      <c r="AA173" t="str">
        <f t="shared" si="42"/>
        <v>IRDEM</v>
      </c>
      <c r="AB173" s="13">
        <f>'BY_Demands_Drivers (4)'!$F$50*$AE13</f>
        <v>3.5850704835318048E-2</v>
      </c>
      <c r="AI173" s="18" t="str">
        <f t="shared" si="38"/>
        <v>\I:</v>
      </c>
      <c r="AJ173">
        <f>$AO$13</f>
        <v>2019</v>
      </c>
      <c r="AK173" t="s">
        <v>27</v>
      </c>
      <c r="AL173" t="str">
        <f t="shared" si="43"/>
        <v>ISDEM</v>
      </c>
      <c r="AM173" s="13">
        <f>'BY_Demands_Drivers (4)'!$F$57*$AP13</f>
        <v>0</v>
      </c>
      <c r="AT173" s="18" t="str">
        <f t="shared" si="39"/>
        <v>Demand</v>
      </c>
      <c r="AU173">
        <f>$AZ$13</f>
        <v>2019</v>
      </c>
      <c r="AV173" t="s">
        <v>27</v>
      </c>
      <c r="AW173" t="str">
        <f t="shared" si="44"/>
        <v>IIDEM</v>
      </c>
      <c r="AX173" s="13">
        <f>'BY_Demands_Drivers (4)'!$F$92*$BA13</f>
        <v>4.0157341782893659E-3</v>
      </c>
    </row>
    <row r="174" spans="2:50" x14ac:dyDescent="0.3">
      <c r="B174" s="18" t="str">
        <f t="shared" si="35"/>
        <v>\I:</v>
      </c>
      <c r="C174">
        <f>$H$14</f>
        <v>2020</v>
      </c>
      <c r="D174" t="s">
        <v>27</v>
      </c>
      <c r="E174" t="str">
        <f t="shared" si="40"/>
        <v>IGDEM</v>
      </c>
      <c r="F174" s="13">
        <f>'BY_Demands_Drivers (4)'!$F$29*$I14</f>
        <v>0</v>
      </c>
      <c r="M174" s="18" t="str">
        <f t="shared" si="36"/>
        <v>Demand</v>
      </c>
      <c r="N174">
        <f>$S$14</f>
        <v>2020</v>
      </c>
      <c r="O174" t="s">
        <v>27</v>
      </c>
      <c r="P174" t="str">
        <f t="shared" si="41"/>
        <v>IXDEM</v>
      </c>
      <c r="Q174" s="13">
        <f>'BY_Demands_Drivers (4)'!$F$36*$T14</f>
        <v>6.5954798308284444</v>
      </c>
      <c r="X174" s="18" t="str">
        <f t="shared" si="37"/>
        <v>Demand</v>
      </c>
      <c r="Y174">
        <f>$AD$14</f>
        <v>2020</v>
      </c>
      <c r="Z174" t="s">
        <v>27</v>
      </c>
      <c r="AA174" t="str">
        <f t="shared" si="42"/>
        <v>IRDEM</v>
      </c>
      <c r="AB174" s="13">
        <f>'BY_Demands_Drivers (4)'!$F$50*$AE14</f>
        <v>3.6202307748909604E-2</v>
      </c>
      <c r="AI174" s="18" t="str">
        <f t="shared" si="38"/>
        <v>\I:</v>
      </c>
      <c r="AJ174">
        <f>$AO$14</f>
        <v>2020</v>
      </c>
      <c r="AK174" t="s">
        <v>27</v>
      </c>
      <c r="AL174" t="str">
        <f t="shared" si="43"/>
        <v>ISDEM</v>
      </c>
      <c r="AM174" s="13">
        <f>'BY_Demands_Drivers (4)'!$F$57*$AP14</f>
        <v>0</v>
      </c>
      <c r="AT174" s="18" t="str">
        <f t="shared" si="39"/>
        <v>Demand</v>
      </c>
      <c r="AU174">
        <f>$AZ$14</f>
        <v>2020</v>
      </c>
      <c r="AV174" t="s">
        <v>27</v>
      </c>
      <c r="AW174" t="str">
        <f t="shared" si="44"/>
        <v>IIDEM</v>
      </c>
      <c r="AX174" s="13">
        <f>'BY_Demands_Drivers (4)'!$F$92*$BA14</f>
        <v>4.137035316958383E-3</v>
      </c>
    </row>
    <row r="175" spans="2:50" x14ac:dyDescent="0.3">
      <c r="B175" s="18" t="str">
        <f t="shared" si="35"/>
        <v>\I:</v>
      </c>
      <c r="C175">
        <f>$H$15</f>
        <v>2021</v>
      </c>
      <c r="D175" t="s">
        <v>27</v>
      </c>
      <c r="E175" t="str">
        <f t="shared" si="40"/>
        <v>IGDEM</v>
      </c>
      <c r="F175" s="13">
        <f>'BY_Demands_Drivers (4)'!$F$29*$I15</f>
        <v>0</v>
      </c>
      <c r="M175" s="18" t="str">
        <f t="shared" si="36"/>
        <v>Demand</v>
      </c>
      <c r="N175">
        <f>$S$15</f>
        <v>2021</v>
      </c>
      <c r="O175" t="s">
        <v>27</v>
      </c>
      <c r="P175" t="str">
        <f t="shared" si="41"/>
        <v>IXDEM</v>
      </c>
      <c r="Q175" s="13">
        <f>'BY_Demands_Drivers (4)'!$F$36*$T15</f>
        <v>6.6512361479391346</v>
      </c>
      <c r="X175" s="18" t="str">
        <f t="shared" si="37"/>
        <v>Demand</v>
      </c>
      <c r="Y175">
        <f>$AD$15</f>
        <v>2021</v>
      </c>
      <c r="Z175" t="s">
        <v>27</v>
      </c>
      <c r="AA175" t="str">
        <f t="shared" si="42"/>
        <v>IRDEM</v>
      </c>
      <c r="AB175" s="13">
        <f>'BY_Demands_Drivers (4)'!$F$50*$AE15</f>
        <v>3.5999847529316863E-2</v>
      </c>
      <c r="AI175" s="18" t="str">
        <f t="shared" si="38"/>
        <v>\I:</v>
      </c>
      <c r="AJ175">
        <f>$AO$15</f>
        <v>2021</v>
      </c>
      <c r="AK175" t="s">
        <v>27</v>
      </c>
      <c r="AL175" t="str">
        <f t="shared" si="43"/>
        <v>ISDEM</v>
      </c>
      <c r="AM175" s="13">
        <f>'BY_Demands_Drivers (4)'!$F$57*$AP15</f>
        <v>0</v>
      </c>
      <c r="AT175" s="18" t="str">
        <f t="shared" si="39"/>
        <v>Demand</v>
      </c>
      <c r="AU175">
        <f>$AZ$15</f>
        <v>2021</v>
      </c>
      <c r="AV175" t="s">
        <v>27</v>
      </c>
      <c r="AW175" t="str">
        <f t="shared" si="44"/>
        <v>IIDEM</v>
      </c>
      <c r="AX175" s="13">
        <f>'BY_Demands_Drivers (4)'!$F$92*$BA15</f>
        <v>4.217823746690187E-3</v>
      </c>
    </row>
    <row r="176" spans="2:50" x14ac:dyDescent="0.3">
      <c r="B176" s="18" t="str">
        <f t="shared" si="35"/>
        <v>\I:</v>
      </c>
      <c r="C176">
        <f>$H$16</f>
        <v>2022</v>
      </c>
      <c r="D176" t="s">
        <v>27</v>
      </c>
      <c r="E176" t="str">
        <f t="shared" si="40"/>
        <v>IGDEM</v>
      </c>
      <c r="F176" s="13">
        <f>'BY_Demands_Drivers (4)'!$F$29*$I16</f>
        <v>0</v>
      </c>
      <c r="M176" s="18" t="str">
        <f t="shared" si="36"/>
        <v>Demand</v>
      </c>
      <c r="N176">
        <f>$S$16</f>
        <v>2022</v>
      </c>
      <c r="O176" t="s">
        <v>27</v>
      </c>
      <c r="P176" t="str">
        <f t="shared" si="41"/>
        <v>IXDEM</v>
      </c>
      <c r="Q176" s="13">
        <f>'BY_Demands_Drivers (4)'!$F$36*$T16</f>
        <v>6.706992465049824</v>
      </c>
      <c r="X176" s="18" t="str">
        <f t="shared" si="37"/>
        <v>Demand</v>
      </c>
      <c r="Y176">
        <f>$AD$16</f>
        <v>2022</v>
      </c>
      <c r="Z176" t="s">
        <v>27</v>
      </c>
      <c r="AA176" t="str">
        <f t="shared" si="42"/>
        <v>IRDEM</v>
      </c>
      <c r="AB176" s="13">
        <f>'BY_Demands_Drivers (4)'!$F$50*$AE16</f>
        <v>3.5797387309724121E-2</v>
      </c>
      <c r="AI176" s="18" t="str">
        <f t="shared" si="38"/>
        <v>\I:</v>
      </c>
      <c r="AJ176">
        <f>$AO$16</f>
        <v>2022</v>
      </c>
      <c r="AK176" t="s">
        <v>27</v>
      </c>
      <c r="AL176" t="str">
        <f t="shared" si="43"/>
        <v>ISDEM</v>
      </c>
      <c r="AM176" s="13">
        <f>'BY_Demands_Drivers (4)'!$F$57*$AP16</f>
        <v>0</v>
      </c>
      <c r="AT176" s="18" t="str">
        <f t="shared" si="39"/>
        <v>Demand</v>
      </c>
      <c r="AU176">
        <f>$AZ$16</f>
        <v>2022</v>
      </c>
      <c r="AV176" t="s">
        <v>27</v>
      </c>
      <c r="AW176" t="str">
        <f t="shared" si="44"/>
        <v>IIDEM</v>
      </c>
      <c r="AX176" s="13">
        <f>'BY_Demands_Drivers (4)'!$F$92*$BA16</f>
        <v>4.298612176421991E-3</v>
      </c>
    </row>
    <row r="177" spans="2:50" x14ac:dyDescent="0.3">
      <c r="B177" s="18" t="str">
        <f t="shared" si="35"/>
        <v>\I:</v>
      </c>
      <c r="C177">
        <f>$H$17</f>
        <v>2023</v>
      </c>
      <c r="D177" t="s">
        <v>27</v>
      </c>
      <c r="E177" t="str">
        <f t="shared" si="40"/>
        <v>IGDEM</v>
      </c>
      <c r="F177" s="13">
        <f>'BY_Demands_Drivers (4)'!$F$29*$I17</f>
        <v>0</v>
      </c>
      <c r="M177" s="18" t="str">
        <f t="shared" si="36"/>
        <v>Demand</v>
      </c>
      <c r="N177">
        <f>$S$17</f>
        <v>2023</v>
      </c>
      <c r="O177" t="s">
        <v>27</v>
      </c>
      <c r="P177" t="str">
        <f t="shared" si="41"/>
        <v>IXDEM</v>
      </c>
      <c r="Q177" s="13">
        <f>'BY_Demands_Drivers (4)'!$F$36*$T17</f>
        <v>6.7627487821605152</v>
      </c>
      <c r="X177" s="18" t="str">
        <f t="shared" si="37"/>
        <v>Demand</v>
      </c>
      <c r="Y177">
        <f>$AD$17</f>
        <v>2023</v>
      </c>
      <c r="Z177" t="s">
        <v>27</v>
      </c>
      <c r="AA177" t="str">
        <f t="shared" si="42"/>
        <v>IRDEM</v>
      </c>
      <c r="AB177" s="13">
        <f>'BY_Demands_Drivers (4)'!$F$50*$AE17</f>
        <v>3.559492709013138E-2</v>
      </c>
      <c r="AI177" s="18" t="str">
        <f t="shared" si="38"/>
        <v>\I:</v>
      </c>
      <c r="AJ177">
        <f>$AO$17</f>
        <v>2023</v>
      </c>
      <c r="AK177" t="s">
        <v>27</v>
      </c>
      <c r="AL177" t="str">
        <f t="shared" si="43"/>
        <v>ISDEM</v>
      </c>
      <c r="AM177" s="13">
        <f>'BY_Demands_Drivers (4)'!$F$57*$AP17</f>
        <v>0</v>
      </c>
      <c r="AT177" s="18" t="str">
        <f t="shared" si="39"/>
        <v>Demand</v>
      </c>
      <c r="AU177">
        <f>$AZ$17</f>
        <v>2023</v>
      </c>
      <c r="AV177" t="s">
        <v>27</v>
      </c>
      <c r="AW177" t="str">
        <f t="shared" si="44"/>
        <v>IIDEM</v>
      </c>
      <c r="AX177" s="13">
        <f>'BY_Demands_Drivers (4)'!$F$92*$BA17</f>
        <v>4.379400606153795E-3</v>
      </c>
    </row>
    <row r="178" spans="2:50" x14ac:dyDescent="0.3">
      <c r="B178" s="18" t="str">
        <f t="shared" si="35"/>
        <v>\I:</v>
      </c>
      <c r="C178">
        <f>$H$18</f>
        <v>2024</v>
      </c>
      <c r="D178" t="s">
        <v>27</v>
      </c>
      <c r="E178" t="str">
        <f t="shared" si="40"/>
        <v>IGDEM</v>
      </c>
      <c r="F178" s="13">
        <f>'BY_Demands_Drivers (4)'!$F$29*$I18</f>
        <v>0</v>
      </c>
      <c r="M178" s="18" t="str">
        <f t="shared" si="36"/>
        <v>Demand</v>
      </c>
      <c r="N178">
        <f>$S$18</f>
        <v>2024</v>
      </c>
      <c r="O178" t="s">
        <v>27</v>
      </c>
      <c r="P178" t="str">
        <f t="shared" si="41"/>
        <v>IXDEM</v>
      </c>
      <c r="Q178" s="13">
        <f>'BY_Demands_Drivers (4)'!$F$36*$T18</f>
        <v>6.8185050992712046</v>
      </c>
      <c r="X178" s="18" t="str">
        <f t="shared" si="37"/>
        <v>Demand</v>
      </c>
      <c r="Y178">
        <f>$AD$18</f>
        <v>2024</v>
      </c>
      <c r="Z178" t="s">
        <v>27</v>
      </c>
      <c r="AA178" t="str">
        <f t="shared" si="42"/>
        <v>IRDEM</v>
      </c>
      <c r="AB178" s="13">
        <f>'BY_Demands_Drivers (4)'!$F$50*$AE18</f>
        <v>3.5392466870538639E-2</v>
      </c>
      <c r="AI178" s="18" t="str">
        <f t="shared" si="38"/>
        <v>\I:</v>
      </c>
      <c r="AJ178">
        <f>$AO$18</f>
        <v>2024</v>
      </c>
      <c r="AK178" t="s">
        <v>27</v>
      </c>
      <c r="AL178" t="str">
        <f t="shared" si="43"/>
        <v>ISDEM</v>
      </c>
      <c r="AM178" s="13">
        <f>'BY_Demands_Drivers (4)'!$F$57*$AP18</f>
        <v>0</v>
      </c>
      <c r="AT178" s="18" t="str">
        <f t="shared" si="39"/>
        <v>Demand</v>
      </c>
      <c r="AU178">
        <f>$AZ$18</f>
        <v>2024</v>
      </c>
      <c r="AV178" t="s">
        <v>27</v>
      </c>
      <c r="AW178" t="str">
        <f t="shared" si="44"/>
        <v>IIDEM</v>
      </c>
      <c r="AX178" s="13">
        <f>'BY_Demands_Drivers (4)'!$F$92*$BA18</f>
        <v>4.4601890358855981E-3</v>
      </c>
    </row>
    <row r="179" spans="2:50" x14ac:dyDescent="0.3">
      <c r="B179" s="18" t="str">
        <f t="shared" si="35"/>
        <v>\I:</v>
      </c>
      <c r="C179">
        <f>$H$19</f>
        <v>2025</v>
      </c>
      <c r="D179" t="s">
        <v>27</v>
      </c>
      <c r="E179" t="str">
        <f t="shared" si="40"/>
        <v>IGDEM</v>
      </c>
      <c r="F179" s="13">
        <f>'BY_Demands_Drivers (4)'!$F$29*$I19</f>
        <v>0</v>
      </c>
      <c r="M179" s="18" t="str">
        <f t="shared" si="36"/>
        <v>Demand</v>
      </c>
      <c r="N179">
        <f>$S$19</f>
        <v>2025</v>
      </c>
      <c r="O179" t="s">
        <v>27</v>
      </c>
      <c r="P179" t="str">
        <f t="shared" si="41"/>
        <v>IXDEM</v>
      </c>
      <c r="Q179" s="13">
        <f>'BY_Demands_Drivers (4)'!$F$36*$T19</f>
        <v>6.8742614163818931</v>
      </c>
      <c r="X179" s="18" t="str">
        <f t="shared" si="37"/>
        <v>Demand</v>
      </c>
      <c r="Y179">
        <f>$AD$19</f>
        <v>2025</v>
      </c>
      <c r="Z179" t="s">
        <v>27</v>
      </c>
      <c r="AA179" t="str">
        <f t="shared" si="42"/>
        <v>IRDEM</v>
      </c>
      <c r="AB179" s="13">
        <f>'BY_Demands_Drivers (4)'!$F$50*$AE19</f>
        <v>3.5190006650945883E-2</v>
      </c>
      <c r="AI179" s="18" t="str">
        <f t="shared" si="38"/>
        <v>\I:</v>
      </c>
      <c r="AJ179">
        <f>$AO$19</f>
        <v>2025</v>
      </c>
      <c r="AK179" t="s">
        <v>27</v>
      </c>
      <c r="AL179" t="str">
        <f t="shared" si="43"/>
        <v>ISDEM</v>
      </c>
      <c r="AM179" s="13">
        <f>'BY_Demands_Drivers (4)'!$F$57*$AP19</f>
        <v>0</v>
      </c>
      <c r="AT179" s="18" t="str">
        <f t="shared" si="39"/>
        <v>Demand</v>
      </c>
      <c r="AU179">
        <f>$AZ$19</f>
        <v>2025</v>
      </c>
      <c r="AV179" t="s">
        <v>27</v>
      </c>
      <c r="AW179" t="str">
        <f t="shared" si="44"/>
        <v>IIDEM</v>
      </c>
      <c r="AX179" s="13">
        <f>'BY_Demands_Drivers (4)'!$F$92*$BA19</f>
        <v>4.5409774656174013E-3</v>
      </c>
    </row>
    <row r="180" spans="2:50" x14ac:dyDescent="0.3">
      <c r="B180" s="18" t="str">
        <f t="shared" si="35"/>
        <v>\I:</v>
      </c>
      <c r="C180">
        <f>$H$20</f>
        <v>2026</v>
      </c>
      <c r="D180" t="s">
        <v>27</v>
      </c>
      <c r="E180" t="str">
        <f t="shared" si="40"/>
        <v>IGDEM</v>
      </c>
      <c r="F180" s="13">
        <f>'BY_Demands_Drivers (4)'!$F$29*$I20</f>
        <v>0</v>
      </c>
      <c r="M180" s="18" t="str">
        <f t="shared" si="36"/>
        <v>Demand</v>
      </c>
      <c r="N180">
        <f>$S$20</f>
        <v>2026</v>
      </c>
      <c r="O180" t="s">
        <v>27</v>
      </c>
      <c r="P180" t="str">
        <f t="shared" si="41"/>
        <v>IXDEM</v>
      </c>
      <c r="Q180" s="13">
        <f>'BY_Demands_Drivers (4)'!$F$36*$T20</f>
        <v>6.8482960646334243</v>
      </c>
      <c r="X180" s="18" t="str">
        <f t="shared" si="37"/>
        <v>Demand</v>
      </c>
      <c r="Y180">
        <f>$AD$20</f>
        <v>2026</v>
      </c>
      <c r="Z180" t="s">
        <v>27</v>
      </c>
      <c r="AA180" t="str">
        <f t="shared" si="42"/>
        <v>IRDEM</v>
      </c>
      <c r="AB180" s="13">
        <f>'BY_Demands_Drivers (4)'!$F$50*$AE20</f>
        <v>3.5205565511928327E-2</v>
      </c>
      <c r="AI180" s="18" t="str">
        <f t="shared" si="38"/>
        <v>\I:</v>
      </c>
      <c r="AJ180">
        <f>$AO$20</f>
        <v>2026</v>
      </c>
      <c r="AK180" t="s">
        <v>27</v>
      </c>
      <c r="AL180" t="str">
        <f t="shared" si="43"/>
        <v>ISDEM</v>
      </c>
      <c r="AM180" s="13">
        <f>'BY_Demands_Drivers (4)'!$F$57*$AP20</f>
        <v>0</v>
      </c>
      <c r="AT180" s="18" t="str">
        <f t="shared" si="39"/>
        <v>Demand</v>
      </c>
      <c r="AU180">
        <f>$AZ$20</f>
        <v>2026</v>
      </c>
      <c r="AV180" t="s">
        <v>27</v>
      </c>
      <c r="AW180" t="str">
        <f t="shared" si="44"/>
        <v>IIDEM</v>
      </c>
      <c r="AX180" s="13">
        <f>'BY_Demands_Drivers (4)'!$F$92*$BA20</f>
        <v>4.6195940060008555E-3</v>
      </c>
    </row>
    <row r="181" spans="2:50" x14ac:dyDescent="0.3">
      <c r="B181" s="18" t="str">
        <f t="shared" si="35"/>
        <v>\I:</v>
      </c>
      <c r="C181">
        <f>$H$21</f>
        <v>2027</v>
      </c>
      <c r="D181" t="s">
        <v>27</v>
      </c>
      <c r="E181" t="str">
        <f t="shared" si="40"/>
        <v>IGDEM</v>
      </c>
      <c r="F181" s="13">
        <f>'BY_Demands_Drivers (4)'!$F$29*$I21</f>
        <v>0</v>
      </c>
      <c r="M181" s="18" t="str">
        <f t="shared" si="36"/>
        <v>Demand</v>
      </c>
      <c r="N181">
        <f>$S$21</f>
        <v>2027</v>
      </c>
      <c r="O181" t="s">
        <v>27</v>
      </c>
      <c r="P181" t="str">
        <f t="shared" si="41"/>
        <v>IXDEM</v>
      </c>
      <c r="Q181" s="13">
        <f>'BY_Demands_Drivers (4)'!$F$36*$T21</f>
        <v>6.8223307128849546</v>
      </c>
      <c r="X181" s="18" t="str">
        <f t="shared" si="37"/>
        <v>Demand</v>
      </c>
      <c r="Y181">
        <f>$AD$21</f>
        <v>2027</v>
      </c>
      <c r="Z181" t="s">
        <v>27</v>
      </c>
      <c r="AA181" t="str">
        <f t="shared" si="42"/>
        <v>IRDEM</v>
      </c>
      <c r="AB181" s="13">
        <f>'BY_Demands_Drivers (4)'!$F$50*$AE21</f>
        <v>3.5221124372910771E-2</v>
      </c>
      <c r="AI181" s="18" t="str">
        <f t="shared" si="38"/>
        <v>\I:</v>
      </c>
      <c r="AJ181">
        <f>$AO$21</f>
        <v>2027</v>
      </c>
      <c r="AK181" t="s">
        <v>27</v>
      </c>
      <c r="AL181" t="str">
        <f t="shared" si="43"/>
        <v>ISDEM</v>
      </c>
      <c r="AM181" s="13">
        <f>'BY_Demands_Drivers (4)'!$F$57*$AP21</f>
        <v>0</v>
      </c>
      <c r="AT181" s="18" t="str">
        <f t="shared" si="39"/>
        <v>Demand</v>
      </c>
      <c r="AU181">
        <f>$AZ$21</f>
        <v>2027</v>
      </c>
      <c r="AV181" t="s">
        <v>27</v>
      </c>
      <c r="AW181" t="str">
        <f t="shared" si="44"/>
        <v>IIDEM</v>
      </c>
      <c r="AX181" s="13">
        <f>'BY_Demands_Drivers (4)'!$F$92*$BA21</f>
        <v>4.6982105463843097E-3</v>
      </c>
    </row>
    <row r="182" spans="2:50" x14ac:dyDescent="0.3">
      <c r="B182" s="18" t="str">
        <f t="shared" si="35"/>
        <v>\I:</v>
      </c>
      <c r="C182">
        <f>$H$22</f>
        <v>2028</v>
      </c>
      <c r="D182" t="s">
        <v>27</v>
      </c>
      <c r="E182" t="str">
        <f t="shared" si="40"/>
        <v>IGDEM</v>
      </c>
      <c r="F182" s="13">
        <f>'BY_Demands_Drivers (4)'!$F$29*$I22</f>
        <v>0</v>
      </c>
      <c r="M182" s="18" t="str">
        <f t="shared" si="36"/>
        <v>Demand</v>
      </c>
      <c r="N182">
        <f>$S$22</f>
        <v>2028</v>
      </c>
      <c r="O182" t="s">
        <v>27</v>
      </c>
      <c r="P182" t="str">
        <f t="shared" si="41"/>
        <v>IXDEM</v>
      </c>
      <c r="Q182" s="13">
        <f>'BY_Demands_Drivers (4)'!$F$36*$T22</f>
        <v>6.796365361136484</v>
      </c>
      <c r="X182" s="18" t="str">
        <f t="shared" si="37"/>
        <v>Demand</v>
      </c>
      <c r="Y182">
        <f>$AD$22</f>
        <v>2028</v>
      </c>
      <c r="Z182" t="s">
        <v>27</v>
      </c>
      <c r="AA182" t="str">
        <f t="shared" si="42"/>
        <v>IRDEM</v>
      </c>
      <c r="AB182" s="13">
        <f>'BY_Demands_Drivers (4)'!$F$50*$AE22</f>
        <v>3.5236683233893215E-2</v>
      </c>
      <c r="AI182" s="18" t="str">
        <f t="shared" si="38"/>
        <v>\I:</v>
      </c>
      <c r="AJ182">
        <f>$AO$22</f>
        <v>2028</v>
      </c>
      <c r="AK182" t="s">
        <v>27</v>
      </c>
      <c r="AL182" t="str">
        <f t="shared" si="43"/>
        <v>ISDEM</v>
      </c>
      <c r="AM182" s="13">
        <f>'BY_Demands_Drivers (4)'!$F$57*$AP22</f>
        <v>0</v>
      </c>
      <c r="AT182" s="18" t="str">
        <f t="shared" si="39"/>
        <v>Demand</v>
      </c>
      <c r="AU182">
        <f>$AZ$22</f>
        <v>2028</v>
      </c>
      <c r="AV182" t="s">
        <v>27</v>
      </c>
      <c r="AW182" t="str">
        <f t="shared" si="44"/>
        <v>IIDEM</v>
      </c>
      <c r="AX182" s="13">
        <f>'BY_Demands_Drivers (4)'!$F$92*$BA22</f>
        <v>4.7768270867677648E-3</v>
      </c>
    </row>
    <row r="183" spans="2:50" x14ac:dyDescent="0.3">
      <c r="B183" s="18" t="str">
        <f t="shared" si="35"/>
        <v>\I:</v>
      </c>
      <c r="C183">
        <f>$H$23</f>
        <v>2029</v>
      </c>
      <c r="D183" t="s">
        <v>27</v>
      </c>
      <c r="E183" t="str">
        <f t="shared" si="40"/>
        <v>IGDEM</v>
      </c>
      <c r="F183" s="13">
        <f>'BY_Demands_Drivers (4)'!$F$29*$I23</f>
        <v>0</v>
      </c>
      <c r="M183" s="18" t="str">
        <f t="shared" si="36"/>
        <v>Demand</v>
      </c>
      <c r="N183">
        <f>$S$23</f>
        <v>2029</v>
      </c>
      <c r="O183" t="s">
        <v>27</v>
      </c>
      <c r="P183" t="str">
        <f t="shared" si="41"/>
        <v>IXDEM</v>
      </c>
      <c r="Q183" s="13">
        <f>'BY_Demands_Drivers (4)'!$F$36*$T23</f>
        <v>6.7704000093880152</v>
      </c>
      <c r="X183" s="18" t="str">
        <f t="shared" si="37"/>
        <v>Demand</v>
      </c>
      <c r="Y183">
        <f>$AD$23</f>
        <v>2029</v>
      </c>
      <c r="Z183" t="s">
        <v>27</v>
      </c>
      <c r="AA183" t="str">
        <f t="shared" si="42"/>
        <v>IRDEM</v>
      </c>
      <c r="AB183" s="13">
        <f>'BY_Demands_Drivers (4)'!$F$50*$AE23</f>
        <v>3.5252242094875659E-2</v>
      </c>
      <c r="AI183" s="18" t="str">
        <f t="shared" si="38"/>
        <v>\I:</v>
      </c>
      <c r="AJ183">
        <f>$AO$23</f>
        <v>2029</v>
      </c>
      <c r="AK183" t="s">
        <v>27</v>
      </c>
      <c r="AL183" t="str">
        <f t="shared" si="43"/>
        <v>ISDEM</v>
      </c>
      <c r="AM183" s="13">
        <f>'BY_Demands_Drivers (4)'!$F$57*$AP23</f>
        <v>0</v>
      </c>
      <c r="AT183" s="18" t="str">
        <f t="shared" si="39"/>
        <v>Demand</v>
      </c>
      <c r="AU183">
        <f>$AZ$23</f>
        <v>2029</v>
      </c>
      <c r="AV183" t="s">
        <v>27</v>
      </c>
      <c r="AW183" t="str">
        <f t="shared" si="44"/>
        <v>IIDEM</v>
      </c>
      <c r="AX183" s="13">
        <f>'BY_Demands_Drivers (4)'!$F$92*$BA23</f>
        <v>4.8554436271512191E-3</v>
      </c>
    </row>
    <row r="184" spans="2:50" x14ac:dyDescent="0.3">
      <c r="B184" s="18" t="str">
        <f t="shared" si="35"/>
        <v>\I:</v>
      </c>
      <c r="C184">
        <f>$H$24</f>
        <v>2030</v>
      </c>
      <c r="D184" t="s">
        <v>27</v>
      </c>
      <c r="E184" t="str">
        <f t="shared" si="40"/>
        <v>IGDEM</v>
      </c>
      <c r="F184" s="13">
        <f>'BY_Demands_Drivers (4)'!$F$29*$I24</f>
        <v>0</v>
      </c>
      <c r="M184" s="18" t="str">
        <f t="shared" si="36"/>
        <v>Demand</v>
      </c>
      <c r="N184">
        <f>$S$24</f>
        <v>2030</v>
      </c>
      <c r="O184" t="s">
        <v>27</v>
      </c>
      <c r="P184" t="str">
        <f t="shared" si="41"/>
        <v>IXDEM</v>
      </c>
      <c r="Q184" s="13">
        <f>'BY_Demands_Drivers (4)'!$F$36*$T24</f>
        <v>6.7444346576395429</v>
      </c>
      <c r="X184" s="18" t="str">
        <f t="shared" si="37"/>
        <v>Demand</v>
      </c>
      <c r="Y184">
        <f>$AD$24</f>
        <v>2030</v>
      </c>
      <c r="Z184" t="s">
        <v>27</v>
      </c>
      <c r="AA184" t="str">
        <f t="shared" si="42"/>
        <v>IRDEM</v>
      </c>
      <c r="AB184" s="13">
        <f>'BY_Demands_Drivers (4)'!$F$50*$AE24</f>
        <v>3.5267800955858103E-2</v>
      </c>
      <c r="AI184" s="18" t="str">
        <f t="shared" si="38"/>
        <v>\I:</v>
      </c>
      <c r="AJ184">
        <f>$AO$24</f>
        <v>2030</v>
      </c>
      <c r="AK184" t="s">
        <v>27</v>
      </c>
      <c r="AL184" t="str">
        <f t="shared" si="43"/>
        <v>ISDEM</v>
      </c>
      <c r="AM184" s="13">
        <f>'BY_Demands_Drivers (4)'!$F$57*$AP24</f>
        <v>0</v>
      </c>
      <c r="AT184" s="18" t="str">
        <f t="shared" si="39"/>
        <v>Demand</v>
      </c>
      <c r="AU184">
        <f>$AZ$24</f>
        <v>2030</v>
      </c>
      <c r="AV184" t="s">
        <v>27</v>
      </c>
      <c r="AW184" t="str">
        <f t="shared" si="44"/>
        <v>IIDEM</v>
      </c>
      <c r="AX184" s="13">
        <f>'BY_Demands_Drivers (4)'!$F$92*$BA24</f>
        <v>4.9340601675346707E-3</v>
      </c>
    </row>
    <row r="185" spans="2:50" x14ac:dyDescent="0.3">
      <c r="B185" s="18" t="str">
        <f t="shared" si="35"/>
        <v>\I:</v>
      </c>
      <c r="C185">
        <f>$H$25</f>
        <v>2031</v>
      </c>
      <c r="D185" t="s">
        <v>27</v>
      </c>
      <c r="E185" t="str">
        <f t="shared" si="40"/>
        <v>IGDEM</v>
      </c>
      <c r="F185" s="13">
        <f>'BY_Demands_Drivers (4)'!$F$29*$I25</f>
        <v>0</v>
      </c>
      <c r="M185" s="18" t="str">
        <f t="shared" si="36"/>
        <v>Demand</v>
      </c>
      <c r="N185">
        <f>$S$25</f>
        <v>2031</v>
      </c>
      <c r="O185" t="s">
        <v>27</v>
      </c>
      <c r="P185" t="str">
        <f t="shared" si="41"/>
        <v>IXDEM</v>
      </c>
      <c r="Q185" s="13">
        <f>'BY_Demands_Drivers (4)'!$F$36*$T25</f>
        <v>6.6928800045777006</v>
      </c>
      <c r="X185" s="18" t="str">
        <f t="shared" si="37"/>
        <v>Demand</v>
      </c>
      <c r="Y185">
        <f>$AD$25</f>
        <v>2031</v>
      </c>
      <c r="Z185" t="s">
        <v>27</v>
      </c>
      <c r="AA185" t="str">
        <f t="shared" si="42"/>
        <v>IRDEM</v>
      </c>
      <c r="AB185" s="13">
        <f>'BY_Demands_Drivers (4)'!$F$50*$AE25</f>
        <v>3.5133126715508251E-2</v>
      </c>
      <c r="AI185" s="18" t="str">
        <f t="shared" si="38"/>
        <v>\I:</v>
      </c>
      <c r="AJ185">
        <f>$AO$25</f>
        <v>2031</v>
      </c>
      <c r="AK185" t="s">
        <v>27</v>
      </c>
      <c r="AL185" t="str">
        <f t="shared" si="43"/>
        <v>ISDEM</v>
      </c>
      <c r="AM185" s="13">
        <f>'BY_Demands_Drivers (4)'!$F$57*$AP25</f>
        <v>0</v>
      </c>
      <c r="AT185" s="18" t="str">
        <f t="shared" si="39"/>
        <v>Demand</v>
      </c>
      <c r="AU185">
        <f>$AZ$25</f>
        <v>2031</v>
      </c>
      <c r="AV185" t="s">
        <v>27</v>
      </c>
      <c r="AW185" t="str">
        <f t="shared" si="44"/>
        <v>IIDEM</v>
      </c>
      <c r="AX185" s="13">
        <f>'BY_Demands_Drivers (4)'!$F$92*$BA25</f>
        <v>4.9958111770754855E-3</v>
      </c>
    </row>
    <row r="186" spans="2:50" x14ac:dyDescent="0.3">
      <c r="B186" s="18" t="str">
        <f t="shared" si="35"/>
        <v>\I:</v>
      </c>
      <c r="C186">
        <f>$H$26</f>
        <v>2032</v>
      </c>
      <c r="D186" t="s">
        <v>27</v>
      </c>
      <c r="E186" t="str">
        <f t="shared" si="40"/>
        <v>IGDEM</v>
      </c>
      <c r="F186" s="13">
        <f>'BY_Demands_Drivers (4)'!$F$29*$I26</f>
        <v>0</v>
      </c>
      <c r="M186" s="18" t="str">
        <f t="shared" si="36"/>
        <v>Demand</v>
      </c>
      <c r="N186">
        <f>$S$26</f>
        <v>2032</v>
      </c>
      <c r="O186" t="s">
        <v>27</v>
      </c>
      <c r="P186" t="str">
        <f t="shared" si="41"/>
        <v>IXDEM</v>
      </c>
      <c r="Q186" s="13">
        <f>'BY_Demands_Drivers (4)'!$F$36*$T26</f>
        <v>6.6415045724181043</v>
      </c>
      <c r="X186" s="18" t="str">
        <f t="shared" si="37"/>
        <v>Demand</v>
      </c>
      <c r="Y186">
        <f>$AD$26</f>
        <v>2032</v>
      </c>
      <c r="Z186" t="s">
        <v>27</v>
      </c>
      <c r="AA186" t="str">
        <f t="shared" si="42"/>
        <v>IRDEM</v>
      </c>
      <c r="AB186" s="13">
        <f>'BY_Demands_Drivers (4)'!$F$50*$AE26</f>
        <v>3.4998033733807346E-2</v>
      </c>
      <c r="AI186" s="18" t="str">
        <f t="shared" si="38"/>
        <v>\I:</v>
      </c>
      <c r="AJ186">
        <f>$AO$26</f>
        <v>2032</v>
      </c>
      <c r="AK186" t="s">
        <v>27</v>
      </c>
      <c r="AL186" t="str">
        <f t="shared" si="43"/>
        <v>ISDEM</v>
      </c>
      <c r="AM186" s="13">
        <f>'BY_Demands_Drivers (4)'!$F$57*$AP26</f>
        <v>0</v>
      </c>
      <c r="AT186" s="18" t="str">
        <f t="shared" si="39"/>
        <v>Demand</v>
      </c>
      <c r="AU186">
        <f>$AZ$26</f>
        <v>2032</v>
      </c>
      <c r="AV186" t="s">
        <v>27</v>
      </c>
      <c r="AW186" t="str">
        <f t="shared" si="44"/>
        <v>IIDEM</v>
      </c>
      <c r="AX186" s="13">
        <f>'BY_Demands_Drivers (4)'!$F$92*$BA26</f>
        <v>5.0566936307330987E-3</v>
      </c>
    </row>
    <row r="187" spans="2:50" x14ac:dyDescent="0.3">
      <c r="B187" s="18" t="str">
        <f t="shared" si="35"/>
        <v>\I:</v>
      </c>
      <c r="C187">
        <f>$H$27</f>
        <v>2033</v>
      </c>
      <c r="D187" t="s">
        <v>27</v>
      </c>
      <c r="E187" t="str">
        <f t="shared" si="40"/>
        <v>IGDEM</v>
      </c>
      <c r="F187" s="13">
        <f>'BY_Demands_Drivers (4)'!$F$29*$I27</f>
        <v>0</v>
      </c>
      <c r="M187" s="18" t="str">
        <f t="shared" si="36"/>
        <v>Demand</v>
      </c>
      <c r="N187">
        <f>$S$27</f>
        <v>2033</v>
      </c>
      <c r="O187" t="s">
        <v>27</v>
      </c>
      <c r="P187" t="str">
        <f t="shared" si="41"/>
        <v>IXDEM</v>
      </c>
      <c r="Q187" s="13">
        <f>'BY_Demands_Drivers (4)'!$F$36*$T27</f>
        <v>6.5903083611607594</v>
      </c>
      <c r="X187" s="18" t="str">
        <f t="shared" si="37"/>
        <v>Demand</v>
      </c>
      <c r="Y187">
        <f>$AD$27</f>
        <v>2033</v>
      </c>
      <c r="Z187" t="s">
        <v>27</v>
      </c>
      <c r="AA187" t="str">
        <f t="shared" si="42"/>
        <v>IRDEM</v>
      </c>
      <c r="AB187" s="13">
        <f>'BY_Demands_Drivers (4)'!$F$50*$AE27</f>
        <v>3.4862522010755397E-2</v>
      </c>
      <c r="AI187" s="18" t="str">
        <f t="shared" si="38"/>
        <v>\I:</v>
      </c>
      <c r="AJ187">
        <f>$AO$27</f>
        <v>2033</v>
      </c>
      <c r="AK187" t="s">
        <v>27</v>
      </c>
      <c r="AL187" t="str">
        <f t="shared" si="43"/>
        <v>ISDEM</v>
      </c>
      <c r="AM187" s="13">
        <f>'BY_Demands_Drivers (4)'!$F$57*$AP27</f>
        <v>0</v>
      </c>
      <c r="AT187" s="18" t="str">
        <f t="shared" si="39"/>
        <v>Demand</v>
      </c>
      <c r="AU187">
        <f>$AZ$27</f>
        <v>2033</v>
      </c>
      <c r="AV187" t="s">
        <v>27</v>
      </c>
      <c r="AW187" t="str">
        <f t="shared" si="44"/>
        <v>IIDEM</v>
      </c>
      <c r="AX187" s="13">
        <f>'BY_Demands_Drivers (4)'!$F$92*$BA27</f>
        <v>5.1167075285075102E-3</v>
      </c>
    </row>
    <row r="188" spans="2:50" x14ac:dyDescent="0.3">
      <c r="B188" s="18" t="str">
        <f t="shared" si="35"/>
        <v>\I:</v>
      </c>
      <c r="C188">
        <f>$H$28</f>
        <v>2034</v>
      </c>
      <c r="D188" t="s">
        <v>27</v>
      </c>
      <c r="E188" t="str">
        <f t="shared" si="40"/>
        <v>IGDEM</v>
      </c>
      <c r="F188" s="13">
        <f>'BY_Demands_Drivers (4)'!$F$29*$I28</f>
        <v>0</v>
      </c>
      <c r="M188" s="18" t="str">
        <f t="shared" si="36"/>
        <v>Demand</v>
      </c>
      <c r="N188">
        <f>$S$28</f>
        <v>2034</v>
      </c>
      <c r="O188" t="s">
        <v>27</v>
      </c>
      <c r="P188" t="str">
        <f t="shared" si="41"/>
        <v>IXDEM</v>
      </c>
      <c r="Q188" s="13">
        <f>'BY_Demands_Drivers (4)'!$F$36*$T28</f>
        <v>6.5392913708056595</v>
      </c>
      <c r="X188" s="18" t="str">
        <f t="shared" si="37"/>
        <v>Demand</v>
      </c>
      <c r="Y188">
        <f>$AD$28</f>
        <v>2034</v>
      </c>
      <c r="Z188" t="s">
        <v>27</v>
      </c>
      <c r="AA188" t="str">
        <f t="shared" si="42"/>
        <v>IRDEM</v>
      </c>
      <c r="AB188" s="13">
        <f>'BY_Demands_Drivers (4)'!$F$50*$AE28</f>
        <v>3.4726591546352395E-2</v>
      </c>
      <c r="AI188" s="18" t="str">
        <f t="shared" si="38"/>
        <v>\I:</v>
      </c>
      <c r="AJ188">
        <f>$AO$28</f>
        <v>2034</v>
      </c>
      <c r="AK188" t="s">
        <v>27</v>
      </c>
      <c r="AL188" t="str">
        <f t="shared" si="43"/>
        <v>ISDEM</v>
      </c>
      <c r="AM188" s="13">
        <f>'BY_Demands_Drivers (4)'!$F$57*$AP28</f>
        <v>0</v>
      </c>
      <c r="AT188" s="18" t="str">
        <f t="shared" si="39"/>
        <v>Demand</v>
      </c>
      <c r="AU188">
        <f>$AZ$28</f>
        <v>2034</v>
      </c>
      <c r="AV188" t="s">
        <v>27</v>
      </c>
      <c r="AW188" t="str">
        <f t="shared" si="44"/>
        <v>IIDEM</v>
      </c>
      <c r="AX188" s="13">
        <f>'BY_Demands_Drivers (4)'!$F$92*$BA28</f>
        <v>5.1758528703987217E-3</v>
      </c>
    </row>
    <row r="189" spans="2:50" x14ac:dyDescent="0.3">
      <c r="B189" s="18" t="str">
        <f t="shared" si="35"/>
        <v>\I:</v>
      </c>
      <c r="C189">
        <f>$H$29</f>
        <v>2035</v>
      </c>
      <c r="D189" t="s">
        <v>27</v>
      </c>
      <c r="E189" t="str">
        <f t="shared" si="40"/>
        <v>IGDEM</v>
      </c>
      <c r="F189" s="13">
        <f>'BY_Demands_Drivers (4)'!$F$29*$I29</f>
        <v>0</v>
      </c>
      <c r="M189" s="18" t="str">
        <f t="shared" si="36"/>
        <v>Demand</v>
      </c>
      <c r="N189">
        <f>$S$29</f>
        <v>2035</v>
      </c>
      <c r="O189" t="s">
        <v>27</v>
      </c>
      <c r="P189" t="str">
        <f t="shared" si="41"/>
        <v>IXDEM</v>
      </c>
      <c r="Q189" s="13">
        <f>'BY_Demands_Drivers (4)'!$F$36*$T29</f>
        <v>6.4884536013528091</v>
      </c>
      <c r="X189" s="18" t="str">
        <f t="shared" si="37"/>
        <v>Demand</v>
      </c>
      <c r="Y189">
        <f>$AD$29</f>
        <v>2035</v>
      </c>
      <c r="Z189" t="s">
        <v>27</v>
      </c>
      <c r="AA189" t="str">
        <f t="shared" si="42"/>
        <v>IRDEM</v>
      </c>
      <c r="AB189" s="13">
        <f>'BY_Demands_Drivers (4)'!$F$50*$AE29</f>
        <v>3.4590242340598355E-2</v>
      </c>
      <c r="AI189" s="18" t="str">
        <f t="shared" si="38"/>
        <v>\I:</v>
      </c>
      <c r="AJ189">
        <f>$AO$29</f>
        <v>2035</v>
      </c>
      <c r="AK189" t="s">
        <v>27</v>
      </c>
      <c r="AL189" t="str">
        <f t="shared" si="43"/>
        <v>ISDEM</v>
      </c>
      <c r="AM189" s="13">
        <f>'BY_Demands_Drivers (4)'!$F$57*$AP29</f>
        <v>0</v>
      </c>
      <c r="AT189" s="18" t="str">
        <f t="shared" si="39"/>
        <v>Demand</v>
      </c>
      <c r="AU189">
        <f>$AZ$29</f>
        <v>2035</v>
      </c>
      <c r="AV189" t="s">
        <v>27</v>
      </c>
      <c r="AW189" t="str">
        <f t="shared" si="44"/>
        <v>IIDEM</v>
      </c>
      <c r="AX189" s="13">
        <f>'BY_Demands_Drivers (4)'!$F$92*$BA29</f>
        <v>5.2341296564067325E-3</v>
      </c>
    </row>
    <row r="190" spans="2:50" x14ac:dyDescent="0.3">
      <c r="B190" s="18" t="str">
        <f t="shared" si="35"/>
        <v>\I:</v>
      </c>
      <c r="C190">
        <f>$H$30</f>
        <v>2036</v>
      </c>
      <c r="D190" t="s">
        <v>27</v>
      </c>
      <c r="E190" t="str">
        <f t="shared" si="40"/>
        <v>IGDEM</v>
      </c>
      <c r="F190" s="13">
        <f>'BY_Demands_Drivers (4)'!$F$29*$I30</f>
        <v>0</v>
      </c>
      <c r="M190" s="18" t="str">
        <f t="shared" si="36"/>
        <v>Demand</v>
      </c>
      <c r="N190">
        <f>$S$30</f>
        <v>2036</v>
      </c>
      <c r="O190" t="s">
        <v>27</v>
      </c>
      <c r="P190" t="str">
        <f t="shared" si="41"/>
        <v>IXDEM</v>
      </c>
      <c r="Q190" s="13">
        <f>'BY_Demands_Drivers (4)'!$F$36*$T30</f>
        <v>6.470521745608349</v>
      </c>
      <c r="X190" s="18" t="str">
        <f t="shared" si="37"/>
        <v>Demand</v>
      </c>
      <c r="Y190">
        <f>$AD$30</f>
        <v>2036</v>
      </c>
      <c r="Z190" t="s">
        <v>27</v>
      </c>
      <c r="AA190" t="str">
        <f t="shared" si="42"/>
        <v>IRDEM</v>
      </c>
      <c r="AB190" s="13">
        <f>'BY_Demands_Drivers (4)'!$F$50*$AE30</f>
        <v>3.4447776054042006E-2</v>
      </c>
      <c r="AI190" s="18" t="str">
        <f t="shared" si="38"/>
        <v>\I:</v>
      </c>
      <c r="AJ190">
        <f>$AO$30</f>
        <v>2036</v>
      </c>
      <c r="AK190" t="s">
        <v>27</v>
      </c>
      <c r="AL190" t="str">
        <f t="shared" si="43"/>
        <v>ISDEM</v>
      </c>
      <c r="AM190" s="13">
        <f>'BY_Demands_Drivers (4)'!$F$57*$AP30</f>
        <v>0</v>
      </c>
      <c r="AT190" s="18" t="str">
        <f t="shared" si="39"/>
        <v>Demand</v>
      </c>
      <c r="AU190">
        <f>$AZ$30</f>
        <v>2036</v>
      </c>
      <c r="AV190" t="s">
        <v>27</v>
      </c>
      <c r="AW190" t="str">
        <f t="shared" si="44"/>
        <v>IIDEM</v>
      </c>
      <c r="AX190" s="13">
        <f>'BY_Demands_Drivers (4)'!$F$92*$BA30</f>
        <v>5.2770533543249976E-3</v>
      </c>
    </row>
    <row r="191" spans="2:50" x14ac:dyDescent="0.3">
      <c r="B191" s="18" t="str">
        <f t="shared" si="35"/>
        <v>\I:</v>
      </c>
      <c r="C191">
        <f>$H$31</f>
        <v>2037</v>
      </c>
      <c r="D191" t="s">
        <v>27</v>
      </c>
      <c r="E191" t="str">
        <f t="shared" si="40"/>
        <v>IGDEM</v>
      </c>
      <c r="F191" s="13">
        <f>'BY_Demands_Drivers (4)'!$F$29*$I31</f>
        <v>0</v>
      </c>
      <c r="M191" s="18" t="str">
        <f t="shared" si="36"/>
        <v>Demand</v>
      </c>
      <c r="N191">
        <f>$S$31</f>
        <v>2037</v>
      </c>
      <c r="O191" t="s">
        <v>27</v>
      </c>
      <c r="P191" t="str">
        <f t="shared" si="41"/>
        <v>IXDEM</v>
      </c>
      <c r="Q191" s="13">
        <f>'BY_Demands_Drivers (4)'!$F$36*$T31</f>
        <v>6.452431722180509</v>
      </c>
      <c r="X191" s="18" t="str">
        <f t="shared" si="37"/>
        <v>Demand</v>
      </c>
      <c r="Y191">
        <f>$AD$31</f>
        <v>2037</v>
      </c>
      <c r="Z191" t="s">
        <v>27</v>
      </c>
      <c r="AA191" t="str">
        <f t="shared" si="42"/>
        <v>IRDEM</v>
      </c>
      <c r="AB191" s="13">
        <f>'BY_Demands_Drivers (4)'!$F$50*$AE31</f>
        <v>3.4304949771902141E-2</v>
      </c>
      <c r="AI191" s="18" t="str">
        <f t="shared" si="38"/>
        <v>\I:</v>
      </c>
      <c r="AJ191">
        <f>$AO$31</f>
        <v>2037</v>
      </c>
      <c r="AK191" t="s">
        <v>27</v>
      </c>
      <c r="AL191" t="str">
        <f t="shared" si="43"/>
        <v>ISDEM</v>
      </c>
      <c r="AM191" s="13">
        <f>'BY_Demands_Drivers (4)'!$F$57*$AP31</f>
        <v>0</v>
      </c>
      <c r="AT191" s="18" t="str">
        <f t="shared" si="39"/>
        <v>Demand</v>
      </c>
      <c r="AU191">
        <f>$AZ$31</f>
        <v>2037</v>
      </c>
      <c r="AV191" t="s">
        <v>27</v>
      </c>
      <c r="AW191" t="str">
        <f t="shared" si="44"/>
        <v>IIDEM</v>
      </c>
      <c r="AX191" s="13">
        <f>'BY_Demands_Drivers (4)'!$F$92*$BA31</f>
        <v>5.3192578214343571E-3</v>
      </c>
    </row>
    <row r="192" spans="2:50" x14ac:dyDescent="0.3">
      <c r="B192" s="18" t="str">
        <f t="shared" si="35"/>
        <v>\I:</v>
      </c>
      <c r="C192">
        <f>$H$32</f>
        <v>2038</v>
      </c>
      <c r="D192" t="s">
        <v>27</v>
      </c>
      <c r="E192" t="str">
        <f t="shared" si="40"/>
        <v>IGDEM</v>
      </c>
      <c r="F192" s="13">
        <f>'BY_Demands_Drivers (4)'!$F$29*$I32</f>
        <v>0</v>
      </c>
      <c r="M192" s="18" t="str">
        <f t="shared" si="36"/>
        <v>Demand</v>
      </c>
      <c r="N192">
        <f>$S$32</f>
        <v>2038</v>
      </c>
      <c r="O192" t="s">
        <v>27</v>
      </c>
      <c r="P192" t="str">
        <f t="shared" si="41"/>
        <v>IXDEM</v>
      </c>
      <c r="Q192" s="13">
        <f>'BY_Demands_Drivers (4)'!$F$36*$T32</f>
        <v>6.4341835310692845</v>
      </c>
      <c r="X192" s="18" t="str">
        <f t="shared" si="37"/>
        <v>Demand</v>
      </c>
      <c r="Y192">
        <f>$AD$32</f>
        <v>2038</v>
      </c>
      <c r="Z192" t="s">
        <v>27</v>
      </c>
      <c r="AA192" t="str">
        <f t="shared" si="42"/>
        <v>IRDEM</v>
      </c>
      <c r="AB192" s="13">
        <f>'BY_Demands_Drivers (4)'!$F$50*$AE32</f>
        <v>3.4161763494178772E-2</v>
      </c>
      <c r="AI192" s="18" t="str">
        <f t="shared" si="38"/>
        <v>\I:</v>
      </c>
      <c r="AJ192">
        <f>$AO$32</f>
        <v>2038</v>
      </c>
      <c r="AK192" t="s">
        <v>27</v>
      </c>
      <c r="AL192" t="str">
        <f t="shared" si="43"/>
        <v>ISDEM</v>
      </c>
      <c r="AM192" s="13">
        <f>'BY_Demands_Drivers (4)'!$F$57*$AP32</f>
        <v>0</v>
      </c>
      <c r="AT192" s="18" t="str">
        <f t="shared" si="39"/>
        <v>Demand</v>
      </c>
      <c r="AU192">
        <f>$AZ$32</f>
        <v>2038</v>
      </c>
      <c r="AV192" t="s">
        <v>27</v>
      </c>
      <c r="AW192" t="str">
        <f t="shared" si="44"/>
        <v>IIDEM</v>
      </c>
      <c r="AX192" s="13">
        <f>'BY_Demands_Drivers (4)'!$F$92*$BA32</f>
        <v>5.3607430577348094E-3</v>
      </c>
    </row>
    <row r="193" spans="2:50" x14ac:dyDescent="0.3">
      <c r="B193" s="18" t="str">
        <f t="shared" si="35"/>
        <v>\I:</v>
      </c>
      <c r="C193">
        <f>$H$33</f>
        <v>2039</v>
      </c>
      <c r="D193" t="s">
        <v>27</v>
      </c>
      <c r="E193" t="str">
        <f t="shared" si="40"/>
        <v>IGDEM</v>
      </c>
      <c r="F193" s="13">
        <f>'BY_Demands_Drivers (4)'!$F$29*$I33</f>
        <v>0</v>
      </c>
      <c r="M193" s="18" t="str">
        <f t="shared" si="36"/>
        <v>Demand</v>
      </c>
      <c r="N193">
        <f>$S$33</f>
        <v>2039</v>
      </c>
      <c r="O193" t="s">
        <v>27</v>
      </c>
      <c r="P193" t="str">
        <f t="shared" si="41"/>
        <v>IXDEM</v>
      </c>
      <c r="Q193" s="13">
        <f>'BY_Demands_Drivers (4)'!$F$36*$T33</f>
        <v>6.4157771722746766</v>
      </c>
      <c r="X193" s="18" t="str">
        <f t="shared" si="37"/>
        <v>Demand</v>
      </c>
      <c r="Y193">
        <f>$AD$33</f>
        <v>2039</v>
      </c>
      <c r="Z193" t="s">
        <v>27</v>
      </c>
      <c r="AA193" t="str">
        <f t="shared" si="42"/>
        <v>IRDEM</v>
      </c>
      <c r="AB193" s="13">
        <f>'BY_Demands_Drivers (4)'!$F$50*$AE33</f>
        <v>3.4018217220871894E-2</v>
      </c>
      <c r="AI193" s="18" t="str">
        <f t="shared" si="38"/>
        <v>\I:</v>
      </c>
      <c r="AJ193">
        <f>$AO$33</f>
        <v>2039</v>
      </c>
      <c r="AK193" t="s">
        <v>27</v>
      </c>
      <c r="AL193" t="str">
        <f t="shared" si="43"/>
        <v>ISDEM</v>
      </c>
      <c r="AM193" s="13">
        <f>'BY_Demands_Drivers (4)'!$F$57*$AP33</f>
        <v>0</v>
      </c>
      <c r="AT193" s="18" t="str">
        <f t="shared" si="39"/>
        <v>Demand</v>
      </c>
      <c r="AU193">
        <f>$AZ$33</f>
        <v>2039</v>
      </c>
      <c r="AV193" t="s">
        <v>27</v>
      </c>
      <c r="AW193" t="str">
        <f t="shared" si="44"/>
        <v>IIDEM</v>
      </c>
      <c r="AX193" s="13">
        <f>'BY_Demands_Drivers (4)'!$F$92*$BA33</f>
        <v>5.4015090632263552E-3</v>
      </c>
    </row>
    <row r="194" spans="2:50" x14ac:dyDescent="0.3">
      <c r="B194" s="18" t="str">
        <f t="shared" si="35"/>
        <v>\I:</v>
      </c>
      <c r="C194">
        <f>$H$34</f>
        <v>2040</v>
      </c>
      <c r="D194" t="s">
        <v>27</v>
      </c>
      <c r="E194" t="str">
        <f t="shared" si="40"/>
        <v>IGDEM</v>
      </c>
      <c r="F194" s="13">
        <f>'BY_Demands_Drivers (4)'!$F$29*$I34</f>
        <v>0</v>
      </c>
      <c r="M194" s="18" t="str">
        <f t="shared" si="36"/>
        <v>Demand</v>
      </c>
      <c r="N194">
        <f>$S$34</f>
        <v>2040</v>
      </c>
      <c r="O194" t="s">
        <v>27</v>
      </c>
      <c r="P194" t="str">
        <f t="shared" si="41"/>
        <v>IXDEM</v>
      </c>
      <c r="Q194" s="13">
        <f>'BY_Demands_Drivers (4)'!$F$36*$T34</f>
        <v>6.3972126457966869</v>
      </c>
      <c r="X194" s="18" t="str">
        <f t="shared" si="37"/>
        <v>Demand</v>
      </c>
      <c r="Y194">
        <f>$AD$34</f>
        <v>2040</v>
      </c>
      <c r="Z194" t="s">
        <v>27</v>
      </c>
      <c r="AA194" t="str">
        <f t="shared" si="42"/>
        <v>IRDEM</v>
      </c>
      <c r="AB194" s="13">
        <f>'BY_Demands_Drivers (4)'!$F$50*$AE34</f>
        <v>3.3874310951981512E-2</v>
      </c>
      <c r="AI194" s="18" t="str">
        <f t="shared" si="38"/>
        <v>\I:</v>
      </c>
      <c r="AJ194">
        <f>$AO$34</f>
        <v>2040</v>
      </c>
      <c r="AK194" t="s">
        <v>27</v>
      </c>
      <c r="AL194" t="str">
        <f t="shared" si="43"/>
        <v>ISDEM</v>
      </c>
      <c r="AM194" s="13">
        <f>'BY_Demands_Drivers (4)'!$F$57*$AP34</f>
        <v>0</v>
      </c>
      <c r="AT194" s="18" t="str">
        <f t="shared" si="39"/>
        <v>Demand</v>
      </c>
      <c r="AU194">
        <f>$AZ$34</f>
        <v>2040</v>
      </c>
      <c r="AV194" t="s">
        <v>27</v>
      </c>
      <c r="AW194" t="str">
        <f t="shared" si="44"/>
        <v>IIDEM</v>
      </c>
      <c r="AX194" s="13">
        <f>'BY_Demands_Drivers (4)'!$F$92*$BA34</f>
        <v>5.4415558379089938E-3</v>
      </c>
    </row>
    <row r="195" spans="2:50" x14ac:dyDescent="0.3">
      <c r="B195" s="18" t="str">
        <f t="shared" si="35"/>
        <v>\I:</v>
      </c>
      <c r="C195">
        <f>$H$35</f>
        <v>2041</v>
      </c>
      <c r="D195" t="s">
        <v>27</v>
      </c>
      <c r="E195" t="str">
        <f t="shared" si="40"/>
        <v>IGDEM</v>
      </c>
      <c r="F195" s="13">
        <f>'BY_Demands_Drivers (4)'!$F$29*$I35</f>
        <v>0</v>
      </c>
      <c r="M195" s="18" t="str">
        <f t="shared" si="36"/>
        <v>Demand</v>
      </c>
      <c r="N195">
        <f>$S$35</f>
        <v>2041</v>
      </c>
      <c r="O195" t="s">
        <v>27</v>
      </c>
      <c r="P195" t="str">
        <f t="shared" si="41"/>
        <v>IXDEM</v>
      </c>
      <c r="Q195" s="13">
        <f>'BY_Demands_Drivers (4)'!$F$36*$T35</f>
        <v>6.3112319762492861</v>
      </c>
      <c r="X195" s="18" t="str">
        <f t="shared" si="37"/>
        <v>Demand</v>
      </c>
      <c r="Y195">
        <f>$AD$35</f>
        <v>2041</v>
      </c>
      <c r="Z195" t="s">
        <v>27</v>
      </c>
      <c r="AA195" t="str">
        <f t="shared" si="42"/>
        <v>IRDEM</v>
      </c>
      <c r="AB195" s="13">
        <f>'BY_Demands_Drivers (4)'!$F$50*$AE35</f>
        <v>3.3683414757119959E-2</v>
      </c>
      <c r="AI195" s="18" t="str">
        <f t="shared" si="38"/>
        <v>\I:</v>
      </c>
      <c r="AJ195">
        <f>$AO$35</f>
        <v>2041</v>
      </c>
      <c r="AK195" t="s">
        <v>27</v>
      </c>
      <c r="AL195" t="str">
        <f t="shared" si="43"/>
        <v>ISDEM</v>
      </c>
      <c r="AM195" s="13">
        <f>'BY_Demands_Drivers (4)'!$F$57*$AP35</f>
        <v>0</v>
      </c>
      <c r="AT195" s="18" t="str">
        <f t="shared" si="39"/>
        <v>Demand</v>
      </c>
      <c r="AU195">
        <f>$AZ$35</f>
        <v>2041</v>
      </c>
      <c r="AV195" t="s">
        <v>27</v>
      </c>
      <c r="AW195" t="str">
        <f t="shared" si="44"/>
        <v>IIDEM</v>
      </c>
      <c r="AX195" s="13">
        <f>'BY_Demands_Drivers (4)'!$F$92*$BA35</f>
        <v>5.4786272030681541E-3</v>
      </c>
    </row>
    <row r="196" spans="2:50" x14ac:dyDescent="0.3">
      <c r="B196" s="18" t="str">
        <f t="shared" si="35"/>
        <v>\I:</v>
      </c>
      <c r="C196">
        <f>$H$36</f>
        <v>2042</v>
      </c>
      <c r="D196" t="s">
        <v>27</v>
      </c>
      <c r="E196" t="str">
        <f t="shared" si="40"/>
        <v>IGDEM</v>
      </c>
      <c r="F196" s="13">
        <f>'BY_Demands_Drivers (4)'!$F$29*$I36</f>
        <v>0</v>
      </c>
      <c r="M196" s="18" t="str">
        <f t="shared" si="36"/>
        <v>Demand</v>
      </c>
      <c r="N196">
        <f>$S$36</f>
        <v>2042</v>
      </c>
      <c r="O196" t="s">
        <v>27</v>
      </c>
      <c r="P196" t="str">
        <f t="shared" si="41"/>
        <v>IXDEM</v>
      </c>
      <c r="Q196" s="13">
        <f>'BY_Demands_Drivers (4)'!$F$36*$T36</f>
        <v>6.2258048636257639</v>
      </c>
      <c r="X196" s="18" t="str">
        <f t="shared" si="37"/>
        <v>Demand</v>
      </c>
      <c r="Y196">
        <f>$AD$36</f>
        <v>2042</v>
      </c>
      <c r="Z196" t="s">
        <v>27</v>
      </c>
      <c r="AA196" t="str">
        <f t="shared" si="42"/>
        <v>IRDEM</v>
      </c>
      <c r="AB196" s="13">
        <f>'BY_Demands_Drivers (4)'!$F$50*$AE36</f>
        <v>3.3492652005091682E-2</v>
      </c>
      <c r="AI196" s="18" t="str">
        <f t="shared" si="38"/>
        <v>\I:</v>
      </c>
      <c r="AJ196">
        <f>$AO$36</f>
        <v>2042</v>
      </c>
      <c r="AK196" t="s">
        <v>27</v>
      </c>
      <c r="AL196" t="str">
        <f t="shared" si="43"/>
        <v>ISDEM</v>
      </c>
      <c r="AM196" s="13">
        <f>'BY_Demands_Drivers (4)'!$F$57*$AP36</f>
        <v>0</v>
      </c>
      <c r="AT196" s="18" t="str">
        <f t="shared" si="39"/>
        <v>Demand</v>
      </c>
      <c r="AU196">
        <f>$AZ$36</f>
        <v>2042</v>
      </c>
      <c r="AV196" t="s">
        <v>27</v>
      </c>
      <c r="AW196" t="str">
        <f t="shared" si="44"/>
        <v>IIDEM</v>
      </c>
      <c r="AX196" s="13">
        <f>'BY_Demands_Drivers (4)'!$F$92*$BA36</f>
        <v>5.5150032123254394E-3</v>
      </c>
    </row>
    <row r="197" spans="2:50" x14ac:dyDescent="0.3">
      <c r="B197" s="18" t="str">
        <f t="shared" ref="B197:B260" si="45">IF(SUM(F197:F197)&gt;0,"Demand","\I:")</f>
        <v>\I:</v>
      </c>
      <c r="C197">
        <f>$H$37</f>
        <v>2043</v>
      </c>
      <c r="D197" t="s">
        <v>27</v>
      </c>
      <c r="E197" t="str">
        <f t="shared" si="40"/>
        <v>IGDEM</v>
      </c>
      <c r="F197" s="13">
        <f>'BY_Demands_Drivers (4)'!$F$29*$I37</f>
        <v>0</v>
      </c>
      <c r="M197" s="18" t="str">
        <f t="shared" ref="M197:M260" si="46">IF(SUM(Q197:Q197)&gt;0,"Demand","\I:")</f>
        <v>Demand</v>
      </c>
      <c r="N197">
        <f>$S$37</f>
        <v>2043</v>
      </c>
      <c r="O197" t="s">
        <v>27</v>
      </c>
      <c r="P197" t="str">
        <f t="shared" si="41"/>
        <v>IXDEM</v>
      </c>
      <c r="Q197" s="13">
        <f>'BY_Demands_Drivers (4)'!$F$36*$T37</f>
        <v>6.1409313079261194</v>
      </c>
      <c r="X197" s="18" t="str">
        <f t="shared" ref="X197:X260" si="47">IF(SUM(AB197:AB197)&gt;0,"Demand","\I:")</f>
        <v>Demand</v>
      </c>
      <c r="Y197">
        <f>$AD$37</f>
        <v>2043</v>
      </c>
      <c r="Z197" t="s">
        <v>27</v>
      </c>
      <c r="AA197" t="str">
        <f t="shared" si="42"/>
        <v>IRDEM</v>
      </c>
      <c r="AB197" s="13">
        <f>'BY_Demands_Drivers (4)'!$F$50*$AE37</f>
        <v>3.3302022695896709E-2</v>
      </c>
      <c r="AI197" s="18" t="str">
        <f t="shared" ref="AI197:AI260" si="48">IF(SUM(AM197:AM197)&gt;0,"Demand","\I:")</f>
        <v>\I:</v>
      </c>
      <c r="AJ197">
        <f>$AO$37</f>
        <v>2043</v>
      </c>
      <c r="AK197" t="s">
        <v>27</v>
      </c>
      <c r="AL197" t="str">
        <f t="shared" si="43"/>
        <v>ISDEM</v>
      </c>
      <c r="AM197" s="13">
        <f>'BY_Demands_Drivers (4)'!$F$57*$AP37</f>
        <v>0</v>
      </c>
      <c r="AT197" s="18" t="str">
        <f t="shared" ref="AT197:AT260" si="49">IF(SUM(AX197:AX197)&gt;0,"Demand","\I:")</f>
        <v>Demand</v>
      </c>
      <c r="AU197">
        <f>$AZ$37</f>
        <v>2043</v>
      </c>
      <c r="AV197" t="s">
        <v>27</v>
      </c>
      <c r="AW197" t="str">
        <f t="shared" si="44"/>
        <v>IIDEM</v>
      </c>
      <c r="AX197" s="13">
        <f>'BY_Demands_Drivers (4)'!$F$92*$BA37</f>
        <v>5.5506838656808515E-3</v>
      </c>
    </row>
    <row r="198" spans="2:50" x14ac:dyDescent="0.3">
      <c r="B198" s="18" t="str">
        <f t="shared" si="45"/>
        <v>\I:</v>
      </c>
      <c r="C198">
        <f>$H$38</f>
        <v>2044</v>
      </c>
      <c r="D198" t="s">
        <v>27</v>
      </c>
      <c r="E198" t="str">
        <f t="shared" si="40"/>
        <v>IGDEM</v>
      </c>
      <c r="F198" s="13">
        <f>'BY_Demands_Drivers (4)'!$F$29*$I38</f>
        <v>0</v>
      </c>
      <c r="M198" s="18" t="str">
        <f t="shared" si="46"/>
        <v>Demand</v>
      </c>
      <c r="N198">
        <f>$S$38</f>
        <v>2044</v>
      </c>
      <c r="O198" t="s">
        <v>27</v>
      </c>
      <c r="P198" t="str">
        <f t="shared" si="41"/>
        <v>IXDEM</v>
      </c>
      <c r="Q198" s="13">
        <f>'BY_Demands_Drivers (4)'!$F$36*$T38</f>
        <v>6.05661130915035</v>
      </c>
      <c r="X198" s="18" t="str">
        <f t="shared" si="47"/>
        <v>Demand</v>
      </c>
      <c r="Y198">
        <f>$AD$38</f>
        <v>2044</v>
      </c>
      <c r="Z198" t="s">
        <v>27</v>
      </c>
      <c r="AA198" t="str">
        <f t="shared" si="42"/>
        <v>IRDEM</v>
      </c>
      <c r="AB198" s="13">
        <f>'BY_Demands_Drivers (4)'!$F$50*$AE38</f>
        <v>3.3111526829535012E-2</v>
      </c>
      <c r="AI198" s="18" t="str">
        <f t="shared" si="48"/>
        <v>\I:</v>
      </c>
      <c r="AJ198">
        <f>$AO$38</f>
        <v>2044</v>
      </c>
      <c r="AK198" t="s">
        <v>27</v>
      </c>
      <c r="AL198" t="str">
        <f t="shared" si="43"/>
        <v>ISDEM</v>
      </c>
      <c r="AM198" s="13">
        <f>'BY_Demands_Drivers (4)'!$F$57*$AP38</f>
        <v>0</v>
      </c>
      <c r="AT198" s="18" t="str">
        <f t="shared" si="49"/>
        <v>Demand</v>
      </c>
      <c r="AU198">
        <f>$AZ$38</f>
        <v>2044</v>
      </c>
      <c r="AV198" t="s">
        <v>27</v>
      </c>
      <c r="AW198" t="str">
        <f t="shared" si="44"/>
        <v>IIDEM</v>
      </c>
      <c r="AX198" s="13">
        <f>'BY_Demands_Drivers (4)'!$F$92*$BA38</f>
        <v>5.5856691631343876E-3</v>
      </c>
    </row>
    <row r="199" spans="2:50" x14ac:dyDescent="0.3">
      <c r="B199" s="18" t="str">
        <f t="shared" si="45"/>
        <v>\I:</v>
      </c>
      <c r="C199">
        <f>$H$39</f>
        <v>2045</v>
      </c>
      <c r="D199" t="s">
        <v>27</v>
      </c>
      <c r="E199" t="str">
        <f t="shared" si="40"/>
        <v>IGDEM</v>
      </c>
      <c r="F199" s="13">
        <f>'BY_Demands_Drivers (4)'!$F$29*$I39</f>
        <v>0</v>
      </c>
      <c r="M199" s="18" t="str">
        <f t="shared" si="46"/>
        <v>Demand</v>
      </c>
      <c r="N199">
        <f>$S$39</f>
        <v>2045</v>
      </c>
      <c r="O199" t="s">
        <v>27</v>
      </c>
      <c r="P199" t="str">
        <f t="shared" si="41"/>
        <v>IXDEM</v>
      </c>
      <c r="Q199" s="13">
        <f>'BY_Demands_Drivers (4)'!$F$36*$T39</f>
        <v>5.9728448672984555</v>
      </c>
      <c r="X199" s="18" t="str">
        <f t="shared" si="47"/>
        <v>Demand</v>
      </c>
      <c r="Y199">
        <f>$AD$39</f>
        <v>2045</v>
      </c>
      <c r="Z199" t="s">
        <v>27</v>
      </c>
      <c r="AA199" t="str">
        <f t="shared" si="42"/>
        <v>IRDEM</v>
      </c>
      <c r="AB199" s="13">
        <f>'BY_Demands_Drivers (4)'!$F$50*$AE39</f>
        <v>3.2921164406006627E-2</v>
      </c>
      <c r="AI199" s="18" t="str">
        <f t="shared" si="48"/>
        <v>\I:</v>
      </c>
      <c r="AJ199">
        <f>$AO$39</f>
        <v>2045</v>
      </c>
      <c r="AK199" t="s">
        <v>27</v>
      </c>
      <c r="AL199" t="str">
        <f t="shared" si="43"/>
        <v>ISDEM</v>
      </c>
      <c r="AM199" s="13">
        <f>'BY_Demands_Drivers (4)'!$F$57*$AP39</f>
        <v>0</v>
      </c>
      <c r="AT199" s="18" t="str">
        <f t="shared" si="49"/>
        <v>Demand</v>
      </c>
      <c r="AU199">
        <f>$AZ$39</f>
        <v>2045</v>
      </c>
      <c r="AV199" t="s">
        <v>27</v>
      </c>
      <c r="AW199" t="str">
        <f t="shared" si="44"/>
        <v>IIDEM</v>
      </c>
      <c r="AX199" s="13">
        <f>'BY_Demands_Drivers (4)'!$F$92*$BA39</f>
        <v>5.6199591046860505E-3</v>
      </c>
    </row>
    <row r="200" spans="2:50" x14ac:dyDescent="0.3">
      <c r="B200" s="18" t="str">
        <f t="shared" si="45"/>
        <v>\I:</v>
      </c>
      <c r="C200">
        <f>$H$40</f>
        <v>2046</v>
      </c>
      <c r="D200" t="s">
        <v>27</v>
      </c>
      <c r="E200" t="str">
        <f t="shared" si="40"/>
        <v>IGDEM</v>
      </c>
      <c r="F200" s="13">
        <f>'BY_Demands_Drivers (4)'!$F$29*$I40</f>
        <v>0</v>
      </c>
      <c r="M200" s="18" t="str">
        <f t="shared" si="46"/>
        <v>Demand</v>
      </c>
      <c r="N200">
        <f>$S$40</f>
        <v>2046</v>
      </c>
      <c r="O200" t="s">
        <v>27</v>
      </c>
      <c r="P200" t="str">
        <f t="shared" si="41"/>
        <v>IXDEM</v>
      </c>
      <c r="Q200" s="13">
        <f>'BY_Demands_Drivers (4)'!$F$36*$T40</f>
        <v>5.9319659096754389</v>
      </c>
      <c r="X200" s="18" t="str">
        <f t="shared" si="47"/>
        <v>Demand</v>
      </c>
      <c r="Y200">
        <f>$AD$40</f>
        <v>2046</v>
      </c>
      <c r="Z200" t="s">
        <v>27</v>
      </c>
      <c r="AA200" t="str">
        <f t="shared" si="42"/>
        <v>IRDEM</v>
      </c>
      <c r="AB200" s="13">
        <f>'BY_Demands_Drivers (4)'!$F$50*$AE40</f>
        <v>3.2788219597338929E-2</v>
      </c>
      <c r="AI200" s="18" t="str">
        <f t="shared" si="48"/>
        <v>\I:</v>
      </c>
      <c r="AJ200">
        <f>$AO$40</f>
        <v>2046</v>
      </c>
      <c r="AK200" t="s">
        <v>27</v>
      </c>
      <c r="AL200" t="str">
        <f t="shared" si="43"/>
        <v>ISDEM</v>
      </c>
      <c r="AM200" s="13">
        <f>'BY_Demands_Drivers (4)'!$F$57*$AP40</f>
        <v>0</v>
      </c>
      <c r="AT200" s="18" t="str">
        <f t="shared" si="49"/>
        <v>Demand</v>
      </c>
      <c r="AU200">
        <f>$AZ$40</f>
        <v>2046</v>
      </c>
      <c r="AV200" t="s">
        <v>27</v>
      </c>
      <c r="AW200" t="str">
        <f t="shared" si="44"/>
        <v>IIDEM</v>
      </c>
      <c r="AX200" s="13">
        <f>'BY_Demands_Drivers (4)'!$F$92*$BA40</f>
        <v>5.6514080441202154E-3</v>
      </c>
    </row>
    <row r="201" spans="2:50" x14ac:dyDescent="0.3">
      <c r="B201" s="18" t="str">
        <f t="shared" si="45"/>
        <v>\I:</v>
      </c>
      <c r="C201">
        <f>$H$41</f>
        <v>2047</v>
      </c>
      <c r="D201" t="s">
        <v>27</v>
      </c>
      <c r="E201" t="str">
        <f t="shared" si="40"/>
        <v>IGDEM</v>
      </c>
      <c r="F201" s="13">
        <f>'BY_Demands_Drivers (4)'!$F$29*$I41</f>
        <v>0</v>
      </c>
      <c r="M201" s="18" t="str">
        <f t="shared" si="46"/>
        <v>Demand</v>
      </c>
      <c r="N201">
        <f>$S$41</f>
        <v>2047</v>
      </c>
      <c r="O201" t="s">
        <v>27</v>
      </c>
      <c r="P201" t="str">
        <f t="shared" si="41"/>
        <v>IXDEM</v>
      </c>
      <c r="Q201" s="13">
        <f>'BY_Demands_Drivers (4)'!$F$36*$T41</f>
        <v>5.8911803575925488</v>
      </c>
      <c r="X201" s="18" t="str">
        <f t="shared" si="47"/>
        <v>Demand</v>
      </c>
      <c r="Y201">
        <f>$AD$41</f>
        <v>2047</v>
      </c>
      <c r="Z201" t="s">
        <v>27</v>
      </c>
      <c r="AA201" t="str">
        <f t="shared" si="42"/>
        <v>IRDEM</v>
      </c>
      <c r="AB201" s="13">
        <f>'BY_Demands_Drivers (4)'!$F$50*$AE41</f>
        <v>3.2654785577460752E-2</v>
      </c>
      <c r="AI201" s="18" t="str">
        <f t="shared" si="48"/>
        <v>\I:</v>
      </c>
      <c r="AJ201">
        <f>$AO$41</f>
        <v>2047</v>
      </c>
      <c r="AK201" t="s">
        <v>27</v>
      </c>
      <c r="AL201" t="str">
        <f t="shared" si="43"/>
        <v>ISDEM</v>
      </c>
      <c r="AM201" s="13">
        <f>'BY_Demands_Drivers (4)'!$F$57*$AP41</f>
        <v>0</v>
      </c>
      <c r="AT201" s="18" t="str">
        <f t="shared" si="49"/>
        <v>Demand</v>
      </c>
      <c r="AU201">
        <f>$AZ$41</f>
        <v>2047</v>
      </c>
      <c r="AV201" t="s">
        <v>27</v>
      </c>
      <c r="AW201" t="str">
        <f t="shared" si="44"/>
        <v>IIDEM</v>
      </c>
      <c r="AX201" s="13">
        <f>'BY_Demands_Drivers (4)'!$F$92*$BA41</f>
        <v>5.682184949893981E-3</v>
      </c>
    </row>
    <row r="202" spans="2:50" x14ac:dyDescent="0.3">
      <c r="B202" s="18" t="str">
        <f t="shared" si="45"/>
        <v>\I:</v>
      </c>
      <c r="C202">
        <f>$H$42</f>
        <v>2048</v>
      </c>
      <c r="D202" t="s">
        <v>27</v>
      </c>
      <c r="E202" t="str">
        <f t="shared" si="40"/>
        <v>IGDEM</v>
      </c>
      <c r="F202" s="13">
        <f>'BY_Demands_Drivers (4)'!$F$29*$I42</f>
        <v>0</v>
      </c>
      <c r="M202" s="18" t="str">
        <f t="shared" si="46"/>
        <v>Demand</v>
      </c>
      <c r="N202">
        <f>$S$42</f>
        <v>2048</v>
      </c>
      <c r="O202" t="s">
        <v>27</v>
      </c>
      <c r="P202" t="str">
        <f t="shared" si="41"/>
        <v>IXDEM</v>
      </c>
      <c r="Q202" s="13">
        <f>'BY_Demands_Drivers (4)'!$F$36*$T42</f>
        <v>5.8504882110497869</v>
      </c>
      <c r="X202" s="18" t="str">
        <f t="shared" si="47"/>
        <v>Demand</v>
      </c>
      <c r="Y202">
        <f>$AD$42</f>
        <v>2048</v>
      </c>
      <c r="Z202" t="s">
        <v>27</v>
      </c>
      <c r="AA202" t="str">
        <f t="shared" si="42"/>
        <v>IRDEM</v>
      </c>
      <c r="AB202" s="13">
        <f>'BY_Demands_Drivers (4)'!$F$50*$AE42</f>
        <v>3.2520862346372081E-2</v>
      </c>
      <c r="AI202" s="18" t="str">
        <f t="shared" si="48"/>
        <v>\I:</v>
      </c>
      <c r="AJ202">
        <f>$AO$42</f>
        <v>2048</v>
      </c>
      <c r="AK202" t="s">
        <v>27</v>
      </c>
      <c r="AL202" t="str">
        <f t="shared" si="43"/>
        <v>ISDEM</v>
      </c>
      <c r="AM202" s="13">
        <f>'BY_Demands_Drivers (4)'!$F$57*$AP42</f>
        <v>0</v>
      </c>
      <c r="AT202" s="18" t="str">
        <f t="shared" si="49"/>
        <v>Demand</v>
      </c>
      <c r="AU202">
        <f>$AZ$42</f>
        <v>2048</v>
      </c>
      <c r="AV202" t="s">
        <v>27</v>
      </c>
      <c r="AW202" t="str">
        <f t="shared" si="44"/>
        <v>IIDEM</v>
      </c>
      <c r="AX202" s="13">
        <f>'BY_Demands_Drivers (4)'!$F$92*$BA42</f>
        <v>5.7122898220073465E-3</v>
      </c>
    </row>
    <row r="203" spans="2:50" x14ac:dyDescent="0.3">
      <c r="B203" s="18" t="str">
        <f t="shared" si="45"/>
        <v>\I:</v>
      </c>
      <c r="C203">
        <f>$H$43</f>
        <v>2049</v>
      </c>
      <c r="D203" t="s">
        <v>27</v>
      </c>
      <c r="E203" t="str">
        <f t="shared" si="40"/>
        <v>IGDEM</v>
      </c>
      <c r="F203" s="13">
        <f>'BY_Demands_Drivers (4)'!$F$29*$I43</f>
        <v>0</v>
      </c>
      <c r="M203" s="18" t="str">
        <f t="shared" si="46"/>
        <v>Demand</v>
      </c>
      <c r="N203">
        <f>$S$43</f>
        <v>2049</v>
      </c>
      <c r="O203" t="s">
        <v>27</v>
      </c>
      <c r="P203" t="str">
        <f t="shared" si="41"/>
        <v>IXDEM</v>
      </c>
      <c r="Q203" s="13">
        <f>'BY_Demands_Drivers (4)'!$F$36*$T43</f>
        <v>5.8098894700471497</v>
      </c>
      <c r="X203" s="18" t="str">
        <f t="shared" si="47"/>
        <v>Demand</v>
      </c>
      <c r="Y203">
        <f>$AD$43</f>
        <v>2049</v>
      </c>
      <c r="Z203" t="s">
        <v>27</v>
      </c>
      <c r="AA203" t="str">
        <f t="shared" si="42"/>
        <v>IRDEM</v>
      </c>
      <c r="AB203" s="13">
        <f>'BY_Demands_Drivers (4)'!$F$50*$AE43</f>
        <v>3.2386449904072925E-2</v>
      </c>
      <c r="AI203" s="18" t="str">
        <f t="shared" si="48"/>
        <v>\I:</v>
      </c>
      <c r="AJ203">
        <f>$AO$43</f>
        <v>2049</v>
      </c>
      <c r="AK203" t="s">
        <v>27</v>
      </c>
      <c r="AL203" t="str">
        <f t="shared" si="43"/>
        <v>ISDEM</v>
      </c>
      <c r="AM203" s="13">
        <f>'BY_Demands_Drivers (4)'!$F$57*$AP43</f>
        <v>0</v>
      </c>
      <c r="AT203" s="18" t="str">
        <f t="shared" si="49"/>
        <v>Demand</v>
      </c>
      <c r="AU203">
        <f>$AZ$43</f>
        <v>2049</v>
      </c>
      <c r="AV203" t="s">
        <v>27</v>
      </c>
      <c r="AW203" t="str">
        <f t="shared" si="44"/>
        <v>IIDEM</v>
      </c>
      <c r="AX203" s="13">
        <f>'BY_Demands_Drivers (4)'!$F$92*$BA43</f>
        <v>5.7417226604603126E-3</v>
      </c>
    </row>
    <row r="204" spans="2:50" x14ac:dyDescent="0.3">
      <c r="B204" s="18" t="str">
        <f t="shared" si="45"/>
        <v>\I:</v>
      </c>
      <c r="C204" s="2">
        <f>$H$44</f>
        <v>2050</v>
      </c>
      <c r="D204" s="2" t="s">
        <v>27</v>
      </c>
      <c r="E204" t="str">
        <f t="shared" si="40"/>
        <v>IGDEM</v>
      </c>
      <c r="F204" s="13">
        <f>'BY_Demands_Drivers (4)'!$F$29*$I44</f>
        <v>0</v>
      </c>
      <c r="M204" s="18" t="str">
        <f t="shared" si="46"/>
        <v>Demand</v>
      </c>
      <c r="N204" s="2">
        <f>$S$44</f>
        <v>2050</v>
      </c>
      <c r="O204" s="2" t="s">
        <v>27</v>
      </c>
      <c r="P204" s="2" t="str">
        <f t="shared" si="41"/>
        <v>IXDEM</v>
      </c>
      <c r="Q204" s="13">
        <f>'BY_Demands_Drivers (4)'!$F$36*$T44</f>
        <v>5.7693841345846426</v>
      </c>
      <c r="X204" s="18" t="str">
        <f t="shared" si="47"/>
        <v>Demand</v>
      </c>
      <c r="Y204" s="2">
        <f>$AD$44</f>
        <v>2050</v>
      </c>
      <c r="Z204" s="2" t="s">
        <v>27</v>
      </c>
      <c r="AA204" s="2" t="str">
        <f t="shared" si="42"/>
        <v>IRDEM</v>
      </c>
      <c r="AB204" s="13">
        <f>'BY_Demands_Drivers (4)'!$F$50*$AE44</f>
        <v>3.225154825056329E-2</v>
      </c>
      <c r="AI204" s="18" t="str">
        <f t="shared" si="48"/>
        <v>\I:</v>
      </c>
      <c r="AJ204" s="2">
        <f>$AO$44</f>
        <v>2050</v>
      </c>
      <c r="AK204" s="2" t="s">
        <v>27</v>
      </c>
      <c r="AL204" s="2" t="str">
        <f t="shared" si="43"/>
        <v>ISDEM</v>
      </c>
      <c r="AM204" s="13">
        <f>'BY_Demands_Drivers (4)'!$F$57*$AP44</f>
        <v>0</v>
      </c>
      <c r="AT204" s="18" t="str">
        <f t="shared" si="49"/>
        <v>Demand</v>
      </c>
      <c r="AU204" s="2">
        <f>$AZ$44</f>
        <v>2050</v>
      </c>
      <c r="AV204" s="2" t="s">
        <v>27</v>
      </c>
      <c r="AW204" s="2" t="str">
        <f t="shared" si="44"/>
        <v>IIDEM</v>
      </c>
      <c r="AX204" s="13">
        <f>'BY_Demands_Drivers (4)'!$F$92*$BA44</f>
        <v>5.7704834652528795E-3</v>
      </c>
    </row>
    <row r="205" spans="2:50" x14ac:dyDescent="0.3">
      <c r="B205" s="18" t="str">
        <f t="shared" si="45"/>
        <v>\I:</v>
      </c>
      <c r="C205">
        <f>$H$5</f>
        <v>2011</v>
      </c>
      <c r="D205" t="s">
        <v>27</v>
      </c>
      <c r="E205" t="str">
        <f>'BY_Demands_Drivers (4)'!$G$30</f>
        <v>IGDTF</v>
      </c>
      <c r="F205" s="13">
        <f>'BY_Demands_Drivers (4)'!$F$30*$I5</f>
        <v>0</v>
      </c>
      <c r="M205" s="18" t="str">
        <f t="shared" si="46"/>
        <v>\I:</v>
      </c>
      <c r="N205">
        <f>$S$5</f>
        <v>2011</v>
      </c>
      <c r="O205" t="s">
        <v>27</v>
      </c>
      <c r="P205" t="str">
        <f>'BY_Demands_Drivers (4)'!$G$37</f>
        <v>IXDTF</v>
      </c>
      <c r="Q205" s="13">
        <f>'BY_Demands_Drivers (4)'!$F$37*$T5</f>
        <v>0</v>
      </c>
      <c r="X205" s="18" t="str">
        <f t="shared" si="47"/>
        <v>\I:</v>
      </c>
      <c r="Y205">
        <f>$AD$5</f>
        <v>2011</v>
      </c>
      <c r="Z205" t="s">
        <v>27</v>
      </c>
      <c r="AA205" t="str">
        <f>'BY_Demands_Drivers (4)'!$G$51</f>
        <v>IRDTF</v>
      </c>
      <c r="AB205" s="13">
        <f>'BY_Demands_Drivers (4)'!$F$51*$AE5</f>
        <v>0</v>
      </c>
      <c r="AI205" s="18" t="str">
        <f t="shared" si="48"/>
        <v>\I:</v>
      </c>
      <c r="AJ205">
        <f>$AO$5</f>
        <v>2011</v>
      </c>
      <c r="AK205" t="s">
        <v>27</v>
      </c>
      <c r="AL205" t="str">
        <f>'BY_Demands_Drivers (4)'!$G$58</f>
        <v>ISDTF</v>
      </c>
      <c r="AM205" s="13">
        <f>'BY_Demands_Drivers (4)'!$F$58*$AP5</f>
        <v>0</v>
      </c>
      <c r="AT205" s="18" t="str">
        <f t="shared" si="49"/>
        <v>\I:</v>
      </c>
      <c r="AU205">
        <f>$AZ$5</f>
        <v>2011</v>
      </c>
      <c r="AV205" t="s">
        <v>27</v>
      </c>
      <c r="AW205" t="str">
        <f>'BY_Demands_Drivers (4)'!$G$93</f>
        <v>IIDTF</v>
      </c>
      <c r="AX205" s="13">
        <f>'BY_Demands_Drivers (4)'!$F$93*$BA5</f>
        <v>0</v>
      </c>
    </row>
    <row r="206" spans="2:50" x14ac:dyDescent="0.3">
      <c r="B206" s="18" t="str">
        <f t="shared" si="45"/>
        <v>\I:</v>
      </c>
      <c r="C206">
        <f>$H$6</f>
        <v>2012</v>
      </c>
      <c r="D206" t="s">
        <v>27</v>
      </c>
      <c r="E206" t="str">
        <f t="shared" ref="E206:E244" si="50">$E$205</f>
        <v>IGDTF</v>
      </c>
      <c r="F206" s="13">
        <f>'BY_Demands_Drivers (4)'!$F$30*$I6</f>
        <v>0</v>
      </c>
      <c r="M206" s="18" t="str">
        <f t="shared" si="46"/>
        <v>\I:</v>
      </c>
      <c r="N206">
        <f>$S$6</f>
        <v>2012</v>
      </c>
      <c r="O206" t="s">
        <v>27</v>
      </c>
      <c r="P206" t="str">
        <f t="shared" ref="P206:P244" si="51">$P$205</f>
        <v>IXDTF</v>
      </c>
      <c r="Q206" s="13">
        <f>'BY_Demands_Drivers (4)'!$F$37*$T6</f>
        <v>0</v>
      </c>
      <c r="X206" s="18" t="str">
        <f t="shared" si="47"/>
        <v>\I:</v>
      </c>
      <c r="Y206">
        <f>$AD$6</f>
        <v>2012</v>
      </c>
      <c r="Z206" t="s">
        <v>27</v>
      </c>
      <c r="AA206" t="str">
        <f t="shared" ref="AA206:AA244" si="52">$AA$205</f>
        <v>IRDTF</v>
      </c>
      <c r="AB206" s="13">
        <f>'BY_Demands_Drivers (4)'!$F$51*$AE6</f>
        <v>0</v>
      </c>
      <c r="AI206" s="18" t="str">
        <f t="shared" si="48"/>
        <v>\I:</v>
      </c>
      <c r="AJ206">
        <f>$AO$6</f>
        <v>2012</v>
      </c>
      <c r="AK206" t="s">
        <v>27</v>
      </c>
      <c r="AL206" t="str">
        <f t="shared" ref="AL206:AL244" si="53">$AL$205</f>
        <v>ISDTF</v>
      </c>
      <c r="AM206" s="13">
        <f>'BY_Demands_Drivers (4)'!$F$58*$AP6</f>
        <v>0</v>
      </c>
      <c r="AT206" s="18" t="str">
        <f t="shared" si="49"/>
        <v>\I:</v>
      </c>
      <c r="AU206">
        <f>$AZ$6</f>
        <v>2012</v>
      </c>
      <c r="AV206" t="s">
        <v>27</v>
      </c>
      <c r="AW206" t="str">
        <f t="shared" ref="AW206:AW244" si="54">$AW$205</f>
        <v>IIDTF</v>
      </c>
      <c r="AX206" s="13">
        <f>'BY_Demands_Drivers (4)'!$F$93*$BA6</f>
        <v>0</v>
      </c>
    </row>
    <row r="207" spans="2:50" x14ac:dyDescent="0.3">
      <c r="B207" s="18" t="str">
        <f t="shared" si="45"/>
        <v>\I:</v>
      </c>
      <c r="C207">
        <f>$H$7</f>
        <v>2013</v>
      </c>
      <c r="D207" t="s">
        <v>27</v>
      </c>
      <c r="E207" t="str">
        <f t="shared" si="50"/>
        <v>IGDTF</v>
      </c>
      <c r="F207" s="13">
        <f>'BY_Demands_Drivers (4)'!$F$30*$I7</f>
        <v>0</v>
      </c>
      <c r="M207" s="18" t="str">
        <f t="shared" si="46"/>
        <v>\I:</v>
      </c>
      <c r="N207">
        <f>$S$7</f>
        <v>2013</v>
      </c>
      <c r="O207" t="s">
        <v>27</v>
      </c>
      <c r="P207" t="str">
        <f t="shared" si="51"/>
        <v>IXDTF</v>
      </c>
      <c r="Q207" s="13">
        <f>'BY_Demands_Drivers (4)'!$F$37*$T7</f>
        <v>0</v>
      </c>
      <c r="X207" s="18" t="str">
        <f t="shared" si="47"/>
        <v>\I:</v>
      </c>
      <c r="Y207">
        <f>$AD$7</f>
        <v>2013</v>
      </c>
      <c r="Z207" t="s">
        <v>27</v>
      </c>
      <c r="AA207" t="str">
        <f t="shared" si="52"/>
        <v>IRDTF</v>
      </c>
      <c r="AB207" s="13">
        <f>'BY_Demands_Drivers (4)'!$F$51*$AE7</f>
        <v>0</v>
      </c>
      <c r="AI207" s="18" t="str">
        <f t="shared" si="48"/>
        <v>\I:</v>
      </c>
      <c r="AJ207">
        <f>$AO$7</f>
        <v>2013</v>
      </c>
      <c r="AK207" t="s">
        <v>27</v>
      </c>
      <c r="AL207" t="str">
        <f t="shared" si="53"/>
        <v>ISDTF</v>
      </c>
      <c r="AM207" s="13">
        <f>'BY_Demands_Drivers (4)'!$F$58*$AP7</f>
        <v>0</v>
      </c>
      <c r="AT207" s="18" t="str">
        <f t="shared" si="49"/>
        <v>\I:</v>
      </c>
      <c r="AU207">
        <f>$AZ$7</f>
        <v>2013</v>
      </c>
      <c r="AV207" t="s">
        <v>27</v>
      </c>
      <c r="AW207" t="str">
        <f t="shared" si="54"/>
        <v>IIDTF</v>
      </c>
      <c r="AX207" s="13">
        <f>'BY_Demands_Drivers (4)'!$F$93*$BA7</f>
        <v>0</v>
      </c>
    </row>
    <row r="208" spans="2:50" x14ac:dyDescent="0.3">
      <c r="B208" s="18" t="str">
        <f t="shared" si="45"/>
        <v>\I:</v>
      </c>
      <c r="C208">
        <f>$H$8</f>
        <v>2014</v>
      </c>
      <c r="D208" t="s">
        <v>27</v>
      </c>
      <c r="E208" t="str">
        <f t="shared" si="50"/>
        <v>IGDTF</v>
      </c>
      <c r="F208" s="13">
        <f>'BY_Demands_Drivers (4)'!$F$30*$I8</f>
        <v>0</v>
      </c>
      <c r="M208" s="18" t="str">
        <f t="shared" si="46"/>
        <v>\I:</v>
      </c>
      <c r="N208">
        <f>$S$8</f>
        <v>2014</v>
      </c>
      <c r="O208" t="s">
        <v>27</v>
      </c>
      <c r="P208" t="str">
        <f t="shared" si="51"/>
        <v>IXDTF</v>
      </c>
      <c r="Q208" s="13">
        <f>'BY_Demands_Drivers (4)'!$F$37*$T8</f>
        <v>0</v>
      </c>
      <c r="X208" s="18" t="str">
        <f t="shared" si="47"/>
        <v>\I:</v>
      </c>
      <c r="Y208">
        <f>$AD$8</f>
        <v>2014</v>
      </c>
      <c r="Z208" t="s">
        <v>27</v>
      </c>
      <c r="AA208" t="str">
        <f t="shared" si="52"/>
        <v>IRDTF</v>
      </c>
      <c r="AB208" s="13">
        <f>'BY_Demands_Drivers (4)'!$F$51*$AE8</f>
        <v>0</v>
      </c>
      <c r="AI208" s="18" t="str">
        <f t="shared" si="48"/>
        <v>\I:</v>
      </c>
      <c r="AJ208">
        <f>$AO$8</f>
        <v>2014</v>
      </c>
      <c r="AK208" t="s">
        <v>27</v>
      </c>
      <c r="AL208" t="str">
        <f t="shared" si="53"/>
        <v>ISDTF</v>
      </c>
      <c r="AM208" s="13">
        <f>'BY_Demands_Drivers (4)'!$F$58*$AP8</f>
        <v>0</v>
      </c>
      <c r="AT208" s="18" t="str">
        <f t="shared" si="49"/>
        <v>\I:</v>
      </c>
      <c r="AU208">
        <f>$AZ$8</f>
        <v>2014</v>
      </c>
      <c r="AV208" t="s">
        <v>27</v>
      </c>
      <c r="AW208" t="str">
        <f t="shared" si="54"/>
        <v>IIDTF</v>
      </c>
      <c r="AX208" s="13">
        <f>'BY_Demands_Drivers (4)'!$F$93*$BA8</f>
        <v>0</v>
      </c>
    </row>
    <row r="209" spans="2:50" x14ac:dyDescent="0.3">
      <c r="B209" s="18" t="str">
        <f t="shared" si="45"/>
        <v>\I:</v>
      </c>
      <c r="C209">
        <f>$H$9</f>
        <v>2015</v>
      </c>
      <c r="D209" t="s">
        <v>27</v>
      </c>
      <c r="E209" t="str">
        <f t="shared" si="50"/>
        <v>IGDTF</v>
      </c>
      <c r="F209" s="13">
        <f>'BY_Demands_Drivers (4)'!$F$30*$I9</f>
        <v>0</v>
      </c>
      <c r="M209" s="18" t="str">
        <f t="shared" si="46"/>
        <v>\I:</v>
      </c>
      <c r="N209">
        <f>$S$9</f>
        <v>2015</v>
      </c>
      <c r="O209" t="s">
        <v>27</v>
      </c>
      <c r="P209" t="str">
        <f t="shared" si="51"/>
        <v>IXDTF</v>
      </c>
      <c r="Q209" s="13">
        <f>'BY_Demands_Drivers (4)'!$F$37*$T9</f>
        <v>0</v>
      </c>
      <c r="X209" s="18" t="str">
        <f t="shared" si="47"/>
        <v>\I:</v>
      </c>
      <c r="Y209">
        <f>$AD$9</f>
        <v>2015</v>
      </c>
      <c r="Z209" t="s">
        <v>27</v>
      </c>
      <c r="AA209" t="str">
        <f t="shared" si="52"/>
        <v>IRDTF</v>
      </c>
      <c r="AB209" s="13">
        <f>'BY_Demands_Drivers (4)'!$F$51*$AE9</f>
        <v>0</v>
      </c>
      <c r="AI209" s="18" t="str">
        <f t="shared" si="48"/>
        <v>\I:</v>
      </c>
      <c r="AJ209">
        <f>$AO$9</f>
        <v>2015</v>
      </c>
      <c r="AK209" t="s">
        <v>27</v>
      </c>
      <c r="AL209" t="str">
        <f t="shared" si="53"/>
        <v>ISDTF</v>
      </c>
      <c r="AM209" s="13">
        <f>'BY_Demands_Drivers (4)'!$F$58*$AP9</f>
        <v>0</v>
      </c>
      <c r="AT209" s="18" t="str">
        <f t="shared" si="49"/>
        <v>\I:</v>
      </c>
      <c r="AU209">
        <f>$AZ$9</f>
        <v>2015</v>
      </c>
      <c r="AV209" t="s">
        <v>27</v>
      </c>
      <c r="AW209" t="str">
        <f t="shared" si="54"/>
        <v>IIDTF</v>
      </c>
      <c r="AX209" s="13">
        <f>'BY_Demands_Drivers (4)'!$F$93*$BA9</f>
        <v>0</v>
      </c>
    </row>
    <row r="210" spans="2:50" x14ac:dyDescent="0.3">
      <c r="B210" s="18" t="str">
        <f t="shared" si="45"/>
        <v>\I:</v>
      </c>
      <c r="C210">
        <f>$H$10</f>
        <v>2016</v>
      </c>
      <c r="D210" t="s">
        <v>27</v>
      </c>
      <c r="E210" t="str">
        <f t="shared" si="50"/>
        <v>IGDTF</v>
      </c>
      <c r="F210" s="13">
        <f>'BY_Demands_Drivers (4)'!$F$30*$I10</f>
        <v>0</v>
      </c>
      <c r="M210" s="18" t="str">
        <f t="shared" si="46"/>
        <v>\I:</v>
      </c>
      <c r="N210">
        <f>$S$10</f>
        <v>2016</v>
      </c>
      <c r="O210" t="s">
        <v>27</v>
      </c>
      <c r="P210" t="str">
        <f t="shared" si="51"/>
        <v>IXDTF</v>
      </c>
      <c r="Q210" s="13">
        <f>'BY_Demands_Drivers (4)'!$F$37*$T10</f>
        <v>0</v>
      </c>
      <c r="X210" s="18" t="str">
        <f t="shared" si="47"/>
        <v>\I:</v>
      </c>
      <c r="Y210">
        <f>$AD$10</f>
        <v>2016</v>
      </c>
      <c r="Z210" t="s">
        <v>27</v>
      </c>
      <c r="AA210" t="str">
        <f t="shared" si="52"/>
        <v>IRDTF</v>
      </c>
      <c r="AB210" s="13">
        <f>'BY_Demands_Drivers (4)'!$F$51*$AE10</f>
        <v>0</v>
      </c>
      <c r="AI210" s="18" t="str">
        <f t="shared" si="48"/>
        <v>\I:</v>
      </c>
      <c r="AJ210">
        <f>$AO$10</f>
        <v>2016</v>
      </c>
      <c r="AK210" t="s">
        <v>27</v>
      </c>
      <c r="AL210" t="str">
        <f t="shared" si="53"/>
        <v>ISDTF</v>
      </c>
      <c r="AM210" s="13">
        <f>'BY_Demands_Drivers (4)'!$F$58*$AP10</f>
        <v>0</v>
      </c>
      <c r="AT210" s="18" t="str">
        <f t="shared" si="49"/>
        <v>\I:</v>
      </c>
      <c r="AU210">
        <f>$AZ$10</f>
        <v>2016</v>
      </c>
      <c r="AV210" t="s">
        <v>27</v>
      </c>
      <c r="AW210" t="str">
        <f t="shared" si="54"/>
        <v>IIDTF</v>
      </c>
      <c r="AX210" s="13">
        <f>'BY_Demands_Drivers (4)'!$F$93*$BA10</f>
        <v>0</v>
      </c>
    </row>
    <row r="211" spans="2:50" x14ac:dyDescent="0.3">
      <c r="B211" s="18" t="str">
        <f t="shared" si="45"/>
        <v>\I:</v>
      </c>
      <c r="C211">
        <f>$H$11</f>
        <v>2017</v>
      </c>
      <c r="D211" t="s">
        <v>27</v>
      </c>
      <c r="E211" t="str">
        <f t="shared" si="50"/>
        <v>IGDTF</v>
      </c>
      <c r="F211" s="13">
        <f>'BY_Demands_Drivers (4)'!$F$30*$I11</f>
        <v>0</v>
      </c>
      <c r="M211" s="18" t="str">
        <f t="shared" si="46"/>
        <v>\I:</v>
      </c>
      <c r="N211">
        <f>$S$11</f>
        <v>2017</v>
      </c>
      <c r="O211" t="s">
        <v>27</v>
      </c>
      <c r="P211" t="str">
        <f t="shared" si="51"/>
        <v>IXDTF</v>
      </c>
      <c r="Q211" s="13">
        <f>'BY_Demands_Drivers (4)'!$F$37*$T11</f>
        <v>0</v>
      </c>
      <c r="X211" s="18" t="str">
        <f t="shared" si="47"/>
        <v>\I:</v>
      </c>
      <c r="Y211">
        <f>$AD$11</f>
        <v>2017</v>
      </c>
      <c r="Z211" t="s">
        <v>27</v>
      </c>
      <c r="AA211" t="str">
        <f t="shared" si="52"/>
        <v>IRDTF</v>
      </c>
      <c r="AB211" s="13">
        <f>'BY_Demands_Drivers (4)'!$F$51*$AE11</f>
        <v>0</v>
      </c>
      <c r="AI211" s="18" t="str">
        <f t="shared" si="48"/>
        <v>\I:</v>
      </c>
      <c r="AJ211">
        <f>$AO$11</f>
        <v>2017</v>
      </c>
      <c r="AK211" t="s">
        <v>27</v>
      </c>
      <c r="AL211" t="str">
        <f t="shared" si="53"/>
        <v>ISDTF</v>
      </c>
      <c r="AM211" s="13">
        <f>'BY_Demands_Drivers (4)'!$F$58*$AP11</f>
        <v>0</v>
      </c>
      <c r="AT211" s="18" t="str">
        <f t="shared" si="49"/>
        <v>\I:</v>
      </c>
      <c r="AU211">
        <f>$AZ$11</f>
        <v>2017</v>
      </c>
      <c r="AV211" t="s">
        <v>27</v>
      </c>
      <c r="AW211" t="str">
        <f t="shared" si="54"/>
        <v>IIDTF</v>
      </c>
      <c r="AX211" s="13">
        <f>'BY_Demands_Drivers (4)'!$F$93*$BA11</f>
        <v>0</v>
      </c>
    </row>
    <row r="212" spans="2:50" x14ac:dyDescent="0.3">
      <c r="B212" s="18" t="str">
        <f t="shared" si="45"/>
        <v>\I:</v>
      </c>
      <c r="C212">
        <f>$H$12</f>
        <v>2018</v>
      </c>
      <c r="D212" t="s">
        <v>27</v>
      </c>
      <c r="E212" t="str">
        <f t="shared" si="50"/>
        <v>IGDTF</v>
      </c>
      <c r="F212" s="13">
        <f>'BY_Demands_Drivers (4)'!$F$30*$I12</f>
        <v>0</v>
      </c>
      <c r="M212" s="18" t="str">
        <f t="shared" si="46"/>
        <v>\I:</v>
      </c>
      <c r="N212">
        <f>$S$12</f>
        <v>2018</v>
      </c>
      <c r="O212" t="s">
        <v>27</v>
      </c>
      <c r="P212" t="str">
        <f t="shared" si="51"/>
        <v>IXDTF</v>
      </c>
      <c r="Q212" s="13">
        <f>'BY_Demands_Drivers (4)'!$F$37*$T12</f>
        <v>0</v>
      </c>
      <c r="X212" s="18" t="str">
        <f t="shared" si="47"/>
        <v>\I:</v>
      </c>
      <c r="Y212">
        <f>$AD$12</f>
        <v>2018</v>
      </c>
      <c r="Z212" t="s">
        <v>27</v>
      </c>
      <c r="AA212" t="str">
        <f t="shared" si="52"/>
        <v>IRDTF</v>
      </c>
      <c r="AB212" s="13">
        <f>'BY_Demands_Drivers (4)'!$F$51*$AE12</f>
        <v>0</v>
      </c>
      <c r="AI212" s="18" t="str">
        <f t="shared" si="48"/>
        <v>\I:</v>
      </c>
      <c r="AJ212">
        <f>$AO$12</f>
        <v>2018</v>
      </c>
      <c r="AK212" t="s">
        <v>27</v>
      </c>
      <c r="AL212" t="str">
        <f t="shared" si="53"/>
        <v>ISDTF</v>
      </c>
      <c r="AM212" s="13">
        <f>'BY_Demands_Drivers (4)'!$F$58*$AP12</f>
        <v>0</v>
      </c>
      <c r="AT212" s="18" t="str">
        <f t="shared" si="49"/>
        <v>\I:</v>
      </c>
      <c r="AU212">
        <f>$AZ$12</f>
        <v>2018</v>
      </c>
      <c r="AV212" t="s">
        <v>27</v>
      </c>
      <c r="AW212" t="str">
        <f t="shared" si="54"/>
        <v>IIDTF</v>
      </c>
      <c r="AX212" s="13">
        <f>'BY_Demands_Drivers (4)'!$F$93*$BA12</f>
        <v>0</v>
      </c>
    </row>
    <row r="213" spans="2:50" x14ac:dyDescent="0.3">
      <c r="B213" s="18" t="str">
        <f t="shared" si="45"/>
        <v>\I:</v>
      </c>
      <c r="C213">
        <f>$H$13</f>
        <v>2019</v>
      </c>
      <c r="D213" t="s">
        <v>27</v>
      </c>
      <c r="E213" t="str">
        <f t="shared" si="50"/>
        <v>IGDTF</v>
      </c>
      <c r="F213" s="13">
        <f>'BY_Demands_Drivers (4)'!$F$30*$I13</f>
        <v>0</v>
      </c>
      <c r="M213" s="18" t="str">
        <f t="shared" si="46"/>
        <v>\I:</v>
      </c>
      <c r="N213">
        <f>$S$13</f>
        <v>2019</v>
      </c>
      <c r="O213" t="s">
        <v>27</v>
      </c>
      <c r="P213" t="str">
        <f t="shared" si="51"/>
        <v>IXDTF</v>
      </c>
      <c r="Q213" s="13">
        <f>'BY_Demands_Drivers (4)'!$F$37*$T13</f>
        <v>0</v>
      </c>
      <c r="X213" s="18" t="str">
        <f t="shared" si="47"/>
        <v>\I:</v>
      </c>
      <c r="Y213">
        <f>$AD$13</f>
        <v>2019</v>
      </c>
      <c r="Z213" t="s">
        <v>27</v>
      </c>
      <c r="AA213" t="str">
        <f t="shared" si="52"/>
        <v>IRDTF</v>
      </c>
      <c r="AB213" s="13">
        <f>'BY_Demands_Drivers (4)'!$F$51*$AE13</f>
        <v>0</v>
      </c>
      <c r="AI213" s="18" t="str">
        <f t="shared" si="48"/>
        <v>\I:</v>
      </c>
      <c r="AJ213">
        <f>$AO$13</f>
        <v>2019</v>
      </c>
      <c r="AK213" t="s">
        <v>27</v>
      </c>
      <c r="AL213" t="str">
        <f t="shared" si="53"/>
        <v>ISDTF</v>
      </c>
      <c r="AM213" s="13">
        <f>'BY_Demands_Drivers (4)'!$F$58*$AP13</f>
        <v>0</v>
      </c>
      <c r="AT213" s="18" t="str">
        <f t="shared" si="49"/>
        <v>\I:</v>
      </c>
      <c r="AU213">
        <f>$AZ$13</f>
        <v>2019</v>
      </c>
      <c r="AV213" t="s">
        <v>27</v>
      </c>
      <c r="AW213" t="str">
        <f t="shared" si="54"/>
        <v>IIDTF</v>
      </c>
      <c r="AX213" s="13">
        <f>'BY_Demands_Drivers (4)'!$F$93*$BA13</f>
        <v>0</v>
      </c>
    </row>
    <row r="214" spans="2:50" x14ac:dyDescent="0.3">
      <c r="B214" s="18" t="str">
        <f t="shared" si="45"/>
        <v>\I:</v>
      </c>
      <c r="C214">
        <f>$H$14</f>
        <v>2020</v>
      </c>
      <c r="D214" t="s">
        <v>27</v>
      </c>
      <c r="E214" t="str">
        <f t="shared" si="50"/>
        <v>IGDTF</v>
      </c>
      <c r="F214" s="13">
        <f>'BY_Demands_Drivers (4)'!$F$30*$I14</f>
        <v>0</v>
      </c>
      <c r="M214" s="18" t="str">
        <f t="shared" si="46"/>
        <v>\I:</v>
      </c>
      <c r="N214">
        <f>$S$14</f>
        <v>2020</v>
      </c>
      <c r="O214" t="s">
        <v>27</v>
      </c>
      <c r="P214" t="str">
        <f t="shared" si="51"/>
        <v>IXDTF</v>
      </c>
      <c r="Q214" s="13">
        <f>'BY_Demands_Drivers (4)'!$F$37*$T14</f>
        <v>0</v>
      </c>
      <c r="X214" s="18" t="str">
        <f t="shared" si="47"/>
        <v>\I:</v>
      </c>
      <c r="Y214">
        <f>$AD$14</f>
        <v>2020</v>
      </c>
      <c r="Z214" t="s">
        <v>27</v>
      </c>
      <c r="AA214" t="str">
        <f t="shared" si="52"/>
        <v>IRDTF</v>
      </c>
      <c r="AB214" s="13">
        <f>'BY_Demands_Drivers (4)'!$F$51*$AE14</f>
        <v>0</v>
      </c>
      <c r="AI214" s="18" t="str">
        <f t="shared" si="48"/>
        <v>\I:</v>
      </c>
      <c r="AJ214">
        <f>$AO$14</f>
        <v>2020</v>
      </c>
      <c r="AK214" t="s">
        <v>27</v>
      </c>
      <c r="AL214" t="str">
        <f t="shared" si="53"/>
        <v>ISDTF</v>
      </c>
      <c r="AM214" s="13">
        <f>'BY_Demands_Drivers (4)'!$F$58*$AP14</f>
        <v>0</v>
      </c>
      <c r="AT214" s="18" t="str">
        <f t="shared" si="49"/>
        <v>\I:</v>
      </c>
      <c r="AU214">
        <f>$AZ$14</f>
        <v>2020</v>
      </c>
      <c r="AV214" t="s">
        <v>27</v>
      </c>
      <c r="AW214" t="str">
        <f t="shared" si="54"/>
        <v>IIDTF</v>
      </c>
      <c r="AX214" s="13">
        <f>'BY_Demands_Drivers (4)'!$F$93*$BA14</f>
        <v>0</v>
      </c>
    </row>
    <row r="215" spans="2:50" x14ac:dyDescent="0.3">
      <c r="B215" s="18" t="str">
        <f t="shared" si="45"/>
        <v>\I:</v>
      </c>
      <c r="C215">
        <f>$H$15</f>
        <v>2021</v>
      </c>
      <c r="D215" t="s">
        <v>27</v>
      </c>
      <c r="E215" t="str">
        <f t="shared" si="50"/>
        <v>IGDTF</v>
      </c>
      <c r="F215" s="13">
        <f>'BY_Demands_Drivers (4)'!$F$30*$I15</f>
        <v>0</v>
      </c>
      <c r="M215" s="18" t="str">
        <f t="shared" si="46"/>
        <v>\I:</v>
      </c>
      <c r="N215">
        <f>$S$15</f>
        <v>2021</v>
      </c>
      <c r="O215" t="s">
        <v>27</v>
      </c>
      <c r="P215" t="str">
        <f t="shared" si="51"/>
        <v>IXDTF</v>
      </c>
      <c r="Q215" s="13">
        <f>'BY_Demands_Drivers (4)'!$F$37*$T15</f>
        <v>0</v>
      </c>
      <c r="X215" s="18" t="str">
        <f t="shared" si="47"/>
        <v>\I:</v>
      </c>
      <c r="Y215">
        <f>$AD$15</f>
        <v>2021</v>
      </c>
      <c r="Z215" t="s">
        <v>27</v>
      </c>
      <c r="AA215" t="str">
        <f t="shared" si="52"/>
        <v>IRDTF</v>
      </c>
      <c r="AB215" s="13">
        <f>'BY_Demands_Drivers (4)'!$F$51*$AE15</f>
        <v>0</v>
      </c>
      <c r="AI215" s="18" t="str">
        <f t="shared" si="48"/>
        <v>\I:</v>
      </c>
      <c r="AJ215">
        <f>$AO$15</f>
        <v>2021</v>
      </c>
      <c r="AK215" t="s">
        <v>27</v>
      </c>
      <c r="AL215" t="str">
        <f t="shared" si="53"/>
        <v>ISDTF</v>
      </c>
      <c r="AM215" s="13">
        <f>'BY_Demands_Drivers (4)'!$F$58*$AP15</f>
        <v>0</v>
      </c>
      <c r="AT215" s="18" t="str">
        <f t="shared" si="49"/>
        <v>\I:</v>
      </c>
      <c r="AU215">
        <f>$AZ$15</f>
        <v>2021</v>
      </c>
      <c r="AV215" t="s">
        <v>27</v>
      </c>
      <c r="AW215" t="str">
        <f t="shared" si="54"/>
        <v>IIDTF</v>
      </c>
      <c r="AX215" s="13">
        <f>'BY_Demands_Drivers (4)'!$F$93*$BA15</f>
        <v>0</v>
      </c>
    </row>
    <row r="216" spans="2:50" x14ac:dyDescent="0.3">
      <c r="B216" s="18" t="str">
        <f t="shared" si="45"/>
        <v>\I:</v>
      </c>
      <c r="C216">
        <f>$H$16</f>
        <v>2022</v>
      </c>
      <c r="D216" t="s">
        <v>27</v>
      </c>
      <c r="E216" t="str">
        <f t="shared" si="50"/>
        <v>IGDTF</v>
      </c>
      <c r="F216" s="13">
        <f>'BY_Demands_Drivers (4)'!$F$30*$I16</f>
        <v>0</v>
      </c>
      <c r="M216" s="18" t="str">
        <f t="shared" si="46"/>
        <v>\I:</v>
      </c>
      <c r="N216">
        <f>$S$16</f>
        <v>2022</v>
      </c>
      <c r="O216" t="s">
        <v>27</v>
      </c>
      <c r="P216" t="str">
        <f t="shared" si="51"/>
        <v>IXDTF</v>
      </c>
      <c r="Q216" s="13">
        <f>'BY_Demands_Drivers (4)'!$F$37*$T16</f>
        <v>0</v>
      </c>
      <c r="X216" s="18" t="str">
        <f t="shared" si="47"/>
        <v>\I:</v>
      </c>
      <c r="Y216">
        <f>$AD$16</f>
        <v>2022</v>
      </c>
      <c r="Z216" t="s">
        <v>27</v>
      </c>
      <c r="AA216" t="str">
        <f t="shared" si="52"/>
        <v>IRDTF</v>
      </c>
      <c r="AB216" s="13">
        <f>'BY_Demands_Drivers (4)'!$F$51*$AE16</f>
        <v>0</v>
      </c>
      <c r="AI216" s="18" t="str">
        <f t="shared" si="48"/>
        <v>\I:</v>
      </c>
      <c r="AJ216">
        <f>$AO$16</f>
        <v>2022</v>
      </c>
      <c r="AK216" t="s">
        <v>27</v>
      </c>
      <c r="AL216" t="str">
        <f t="shared" si="53"/>
        <v>ISDTF</v>
      </c>
      <c r="AM216" s="13">
        <f>'BY_Demands_Drivers (4)'!$F$58*$AP16</f>
        <v>0</v>
      </c>
      <c r="AT216" s="18" t="str">
        <f t="shared" si="49"/>
        <v>\I:</v>
      </c>
      <c r="AU216">
        <f>$AZ$16</f>
        <v>2022</v>
      </c>
      <c r="AV216" t="s">
        <v>27</v>
      </c>
      <c r="AW216" t="str">
        <f t="shared" si="54"/>
        <v>IIDTF</v>
      </c>
      <c r="AX216" s="13">
        <f>'BY_Demands_Drivers (4)'!$F$93*$BA16</f>
        <v>0</v>
      </c>
    </row>
    <row r="217" spans="2:50" x14ac:dyDescent="0.3">
      <c r="B217" s="18" t="str">
        <f t="shared" si="45"/>
        <v>\I:</v>
      </c>
      <c r="C217">
        <f>$H$17</f>
        <v>2023</v>
      </c>
      <c r="D217" t="s">
        <v>27</v>
      </c>
      <c r="E217" t="str">
        <f t="shared" si="50"/>
        <v>IGDTF</v>
      </c>
      <c r="F217" s="13">
        <f>'BY_Demands_Drivers (4)'!$F$30*$I17</f>
        <v>0</v>
      </c>
      <c r="M217" s="18" t="str">
        <f t="shared" si="46"/>
        <v>\I:</v>
      </c>
      <c r="N217">
        <f>$S$17</f>
        <v>2023</v>
      </c>
      <c r="O217" t="s">
        <v>27</v>
      </c>
      <c r="P217" t="str">
        <f t="shared" si="51"/>
        <v>IXDTF</v>
      </c>
      <c r="Q217" s="13">
        <f>'BY_Demands_Drivers (4)'!$F$37*$T17</f>
        <v>0</v>
      </c>
      <c r="X217" s="18" t="str">
        <f t="shared" si="47"/>
        <v>\I:</v>
      </c>
      <c r="Y217">
        <f>$AD$17</f>
        <v>2023</v>
      </c>
      <c r="Z217" t="s">
        <v>27</v>
      </c>
      <c r="AA217" t="str">
        <f t="shared" si="52"/>
        <v>IRDTF</v>
      </c>
      <c r="AB217" s="13">
        <f>'BY_Demands_Drivers (4)'!$F$51*$AE17</f>
        <v>0</v>
      </c>
      <c r="AI217" s="18" t="str">
        <f t="shared" si="48"/>
        <v>\I:</v>
      </c>
      <c r="AJ217">
        <f>$AO$17</f>
        <v>2023</v>
      </c>
      <c r="AK217" t="s">
        <v>27</v>
      </c>
      <c r="AL217" t="str">
        <f t="shared" si="53"/>
        <v>ISDTF</v>
      </c>
      <c r="AM217" s="13">
        <f>'BY_Demands_Drivers (4)'!$F$58*$AP17</f>
        <v>0</v>
      </c>
      <c r="AT217" s="18" t="str">
        <f t="shared" si="49"/>
        <v>\I:</v>
      </c>
      <c r="AU217">
        <f>$AZ$17</f>
        <v>2023</v>
      </c>
      <c r="AV217" t="s">
        <v>27</v>
      </c>
      <c r="AW217" t="str">
        <f t="shared" si="54"/>
        <v>IIDTF</v>
      </c>
      <c r="AX217" s="13">
        <f>'BY_Demands_Drivers (4)'!$F$93*$BA17</f>
        <v>0</v>
      </c>
    </row>
    <row r="218" spans="2:50" x14ac:dyDescent="0.3">
      <c r="B218" s="18" t="str">
        <f t="shared" si="45"/>
        <v>\I:</v>
      </c>
      <c r="C218">
        <f>$H$18</f>
        <v>2024</v>
      </c>
      <c r="D218" t="s">
        <v>27</v>
      </c>
      <c r="E218" t="str">
        <f t="shared" si="50"/>
        <v>IGDTF</v>
      </c>
      <c r="F218" s="13">
        <f>'BY_Demands_Drivers (4)'!$F$30*$I18</f>
        <v>0</v>
      </c>
      <c r="M218" s="18" t="str">
        <f t="shared" si="46"/>
        <v>\I:</v>
      </c>
      <c r="N218">
        <f>$S$18</f>
        <v>2024</v>
      </c>
      <c r="O218" t="s">
        <v>27</v>
      </c>
      <c r="P218" t="str">
        <f t="shared" si="51"/>
        <v>IXDTF</v>
      </c>
      <c r="Q218" s="13">
        <f>'BY_Demands_Drivers (4)'!$F$37*$T18</f>
        <v>0</v>
      </c>
      <c r="X218" s="18" t="str">
        <f t="shared" si="47"/>
        <v>\I:</v>
      </c>
      <c r="Y218">
        <f>$AD$18</f>
        <v>2024</v>
      </c>
      <c r="Z218" t="s">
        <v>27</v>
      </c>
      <c r="AA218" t="str">
        <f t="shared" si="52"/>
        <v>IRDTF</v>
      </c>
      <c r="AB218" s="13">
        <f>'BY_Demands_Drivers (4)'!$F$51*$AE18</f>
        <v>0</v>
      </c>
      <c r="AI218" s="18" t="str">
        <f t="shared" si="48"/>
        <v>\I:</v>
      </c>
      <c r="AJ218">
        <f>$AO$18</f>
        <v>2024</v>
      </c>
      <c r="AK218" t="s">
        <v>27</v>
      </c>
      <c r="AL218" t="str">
        <f t="shared" si="53"/>
        <v>ISDTF</v>
      </c>
      <c r="AM218" s="13">
        <f>'BY_Demands_Drivers (4)'!$F$58*$AP18</f>
        <v>0</v>
      </c>
      <c r="AT218" s="18" t="str">
        <f t="shared" si="49"/>
        <v>\I:</v>
      </c>
      <c r="AU218">
        <f>$AZ$18</f>
        <v>2024</v>
      </c>
      <c r="AV218" t="s">
        <v>27</v>
      </c>
      <c r="AW218" t="str">
        <f t="shared" si="54"/>
        <v>IIDTF</v>
      </c>
      <c r="AX218" s="13">
        <f>'BY_Demands_Drivers (4)'!$F$93*$BA18</f>
        <v>0</v>
      </c>
    </row>
    <row r="219" spans="2:50" x14ac:dyDescent="0.3">
      <c r="B219" s="18" t="str">
        <f t="shared" si="45"/>
        <v>\I:</v>
      </c>
      <c r="C219">
        <f>$H$19</f>
        <v>2025</v>
      </c>
      <c r="D219" t="s">
        <v>27</v>
      </c>
      <c r="E219" t="str">
        <f t="shared" si="50"/>
        <v>IGDTF</v>
      </c>
      <c r="F219" s="13">
        <f>'BY_Demands_Drivers (4)'!$F$30*$I19</f>
        <v>0</v>
      </c>
      <c r="M219" s="18" t="str">
        <f t="shared" si="46"/>
        <v>\I:</v>
      </c>
      <c r="N219">
        <f>$S$19</f>
        <v>2025</v>
      </c>
      <c r="O219" t="s">
        <v>27</v>
      </c>
      <c r="P219" t="str">
        <f t="shared" si="51"/>
        <v>IXDTF</v>
      </c>
      <c r="Q219" s="13">
        <f>'BY_Demands_Drivers (4)'!$F$37*$T19</f>
        <v>0</v>
      </c>
      <c r="X219" s="18" t="str">
        <f t="shared" si="47"/>
        <v>\I:</v>
      </c>
      <c r="Y219">
        <f>$AD$19</f>
        <v>2025</v>
      </c>
      <c r="Z219" t="s">
        <v>27</v>
      </c>
      <c r="AA219" t="str">
        <f t="shared" si="52"/>
        <v>IRDTF</v>
      </c>
      <c r="AB219" s="13">
        <f>'BY_Demands_Drivers (4)'!$F$51*$AE19</f>
        <v>0</v>
      </c>
      <c r="AI219" s="18" t="str">
        <f t="shared" si="48"/>
        <v>\I:</v>
      </c>
      <c r="AJ219">
        <f>$AO$19</f>
        <v>2025</v>
      </c>
      <c r="AK219" t="s">
        <v>27</v>
      </c>
      <c r="AL219" t="str">
        <f t="shared" si="53"/>
        <v>ISDTF</v>
      </c>
      <c r="AM219" s="13">
        <f>'BY_Demands_Drivers (4)'!$F$58*$AP19</f>
        <v>0</v>
      </c>
      <c r="AT219" s="18" t="str">
        <f t="shared" si="49"/>
        <v>\I:</v>
      </c>
      <c r="AU219">
        <f>$AZ$19</f>
        <v>2025</v>
      </c>
      <c r="AV219" t="s">
        <v>27</v>
      </c>
      <c r="AW219" t="str">
        <f t="shared" si="54"/>
        <v>IIDTF</v>
      </c>
      <c r="AX219" s="13">
        <f>'BY_Demands_Drivers (4)'!$F$93*$BA19</f>
        <v>0</v>
      </c>
    </row>
    <row r="220" spans="2:50" x14ac:dyDescent="0.3">
      <c r="B220" s="18" t="str">
        <f t="shared" si="45"/>
        <v>\I:</v>
      </c>
      <c r="C220">
        <f>$H$20</f>
        <v>2026</v>
      </c>
      <c r="D220" t="s">
        <v>27</v>
      </c>
      <c r="E220" t="str">
        <f t="shared" si="50"/>
        <v>IGDTF</v>
      </c>
      <c r="F220" s="13">
        <f>'BY_Demands_Drivers (4)'!$F$30*$I20</f>
        <v>0</v>
      </c>
      <c r="M220" s="18" t="str">
        <f t="shared" si="46"/>
        <v>\I:</v>
      </c>
      <c r="N220">
        <f>$S$20</f>
        <v>2026</v>
      </c>
      <c r="O220" t="s">
        <v>27</v>
      </c>
      <c r="P220" t="str">
        <f t="shared" si="51"/>
        <v>IXDTF</v>
      </c>
      <c r="Q220" s="13">
        <f>'BY_Demands_Drivers (4)'!$F$37*$T20</f>
        <v>0</v>
      </c>
      <c r="X220" s="18" t="str">
        <f t="shared" si="47"/>
        <v>\I:</v>
      </c>
      <c r="Y220">
        <f>$AD$20</f>
        <v>2026</v>
      </c>
      <c r="Z220" t="s">
        <v>27</v>
      </c>
      <c r="AA220" t="str">
        <f t="shared" si="52"/>
        <v>IRDTF</v>
      </c>
      <c r="AB220" s="13">
        <f>'BY_Demands_Drivers (4)'!$F$51*$AE20</f>
        <v>0</v>
      </c>
      <c r="AI220" s="18" t="str">
        <f t="shared" si="48"/>
        <v>\I:</v>
      </c>
      <c r="AJ220">
        <f>$AO$20</f>
        <v>2026</v>
      </c>
      <c r="AK220" t="s">
        <v>27</v>
      </c>
      <c r="AL220" t="str">
        <f t="shared" si="53"/>
        <v>ISDTF</v>
      </c>
      <c r="AM220" s="13">
        <f>'BY_Demands_Drivers (4)'!$F$58*$AP20</f>
        <v>0</v>
      </c>
      <c r="AT220" s="18" t="str">
        <f t="shared" si="49"/>
        <v>\I:</v>
      </c>
      <c r="AU220">
        <f>$AZ$20</f>
        <v>2026</v>
      </c>
      <c r="AV220" t="s">
        <v>27</v>
      </c>
      <c r="AW220" t="str">
        <f t="shared" si="54"/>
        <v>IIDTF</v>
      </c>
      <c r="AX220" s="13">
        <f>'BY_Demands_Drivers (4)'!$F$93*$BA20</f>
        <v>0</v>
      </c>
    </row>
    <row r="221" spans="2:50" x14ac:dyDescent="0.3">
      <c r="B221" s="18" t="str">
        <f t="shared" si="45"/>
        <v>\I:</v>
      </c>
      <c r="C221">
        <f>$H$21</f>
        <v>2027</v>
      </c>
      <c r="D221" t="s">
        <v>27</v>
      </c>
      <c r="E221" t="str">
        <f t="shared" si="50"/>
        <v>IGDTF</v>
      </c>
      <c r="F221" s="13">
        <f>'BY_Demands_Drivers (4)'!$F$30*$I21</f>
        <v>0</v>
      </c>
      <c r="M221" s="18" t="str">
        <f t="shared" si="46"/>
        <v>\I:</v>
      </c>
      <c r="N221">
        <f>$S$21</f>
        <v>2027</v>
      </c>
      <c r="O221" t="s">
        <v>27</v>
      </c>
      <c r="P221" t="str">
        <f t="shared" si="51"/>
        <v>IXDTF</v>
      </c>
      <c r="Q221" s="13">
        <f>'BY_Demands_Drivers (4)'!$F$37*$T21</f>
        <v>0</v>
      </c>
      <c r="X221" s="18" t="str">
        <f t="shared" si="47"/>
        <v>\I:</v>
      </c>
      <c r="Y221">
        <f>$AD$21</f>
        <v>2027</v>
      </c>
      <c r="Z221" t="s">
        <v>27</v>
      </c>
      <c r="AA221" t="str">
        <f t="shared" si="52"/>
        <v>IRDTF</v>
      </c>
      <c r="AB221" s="13">
        <f>'BY_Demands_Drivers (4)'!$F$51*$AE21</f>
        <v>0</v>
      </c>
      <c r="AI221" s="18" t="str">
        <f t="shared" si="48"/>
        <v>\I:</v>
      </c>
      <c r="AJ221">
        <f>$AO$21</f>
        <v>2027</v>
      </c>
      <c r="AK221" t="s">
        <v>27</v>
      </c>
      <c r="AL221" t="str">
        <f t="shared" si="53"/>
        <v>ISDTF</v>
      </c>
      <c r="AM221" s="13">
        <f>'BY_Demands_Drivers (4)'!$F$58*$AP21</f>
        <v>0</v>
      </c>
      <c r="AT221" s="18" t="str">
        <f t="shared" si="49"/>
        <v>\I:</v>
      </c>
      <c r="AU221">
        <f>$AZ$21</f>
        <v>2027</v>
      </c>
      <c r="AV221" t="s">
        <v>27</v>
      </c>
      <c r="AW221" t="str">
        <f t="shared" si="54"/>
        <v>IIDTF</v>
      </c>
      <c r="AX221" s="13">
        <f>'BY_Demands_Drivers (4)'!$F$93*$BA21</f>
        <v>0</v>
      </c>
    </row>
    <row r="222" spans="2:50" x14ac:dyDescent="0.3">
      <c r="B222" s="18" t="str">
        <f t="shared" si="45"/>
        <v>\I:</v>
      </c>
      <c r="C222">
        <f>$H$22</f>
        <v>2028</v>
      </c>
      <c r="D222" t="s">
        <v>27</v>
      </c>
      <c r="E222" t="str">
        <f t="shared" si="50"/>
        <v>IGDTF</v>
      </c>
      <c r="F222" s="13">
        <f>'BY_Demands_Drivers (4)'!$F$30*$I22</f>
        <v>0</v>
      </c>
      <c r="M222" s="18" t="str">
        <f t="shared" si="46"/>
        <v>\I:</v>
      </c>
      <c r="N222">
        <f>$S$22</f>
        <v>2028</v>
      </c>
      <c r="O222" t="s">
        <v>27</v>
      </c>
      <c r="P222" t="str">
        <f t="shared" si="51"/>
        <v>IXDTF</v>
      </c>
      <c r="Q222" s="13">
        <f>'BY_Demands_Drivers (4)'!$F$37*$T22</f>
        <v>0</v>
      </c>
      <c r="X222" s="18" t="str">
        <f t="shared" si="47"/>
        <v>\I:</v>
      </c>
      <c r="Y222">
        <f>$AD$22</f>
        <v>2028</v>
      </c>
      <c r="Z222" t="s">
        <v>27</v>
      </c>
      <c r="AA222" t="str">
        <f t="shared" si="52"/>
        <v>IRDTF</v>
      </c>
      <c r="AB222" s="13">
        <f>'BY_Demands_Drivers (4)'!$F$51*$AE22</f>
        <v>0</v>
      </c>
      <c r="AI222" s="18" t="str">
        <f t="shared" si="48"/>
        <v>\I:</v>
      </c>
      <c r="AJ222">
        <f>$AO$22</f>
        <v>2028</v>
      </c>
      <c r="AK222" t="s">
        <v>27</v>
      </c>
      <c r="AL222" t="str">
        <f t="shared" si="53"/>
        <v>ISDTF</v>
      </c>
      <c r="AM222" s="13">
        <f>'BY_Demands_Drivers (4)'!$F$58*$AP22</f>
        <v>0</v>
      </c>
      <c r="AT222" s="18" t="str">
        <f t="shared" si="49"/>
        <v>\I:</v>
      </c>
      <c r="AU222">
        <f>$AZ$22</f>
        <v>2028</v>
      </c>
      <c r="AV222" t="s">
        <v>27</v>
      </c>
      <c r="AW222" t="str">
        <f t="shared" si="54"/>
        <v>IIDTF</v>
      </c>
      <c r="AX222" s="13">
        <f>'BY_Demands_Drivers (4)'!$F$93*$BA22</f>
        <v>0</v>
      </c>
    </row>
    <row r="223" spans="2:50" x14ac:dyDescent="0.3">
      <c r="B223" s="18" t="str">
        <f t="shared" si="45"/>
        <v>\I:</v>
      </c>
      <c r="C223">
        <f>$H$23</f>
        <v>2029</v>
      </c>
      <c r="D223" t="s">
        <v>27</v>
      </c>
      <c r="E223" t="str">
        <f t="shared" si="50"/>
        <v>IGDTF</v>
      </c>
      <c r="F223" s="13">
        <f>'BY_Demands_Drivers (4)'!$F$30*$I23</f>
        <v>0</v>
      </c>
      <c r="M223" s="18" t="str">
        <f t="shared" si="46"/>
        <v>\I:</v>
      </c>
      <c r="N223">
        <f>$S$23</f>
        <v>2029</v>
      </c>
      <c r="O223" t="s">
        <v>27</v>
      </c>
      <c r="P223" t="str">
        <f t="shared" si="51"/>
        <v>IXDTF</v>
      </c>
      <c r="Q223" s="13">
        <f>'BY_Demands_Drivers (4)'!$F$37*$T23</f>
        <v>0</v>
      </c>
      <c r="X223" s="18" t="str">
        <f t="shared" si="47"/>
        <v>\I:</v>
      </c>
      <c r="Y223">
        <f>$AD$23</f>
        <v>2029</v>
      </c>
      <c r="Z223" t="s">
        <v>27</v>
      </c>
      <c r="AA223" t="str">
        <f t="shared" si="52"/>
        <v>IRDTF</v>
      </c>
      <c r="AB223" s="13">
        <f>'BY_Demands_Drivers (4)'!$F$51*$AE23</f>
        <v>0</v>
      </c>
      <c r="AI223" s="18" t="str">
        <f t="shared" si="48"/>
        <v>\I:</v>
      </c>
      <c r="AJ223">
        <f>$AO$23</f>
        <v>2029</v>
      </c>
      <c r="AK223" t="s">
        <v>27</v>
      </c>
      <c r="AL223" t="str">
        <f t="shared" si="53"/>
        <v>ISDTF</v>
      </c>
      <c r="AM223" s="13">
        <f>'BY_Demands_Drivers (4)'!$F$58*$AP23</f>
        <v>0</v>
      </c>
      <c r="AT223" s="18" t="str">
        <f t="shared" si="49"/>
        <v>\I:</v>
      </c>
      <c r="AU223">
        <f>$AZ$23</f>
        <v>2029</v>
      </c>
      <c r="AV223" t="s">
        <v>27</v>
      </c>
      <c r="AW223" t="str">
        <f t="shared" si="54"/>
        <v>IIDTF</v>
      </c>
      <c r="AX223" s="13">
        <f>'BY_Demands_Drivers (4)'!$F$93*$BA23</f>
        <v>0</v>
      </c>
    </row>
    <row r="224" spans="2:50" x14ac:dyDescent="0.3">
      <c r="B224" s="18" t="str">
        <f t="shared" si="45"/>
        <v>\I:</v>
      </c>
      <c r="C224">
        <f>$H$24</f>
        <v>2030</v>
      </c>
      <c r="D224" t="s">
        <v>27</v>
      </c>
      <c r="E224" t="str">
        <f t="shared" si="50"/>
        <v>IGDTF</v>
      </c>
      <c r="F224" s="13">
        <f>'BY_Demands_Drivers (4)'!$F$30*$I24</f>
        <v>0</v>
      </c>
      <c r="M224" s="18" t="str">
        <f t="shared" si="46"/>
        <v>\I:</v>
      </c>
      <c r="N224">
        <f>$S$24</f>
        <v>2030</v>
      </c>
      <c r="O224" t="s">
        <v>27</v>
      </c>
      <c r="P224" t="str">
        <f t="shared" si="51"/>
        <v>IXDTF</v>
      </c>
      <c r="Q224" s="13">
        <f>'BY_Demands_Drivers (4)'!$F$37*$T24</f>
        <v>0</v>
      </c>
      <c r="X224" s="18" t="str">
        <f t="shared" si="47"/>
        <v>\I:</v>
      </c>
      <c r="Y224">
        <f>$AD$24</f>
        <v>2030</v>
      </c>
      <c r="Z224" t="s">
        <v>27</v>
      </c>
      <c r="AA224" t="str">
        <f t="shared" si="52"/>
        <v>IRDTF</v>
      </c>
      <c r="AB224" s="13">
        <f>'BY_Demands_Drivers (4)'!$F$51*$AE24</f>
        <v>0</v>
      </c>
      <c r="AI224" s="18" t="str">
        <f t="shared" si="48"/>
        <v>\I:</v>
      </c>
      <c r="AJ224">
        <f>$AO$24</f>
        <v>2030</v>
      </c>
      <c r="AK224" t="s">
        <v>27</v>
      </c>
      <c r="AL224" t="str">
        <f t="shared" si="53"/>
        <v>ISDTF</v>
      </c>
      <c r="AM224" s="13">
        <f>'BY_Demands_Drivers (4)'!$F$58*$AP24</f>
        <v>0</v>
      </c>
      <c r="AT224" s="18" t="str">
        <f t="shared" si="49"/>
        <v>\I:</v>
      </c>
      <c r="AU224">
        <f>$AZ$24</f>
        <v>2030</v>
      </c>
      <c r="AV224" t="s">
        <v>27</v>
      </c>
      <c r="AW224" t="str">
        <f t="shared" si="54"/>
        <v>IIDTF</v>
      </c>
      <c r="AX224" s="13">
        <f>'BY_Demands_Drivers (4)'!$F$93*$BA24</f>
        <v>0</v>
      </c>
    </row>
    <row r="225" spans="2:50" x14ac:dyDescent="0.3">
      <c r="B225" s="18" t="str">
        <f t="shared" si="45"/>
        <v>\I:</v>
      </c>
      <c r="C225">
        <f>$H$25</f>
        <v>2031</v>
      </c>
      <c r="D225" t="s">
        <v>27</v>
      </c>
      <c r="E225" t="str">
        <f t="shared" si="50"/>
        <v>IGDTF</v>
      </c>
      <c r="F225" s="13">
        <f>'BY_Demands_Drivers (4)'!$F$30*$I25</f>
        <v>0</v>
      </c>
      <c r="M225" s="18" t="str">
        <f t="shared" si="46"/>
        <v>\I:</v>
      </c>
      <c r="N225">
        <f>$S$25</f>
        <v>2031</v>
      </c>
      <c r="O225" t="s">
        <v>27</v>
      </c>
      <c r="P225" t="str">
        <f t="shared" si="51"/>
        <v>IXDTF</v>
      </c>
      <c r="Q225" s="13">
        <f>'BY_Demands_Drivers (4)'!$F$37*$T25</f>
        <v>0</v>
      </c>
      <c r="X225" s="18" t="str">
        <f t="shared" si="47"/>
        <v>\I:</v>
      </c>
      <c r="Y225">
        <f>$AD$25</f>
        <v>2031</v>
      </c>
      <c r="Z225" t="s">
        <v>27</v>
      </c>
      <c r="AA225" t="str">
        <f t="shared" si="52"/>
        <v>IRDTF</v>
      </c>
      <c r="AB225" s="13">
        <f>'BY_Demands_Drivers (4)'!$F$51*$AE25</f>
        <v>0</v>
      </c>
      <c r="AI225" s="18" t="str">
        <f t="shared" si="48"/>
        <v>\I:</v>
      </c>
      <c r="AJ225">
        <f>$AO$25</f>
        <v>2031</v>
      </c>
      <c r="AK225" t="s">
        <v>27</v>
      </c>
      <c r="AL225" t="str">
        <f t="shared" si="53"/>
        <v>ISDTF</v>
      </c>
      <c r="AM225" s="13">
        <f>'BY_Demands_Drivers (4)'!$F$58*$AP25</f>
        <v>0</v>
      </c>
      <c r="AT225" s="18" t="str">
        <f t="shared" si="49"/>
        <v>\I:</v>
      </c>
      <c r="AU225">
        <f>$AZ$25</f>
        <v>2031</v>
      </c>
      <c r="AV225" t="s">
        <v>27</v>
      </c>
      <c r="AW225" t="str">
        <f t="shared" si="54"/>
        <v>IIDTF</v>
      </c>
      <c r="AX225" s="13">
        <f>'BY_Demands_Drivers (4)'!$F$93*$BA25</f>
        <v>0</v>
      </c>
    </row>
    <row r="226" spans="2:50" x14ac:dyDescent="0.3">
      <c r="B226" s="18" t="str">
        <f t="shared" si="45"/>
        <v>\I:</v>
      </c>
      <c r="C226">
        <f>$H$26</f>
        <v>2032</v>
      </c>
      <c r="D226" t="s">
        <v>27</v>
      </c>
      <c r="E226" t="str">
        <f t="shared" si="50"/>
        <v>IGDTF</v>
      </c>
      <c r="F226" s="13">
        <f>'BY_Demands_Drivers (4)'!$F$30*$I26</f>
        <v>0</v>
      </c>
      <c r="M226" s="18" t="str">
        <f t="shared" si="46"/>
        <v>\I:</v>
      </c>
      <c r="N226">
        <f>$S$26</f>
        <v>2032</v>
      </c>
      <c r="O226" t="s">
        <v>27</v>
      </c>
      <c r="P226" t="str">
        <f t="shared" si="51"/>
        <v>IXDTF</v>
      </c>
      <c r="Q226" s="13">
        <f>'BY_Demands_Drivers (4)'!$F$37*$T26</f>
        <v>0</v>
      </c>
      <c r="X226" s="18" t="str">
        <f t="shared" si="47"/>
        <v>\I:</v>
      </c>
      <c r="Y226">
        <f>$AD$26</f>
        <v>2032</v>
      </c>
      <c r="Z226" t="s">
        <v>27</v>
      </c>
      <c r="AA226" t="str">
        <f t="shared" si="52"/>
        <v>IRDTF</v>
      </c>
      <c r="AB226" s="13">
        <f>'BY_Demands_Drivers (4)'!$F$51*$AE26</f>
        <v>0</v>
      </c>
      <c r="AI226" s="18" t="str">
        <f t="shared" si="48"/>
        <v>\I:</v>
      </c>
      <c r="AJ226">
        <f>$AO$26</f>
        <v>2032</v>
      </c>
      <c r="AK226" t="s">
        <v>27</v>
      </c>
      <c r="AL226" t="str">
        <f t="shared" si="53"/>
        <v>ISDTF</v>
      </c>
      <c r="AM226" s="13">
        <f>'BY_Demands_Drivers (4)'!$F$58*$AP26</f>
        <v>0</v>
      </c>
      <c r="AT226" s="18" t="str">
        <f t="shared" si="49"/>
        <v>\I:</v>
      </c>
      <c r="AU226">
        <f>$AZ$26</f>
        <v>2032</v>
      </c>
      <c r="AV226" t="s">
        <v>27</v>
      </c>
      <c r="AW226" t="str">
        <f t="shared" si="54"/>
        <v>IIDTF</v>
      </c>
      <c r="AX226" s="13">
        <f>'BY_Demands_Drivers (4)'!$F$93*$BA26</f>
        <v>0</v>
      </c>
    </row>
    <row r="227" spans="2:50" x14ac:dyDescent="0.3">
      <c r="B227" s="18" t="str">
        <f t="shared" si="45"/>
        <v>\I:</v>
      </c>
      <c r="C227">
        <f>$H$27</f>
        <v>2033</v>
      </c>
      <c r="D227" t="s">
        <v>27</v>
      </c>
      <c r="E227" t="str">
        <f t="shared" si="50"/>
        <v>IGDTF</v>
      </c>
      <c r="F227" s="13">
        <f>'BY_Demands_Drivers (4)'!$F$30*$I27</f>
        <v>0</v>
      </c>
      <c r="M227" s="18" t="str">
        <f t="shared" si="46"/>
        <v>\I:</v>
      </c>
      <c r="N227">
        <f>$S$27</f>
        <v>2033</v>
      </c>
      <c r="O227" t="s">
        <v>27</v>
      </c>
      <c r="P227" t="str">
        <f t="shared" si="51"/>
        <v>IXDTF</v>
      </c>
      <c r="Q227" s="13">
        <f>'BY_Demands_Drivers (4)'!$F$37*$T27</f>
        <v>0</v>
      </c>
      <c r="X227" s="18" t="str">
        <f t="shared" si="47"/>
        <v>\I:</v>
      </c>
      <c r="Y227">
        <f>$AD$27</f>
        <v>2033</v>
      </c>
      <c r="Z227" t="s">
        <v>27</v>
      </c>
      <c r="AA227" t="str">
        <f t="shared" si="52"/>
        <v>IRDTF</v>
      </c>
      <c r="AB227" s="13">
        <f>'BY_Demands_Drivers (4)'!$F$51*$AE27</f>
        <v>0</v>
      </c>
      <c r="AI227" s="18" t="str">
        <f t="shared" si="48"/>
        <v>\I:</v>
      </c>
      <c r="AJ227">
        <f>$AO$27</f>
        <v>2033</v>
      </c>
      <c r="AK227" t="s">
        <v>27</v>
      </c>
      <c r="AL227" t="str">
        <f t="shared" si="53"/>
        <v>ISDTF</v>
      </c>
      <c r="AM227" s="13">
        <f>'BY_Demands_Drivers (4)'!$F$58*$AP27</f>
        <v>0</v>
      </c>
      <c r="AT227" s="18" t="str">
        <f t="shared" si="49"/>
        <v>\I:</v>
      </c>
      <c r="AU227">
        <f>$AZ$27</f>
        <v>2033</v>
      </c>
      <c r="AV227" t="s">
        <v>27</v>
      </c>
      <c r="AW227" t="str">
        <f t="shared" si="54"/>
        <v>IIDTF</v>
      </c>
      <c r="AX227" s="13">
        <f>'BY_Demands_Drivers (4)'!$F$93*$BA27</f>
        <v>0</v>
      </c>
    </row>
    <row r="228" spans="2:50" x14ac:dyDescent="0.3">
      <c r="B228" s="18" t="str">
        <f t="shared" si="45"/>
        <v>\I:</v>
      </c>
      <c r="C228">
        <f>$H$28</f>
        <v>2034</v>
      </c>
      <c r="D228" t="s">
        <v>27</v>
      </c>
      <c r="E228" t="str">
        <f t="shared" si="50"/>
        <v>IGDTF</v>
      </c>
      <c r="F228" s="13">
        <f>'BY_Demands_Drivers (4)'!$F$30*$I28</f>
        <v>0</v>
      </c>
      <c r="M228" s="18" t="str">
        <f t="shared" si="46"/>
        <v>\I:</v>
      </c>
      <c r="N228">
        <f>$S$28</f>
        <v>2034</v>
      </c>
      <c r="O228" t="s">
        <v>27</v>
      </c>
      <c r="P228" t="str">
        <f t="shared" si="51"/>
        <v>IXDTF</v>
      </c>
      <c r="Q228" s="13">
        <f>'BY_Demands_Drivers (4)'!$F$37*$T28</f>
        <v>0</v>
      </c>
      <c r="X228" s="18" t="str">
        <f t="shared" si="47"/>
        <v>\I:</v>
      </c>
      <c r="Y228">
        <f>$AD$28</f>
        <v>2034</v>
      </c>
      <c r="Z228" t="s">
        <v>27</v>
      </c>
      <c r="AA228" t="str">
        <f t="shared" si="52"/>
        <v>IRDTF</v>
      </c>
      <c r="AB228" s="13">
        <f>'BY_Demands_Drivers (4)'!$F$51*$AE28</f>
        <v>0</v>
      </c>
      <c r="AI228" s="18" t="str">
        <f t="shared" si="48"/>
        <v>\I:</v>
      </c>
      <c r="AJ228">
        <f>$AO$28</f>
        <v>2034</v>
      </c>
      <c r="AK228" t="s">
        <v>27</v>
      </c>
      <c r="AL228" t="str">
        <f t="shared" si="53"/>
        <v>ISDTF</v>
      </c>
      <c r="AM228" s="13">
        <f>'BY_Demands_Drivers (4)'!$F$58*$AP28</f>
        <v>0</v>
      </c>
      <c r="AT228" s="18" t="str">
        <f t="shared" si="49"/>
        <v>\I:</v>
      </c>
      <c r="AU228">
        <f>$AZ$28</f>
        <v>2034</v>
      </c>
      <c r="AV228" t="s">
        <v>27</v>
      </c>
      <c r="AW228" t="str">
        <f t="shared" si="54"/>
        <v>IIDTF</v>
      </c>
      <c r="AX228" s="13">
        <f>'BY_Demands_Drivers (4)'!$F$93*$BA28</f>
        <v>0</v>
      </c>
    </row>
    <row r="229" spans="2:50" x14ac:dyDescent="0.3">
      <c r="B229" s="18" t="str">
        <f t="shared" si="45"/>
        <v>\I:</v>
      </c>
      <c r="C229">
        <f>$H$29</f>
        <v>2035</v>
      </c>
      <c r="D229" t="s">
        <v>27</v>
      </c>
      <c r="E229" t="str">
        <f t="shared" si="50"/>
        <v>IGDTF</v>
      </c>
      <c r="F229" s="13">
        <f>'BY_Demands_Drivers (4)'!$F$30*$I29</f>
        <v>0</v>
      </c>
      <c r="M229" s="18" t="str">
        <f t="shared" si="46"/>
        <v>\I:</v>
      </c>
      <c r="N229">
        <f>$S$29</f>
        <v>2035</v>
      </c>
      <c r="O229" t="s">
        <v>27</v>
      </c>
      <c r="P229" t="str">
        <f t="shared" si="51"/>
        <v>IXDTF</v>
      </c>
      <c r="Q229" s="13">
        <f>'BY_Demands_Drivers (4)'!$F$37*$T29</f>
        <v>0</v>
      </c>
      <c r="X229" s="18" t="str">
        <f t="shared" si="47"/>
        <v>\I:</v>
      </c>
      <c r="Y229">
        <f>$AD$29</f>
        <v>2035</v>
      </c>
      <c r="Z229" t="s">
        <v>27</v>
      </c>
      <c r="AA229" t="str">
        <f t="shared" si="52"/>
        <v>IRDTF</v>
      </c>
      <c r="AB229" s="13">
        <f>'BY_Demands_Drivers (4)'!$F$51*$AE29</f>
        <v>0</v>
      </c>
      <c r="AI229" s="18" t="str">
        <f t="shared" si="48"/>
        <v>\I:</v>
      </c>
      <c r="AJ229">
        <f>$AO$29</f>
        <v>2035</v>
      </c>
      <c r="AK229" t="s">
        <v>27</v>
      </c>
      <c r="AL229" t="str">
        <f t="shared" si="53"/>
        <v>ISDTF</v>
      </c>
      <c r="AM229" s="13">
        <f>'BY_Demands_Drivers (4)'!$F$58*$AP29</f>
        <v>0</v>
      </c>
      <c r="AT229" s="18" t="str">
        <f t="shared" si="49"/>
        <v>\I:</v>
      </c>
      <c r="AU229">
        <f>$AZ$29</f>
        <v>2035</v>
      </c>
      <c r="AV229" t="s">
        <v>27</v>
      </c>
      <c r="AW229" t="str">
        <f t="shared" si="54"/>
        <v>IIDTF</v>
      </c>
      <c r="AX229" s="13">
        <f>'BY_Demands_Drivers (4)'!$F$93*$BA29</f>
        <v>0</v>
      </c>
    </row>
    <row r="230" spans="2:50" x14ac:dyDescent="0.3">
      <c r="B230" s="18" t="str">
        <f t="shared" si="45"/>
        <v>\I:</v>
      </c>
      <c r="C230">
        <f>$H$30</f>
        <v>2036</v>
      </c>
      <c r="D230" t="s">
        <v>27</v>
      </c>
      <c r="E230" t="str">
        <f t="shared" si="50"/>
        <v>IGDTF</v>
      </c>
      <c r="F230" s="13">
        <f>'BY_Demands_Drivers (4)'!$F$30*$I30</f>
        <v>0</v>
      </c>
      <c r="M230" s="18" t="str">
        <f t="shared" si="46"/>
        <v>\I:</v>
      </c>
      <c r="N230">
        <f>$S$30</f>
        <v>2036</v>
      </c>
      <c r="O230" t="s">
        <v>27</v>
      </c>
      <c r="P230" t="str">
        <f t="shared" si="51"/>
        <v>IXDTF</v>
      </c>
      <c r="Q230" s="13">
        <f>'BY_Demands_Drivers (4)'!$F$37*$T30</f>
        <v>0</v>
      </c>
      <c r="X230" s="18" t="str">
        <f t="shared" si="47"/>
        <v>\I:</v>
      </c>
      <c r="Y230">
        <f>$AD$30</f>
        <v>2036</v>
      </c>
      <c r="Z230" t="s">
        <v>27</v>
      </c>
      <c r="AA230" t="str">
        <f t="shared" si="52"/>
        <v>IRDTF</v>
      </c>
      <c r="AB230" s="13">
        <f>'BY_Demands_Drivers (4)'!$F$51*$AE30</f>
        <v>0</v>
      </c>
      <c r="AI230" s="18" t="str">
        <f t="shared" si="48"/>
        <v>\I:</v>
      </c>
      <c r="AJ230">
        <f>$AO$30</f>
        <v>2036</v>
      </c>
      <c r="AK230" t="s">
        <v>27</v>
      </c>
      <c r="AL230" t="str">
        <f t="shared" si="53"/>
        <v>ISDTF</v>
      </c>
      <c r="AM230" s="13">
        <f>'BY_Demands_Drivers (4)'!$F$58*$AP30</f>
        <v>0</v>
      </c>
      <c r="AT230" s="18" t="str">
        <f t="shared" si="49"/>
        <v>\I:</v>
      </c>
      <c r="AU230">
        <f>$AZ$30</f>
        <v>2036</v>
      </c>
      <c r="AV230" t="s">
        <v>27</v>
      </c>
      <c r="AW230" t="str">
        <f t="shared" si="54"/>
        <v>IIDTF</v>
      </c>
      <c r="AX230" s="13">
        <f>'BY_Demands_Drivers (4)'!$F$93*$BA30</f>
        <v>0</v>
      </c>
    </row>
    <row r="231" spans="2:50" x14ac:dyDescent="0.3">
      <c r="B231" s="18" t="str">
        <f t="shared" si="45"/>
        <v>\I:</v>
      </c>
      <c r="C231">
        <f>$H$31</f>
        <v>2037</v>
      </c>
      <c r="D231" t="s">
        <v>27</v>
      </c>
      <c r="E231" t="str">
        <f t="shared" si="50"/>
        <v>IGDTF</v>
      </c>
      <c r="F231" s="13">
        <f>'BY_Demands_Drivers (4)'!$F$30*$I31</f>
        <v>0</v>
      </c>
      <c r="M231" s="18" t="str">
        <f t="shared" si="46"/>
        <v>\I:</v>
      </c>
      <c r="N231">
        <f>$S$31</f>
        <v>2037</v>
      </c>
      <c r="O231" t="s">
        <v>27</v>
      </c>
      <c r="P231" t="str">
        <f t="shared" si="51"/>
        <v>IXDTF</v>
      </c>
      <c r="Q231" s="13">
        <f>'BY_Demands_Drivers (4)'!$F$37*$T31</f>
        <v>0</v>
      </c>
      <c r="X231" s="18" t="str">
        <f t="shared" si="47"/>
        <v>\I:</v>
      </c>
      <c r="Y231">
        <f>$AD$31</f>
        <v>2037</v>
      </c>
      <c r="Z231" t="s">
        <v>27</v>
      </c>
      <c r="AA231" t="str">
        <f t="shared" si="52"/>
        <v>IRDTF</v>
      </c>
      <c r="AB231" s="13">
        <f>'BY_Demands_Drivers (4)'!$F$51*$AE31</f>
        <v>0</v>
      </c>
      <c r="AI231" s="18" t="str">
        <f t="shared" si="48"/>
        <v>\I:</v>
      </c>
      <c r="AJ231">
        <f>$AO$31</f>
        <v>2037</v>
      </c>
      <c r="AK231" t="s">
        <v>27</v>
      </c>
      <c r="AL231" t="str">
        <f t="shared" si="53"/>
        <v>ISDTF</v>
      </c>
      <c r="AM231" s="13">
        <f>'BY_Demands_Drivers (4)'!$F$58*$AP31</f>
        <v>0</v>
      </c>
      <c r="AT231" s="18" t="str">
        <f t="shared" si="49"/>
        <v>\I:</v>
      </c>
      <c r="AU231">
        <f>$AZ$31</f>
        <v>2037</v>
      </c>
      <c r="AV231" t="s">
        <v>27</v>
      </c>
      <c r="AW231" t="str">
        <f t="shared" si="54"/>
        <v>IIDTF</v>
      </c>
      <c r="AX231" s="13">
        <f>'BY_Demands_Drivers (4)'!$F$93*$BA31</f>
        <v>0</v>
      </c>
    </row>
    <row r="232" spans="2:50" x14ac:dyDescent="0.3">
      <c r="B232" s="18" t="str">
        <f t="shared" si="45"/>
        <v>\I:</v>
      </c>
      <c r="C232">
        <f>$H$32</f>
        <v>2038</v>
      </c>
      <c r="D232" t="s">
        <v>27</v>
      </c>
      <c r="E232" t="str">
        <f t="shared" si="50"/>
        <v>IGDTF</v>
      </c>
      <c r="F232" s="13">
        <f>'BY_Demands_Drivers (4)'!$F$30*$I32</f>
        <v>0</v>
      </c>
      <c r="M232" s="18" t="str">
        <f t="shared" si="46"/>
        <v>\I:</v>
      </c>
      <c r="N232">
        <f>$S$32</f>
        <v>2038</v>
      </c>
      <c r="O232" t="s">
        <v>27</v>
      </c>
      <c r="P232" t="str">
        <f t="shared" si="51"/>
        <v>IXDTF</v>
      </c>
      <c r="Q232" s="13">
        <f>'BY_Demands_Drivers (4)'!$F$37*$T32</f>
        <v>0</v>
      </c>
      <c r="X232" s="18" t="str">
        <f t="shared" si="47"/>
        <v>\I:</v>
      </c>
      <c r="Y232">
        <f>$AD$32</f>
        <v>2038</v>
      </c>
      <c r="Z232" t="s">
        <v>27</v>
      </c>
      <c r="AA232" t="str">
        <f t="shared" si="52"/>
        <v>IRDTF</v>
      </c>
      <c r="AB232" s="13">
        <f>'BY_Demands_Drivers (4)'!$F$51*$AE32</f>
        <v>0</v>
      </c>
      <c r="AI232" s="18" t="str">
        <f t="shared" si="48"/>
        <v>\I:</v>
      </c>
      <c r="AJ232">
        <f>$AO$32</f>
        <v>2038</v>
      </c>
      <c r="AK232" t="s">
        <v>27</v>
      </c>
      <c r="AL232" t="str">
        <f t="shared" si="53"/>
        <v>ISDTF</v>
      </c>
      <c r="AM232" s="13">
        <f>'BY_Demands_Drivers (4)'!$F$58*$AP32</f>
        <v>0</v>
      </c>
      <c r="AT232" s="18" t="str">
        <f t="shared" si="49"/>
        <v>\I:</v>
      </c>
      <c r="AU232">
        <f>$AZ$32</f>
        <v>2038</v>
      </c>
      <c r="AV232" t="s">
        <v>27</v>
      </c>
      <c r="AW232" t="str">
        <f t="shared" si="54"/>
        <v>IIDTF</v>
      </c>
      <c r="AX232" s="13">
        <f>'BY_Demands_Drivers (4)'!$F$93*$BA32</f>
        <v>0</v>
      </c>
    </row>
    <row r="233" spans="2:50" x14ac:dyDescent="0.3">
      <c r="B233" s="18" t="str">
        <f t="shared" si="45"/>
        <v>\I:</v>
      </c>
      <c r="C233">
        <f>$H$33</f>
        <v>2039</v>
      </c>
      <c r="D233" t="s">
        <v>27</v>
      </c>
      <c r="E233" t="str">
        <f t="shared" si="50"/>
        <v>IGDTF</v>
      </c>
      <c r="F233" s="13">
        <f>'BY_Demands_Drivers (4)'!$F$30*$I33</f>
        <v>0</v>
      </c>
      <c r="M233" s="18" t="str">
        <f t="shared" si="46"/>
        <v>\I:</v>
      </c>
      <c r="N233">
        <f>$S$33</f>
        <v>2039</v>
      </c>
      <c r="O233" t="s">
        <v>27</v>
      </c>
      <c r="P233" t="str">
        <f t="shared" si="51"/>
        <v>IXDTF</v>
      </c>
      <c r="Q233" s="13">
        <f>'BY_Demands_Drivers (4)'!$F$37*$T33</f>
        <v>0</v>
      </c>
      <c r="X233" s="18" t="str">
        <f t="shared" si="47"/>
        <v>\I:</v>
      </c>
      <c r="Y233">
        <f>$AD$33</f>
        <v>2039</v>
      </c>
      <c r="Z233" t="s">
        <v>27</v>
      </c>
      <c r="AA233" t="str">
        <f t="shared" si="52"/>
        <v>IRDTF</v>
      </c>
      <c r="AB233" s="13">
        <f>'BY_Demands_Drivers (4)'!$F$51*$AE33</f>
        <v>0</v>
      </c>
      <c r="AI233" s="18" t="str">
        <f t="shared" si="48"/>
        <v>\I:</v>
      </c>
      <c r="AJ233">
        <f>$AO$33</f>
        <v>2039</v>
      </c>
      <c r="AK233" t="s">
        <v>27</v>
      </c>
      <c r="AL233" t="str">
        <f t="shared" si="53"/>
        <v>ISDTF</v>
      </c>
      <c r="AM233" s="13">
        <f>'BY_Demands_Drivers (4)'!$F$58*$AP33</f>
        <v>0</v>
      </c>
      <c r="AT233" s="18" t="str">
        <f t="shared" si="49"/>
        <v>\I:</v>
      </c>
      <c r="AU233">
        <f>$AZ$33</f>
        <v>2039</v>
      </c>
      <c r="AV233" t="s">
        <v>27</v>
      </c>
      <c r="AW233" t="str">
        <f t="shared" si="54"/>
        <v>IIDTF</v>
      </c>
      <c r="AX233" s="13">
        <f>'BY_Demands_Drivers (4)'!$F$93*$BA33</f>
        <v>0</v>
      </c>
    </row>
    <row r="234" spans="2:50" x14ac:dyDescent="0.3">
      <c r="B234" s="18" t="str">
        <f t="shared" si="45"/>
        <v>\I:</v>
      </c>
      <c r="C234">
        <f>$H$34</f>
        <v>2040</v>
      </c>
      <c r="D234" t="s">
        <v>27</v>
      </c>
      <c r="E234" t="str">
        <f t="shared" si="50"/>
        <v>IGDTF</v>
      </c>
      <c r="F234" s="13">
        <f>'BY_Demands_Drivers (4)'!$F$30*$I34</f>
        <v>0</v>
      </c>
      <c r="M234" s="18" t="str">
        <f t="shared" si="46"/>
        <v>\I:</v>
      </c>
      <c r="N234">
        <f>$S$34</f>
        <v>2040</v>
      </c>
      <c r="O234" t="s">
        <v>27</v>
      </c>
      <c r="P234" t="str">
        <f t="shared" si="51"/>
        <v>IXDTF</v>
      </c>
      <c r="Q234" s="13">
        <f>'BY_Demands_Drivers (4)'!$F$37*$T34</f>
        <v>0</v>
      </c>
      <c r="X234" s="18" t="str">
        <f t="shared" si="47"/>
        <v>\I:</v>
      </c>
      <c r="Y234">
        <f>$AD$34</f>
        <v>2040</v>
      </c>
      <c r="Z234" t="s">
        <v>27</v>
      </c>
      <c r="AA234" t="str">
        <f t="shared" si="52"/>
        <v>IRDTF</v>
      </c>
      <c r="AB234" s="13">
        <f>'BY_Demands_Drivers (4)'!$F$51*$AE34</f>
        <v>0</v>
      </c>
      <c r="AI234" s="18" t="str">
        <f t="shared" si="48"/>
        <v>\I:</v>
      </c>
      <c r="AJ234">
        <f>$AO$34</f>
        <v>2040</v>
      </c>
      <c r="AK234" t="s">
        <v>27</v>
      </c>
      <c r="AL234" t="str">
        <f t="shared" si="53"/>
        <v>ISDTF</v>
      </c>
      <c r="AM234" s="13">
        <f>'BY_Demands_Drivers (4)'!$F$58*$AP34</f>
        <v>0</v>
      </c>
      <c r="AT234" s="18" t="str">
        <f t="shared" si="49"/>
        <v>\I:</v>
      </c>
      <c r="AU234">
        <f>$AZ$34</f>
        <v>2040</v>
      </c>
      <c r="AV234" t="s">
        <v>27</v>
      </c>
      <c r="AW234" t="str">
        <f t="shared" si="54"/>
        <v>IIDTF</v>
      </c>
      <c r="AX234" s="13">
        <f>'BY_Demands_Drivers (4)'!$F$93*$BA34</f>
        <v>0</v>
      </c>
    </row>
    <row r="235" spans="2:50" x14ac:dyDescent="0.3">
      <c r="B235" s="18" t="str">
        <f t="shared" si="45"/>
        <v>\I:</v>
      </c>
      <c r="C235">
        <f>$H$35</f>
        <v>2041</v>
      </c>
      <c r="D235" t="s">
        <v>27</v>
      </c>
      <c r="E235" t="str">
        <f t="shared" si="50"/>
        <v>IGDTF</v>
      </c>
      <c r="F235" s="13">
        <f>'BY_Demands_Drivers (4)'!$F$30*$I35</f>
        <v>0</v>
      </c>
      <c r="M235" s="18" t="str">
        <f t="shared" si="46"/>
        <v>\I:</v>
      </c>
      <c r="N235">
        <f>$S$35</f>
        <v>2041</v>
      </c>
      <c r="O235" t="s">
        <v>27</v>
      </c>
      <c r="P235" t="str">
        <f t="shared" si="51"/>
        <v>IXDTF</v>
      </c>
      <c r="Q235" s="13">
        <f>'BY_Demands_Drivers (4)'!$F$37*$T35</f>
        <v>0</v>
      </c>
      <c r="X235" s="18" t="str">
        <f t="shared" si="47"/>
        <v>\I:</v>
      </c>
      <c r="Y235">
        <f>$AD$35</f>
        <v>2041</v>
      </c>
      <c r="Z235" t="s">
        <v>27</v>
      </c>
      <c r="AA235" t="str">
        <f t="shared" si="52"/>
        <v>IRDTF</v>
      </c>
      <c r="AB235" s="13">
        <f>'BY_Demands_Drivers (4)'!$F$51*$AE35</f>
        <v>0</v>
      </c>
      <c r="AI235" s="18" t="str">
        <f t="shared" si="48"/>
        <v>\I:</v>
      </c>
      <c r="AJ235">
        <f>$AO$35</f>
        <v>2041</v>
      </c>
      <c r="AK235" t="s">
        <v>27</v>
      </c>
      <c r="AL235" t="str">
        <f t="shared" si="53"/>
        <v>ISDTF</v>
      </c>
      <c r="AM235" s="13">
        <f>'BY_Demands_Drivers (4)'!$F$58*$AP35</f>
        <v>0</v>
      </c>
      <c r="AT235" s="18" t="str">
        <f t="shared" si="49"/>
        <v>\I:</v>
      </c>
      <c r="AU235">
        <f>$AZ$35</f>
        <v>2041</v>
      </c>
      <c r="AV235" t="s">
        <v>27</v>
      </c>
      <c r="AW235" t="str">
        <f t="shared" si="54"/>
        <v>IIDTF</v>
      </c>
      <c r="AX235" s="13">
        <f>'BY_Demands_Drivers (4)'!$F$93*$BA35</f>
        <v>0</v>
      </c>
    </row>
    <row r="236" spans="2:50" x14ac:dyDescent="0.3">
      <c r="B236" s="18" t="str">
        <f t="shared" si="45"/>
        <v>\I:</v>
      </c>
      <c r="C236">
        <f>$H$36</f>
        <v>2042</v>
      </c>
      <c r="D236" t="s">
        <v>27</v>
      </c>
      <c r="E236" t="str">
        <f t="shared" si="50"/>
        <v>IGDTF</v>
      </c>
      <c r="F236" s="13">
        <f>'BY_Demands_Drivers (4)'!$F$30*$I36</f>
        <v>0</v>
      </c>
      <c r="M236" s="18" t="str">
        <f t="shared" si="46"/>
        <v>\I:</v>
      </c>
      <c r="N236">
        <f>$S$36</f>
        <v>2042</v>
      </c>
      <c r="O236" t="s">
        <v>27</v>
      </c>
      <c r="P236" t="str">
        <f t="shared" si="51"/>
        <v>IXDTF</v>
      </c>
      <c r="Q236" s="13">
        <f>'BY_Demands_Drivers (4)'!$F$37*$T36</f>
        <v>0</v>
      </c>
      <c r="X236" s="18" t="str">
        <f t="shared" si="47"/>
        <v>\I:</v>
      </c>
      <c r="Y236">
        <f>$AD$36</f>
        <v>2042</v>
      </c>
      <c r="Z236" t="s">
        <v>27</v>
      </c>
      <c r="AA236" t="str">
        <f t="shared" si="52"/>
        <v>IRDTF</v>
      </c>
      <c r="AB236" s="13">
        <f>'BY_Demands_Drivers (4)'!$F$51*$AE36</f>
        <v>0</v>
      </c>
      <c r="AI236" s="18" t="str">
        <f t="shared" si="48"/>
        <v>\I:</v>
      </c>
      <c r="AJ236">
        <f>$AO$36</f>
        <v>2042</v>
      </c>
      <c r="AK236" t="s">
        <v>27</v>
      </c>
      <c r="AL236" t="str">
        <f t="shared" si="53"/>
        <v>ISDTF</v>
      </c>
      <c r="AM236" s="13">
        <f>'BY_Demands_Drivers (4)'!$F$58*$AP36</f>
        <v>0</v>
      </c>
      <c r="AT236" s="18" t="str">
        <f t="shared" si="49"/>
        <v>\I:</v>
      </c>
      <c r="AU236">
        <f>$AZ$36</f>
        <v>2042</v>
      </c>
      <c r="AV236" t="s">
        <v>27</v>
      </c>
      <c r="AW236" t="str">
        <f t="shared" si="54"/>
        <v>IIDTF</v>
      </c>
      <c r="AX236" s="13">
        <f>'BY_Demands_Drivers (4)'!$F$93*$BA36</f>
        <v>0</v>
      </c>
    </row>
    <row r="237" spans="2:50" x14ac:dyDescent="0.3">
      <c r="B237" s="18" t="str">
        <f t="shared" si="45"/>
        <v>\I:</v>
      </c>
      <c r="C237">
        <f>$H$37</f>
        <v>2043</v>
      </c>
      <c r="D237" t="s">
        <v>27</v>
      </c>
      <c r="E237" t="str">
        <f t="shared" si="50"/>
        <v>IGDTF</v>
      </c>
      <c r="F237" s="13">
        <f>'BY_Demands_Drivers (4)'!$F$30*$I37</f>
        <v>0</v>
      </c>
      <c r="M237" s="18" t="str">
        <f t="shared" si="46"/>
        <v>\I:</v>
      </c>
      <c r="N237">
        <f>$S$37</f>
        <v>2043</v>
      </c>
      <c r="O237" t="s">
        <v>27</v>
      </c>
      <c r="P237" t="str">
        <f t="shared" si="51"/>
        <v>IXDTF</v>
      </c>
      <c r="Q237" s="13">
        <f>'BY_Demands_Drivers (4)'!$F$37*$T37</f>
        <v>0</v>
      </c>
      <c r="X237" s="18" t="str">
        <f t="shared" si="47"/>
        <v>\I:</v>
      </c>
      <c r="Y237">
        <f>$AD$37</f>
        <v>2043</v>
      </c>
      <c r="Z237" t="s">
        <v>27</v>
      </c>
      <c r="AA237" t="str">
        <f t="shared" si="52"/>
        <v>IRDTF</v>
      </c>
      <c r="AB237" s="13">
        <f>'BY_Demands_Drivers (4)'!$F$51*$AE37</f>
        <v>0</v>
      </c>
      <c r="AI237" s="18" t="str">
        <f t="shared" si="48"/>
        <v>\I:</v>
      </c>
      <c r="AJ237">
        <f>$AO$37</f>
        <v>2043</v>
      </c>
      <c r="AK237" t="s">
        <v>27</v>
      </c>
      <c r="AL237" t="str">
        <f t="shared" si="53"/>
        <v>ISDTF</v>
      </c>
      <c r="AM237" s="13">
        <f>'BY_Demands_Drivers (4)'!$F$58*$AP37</f>
        <v>0</v>
      </c>
      <c r="AT237" s="18" t="str">
        <f t="shared" si="49"/>
        <v>\I:</v>
      </c>
      <c r="AU237">
        <f>$AZ$37</f>
        <v>2043</v>
      </c>
      <c r="AV237" t="s">
        <v>27</v>
      </c>
      <c r="AW237" t="str">
        <f t="shared" si="54"/>
        <v>IIDTF</v>
      </c>
      <c r="AX237" s="13">
        <f>'BY_Demands_Drivers (4)'!$F$93*$BA37</f>
        <v>0</v>
      </c>
    </row>
    <row r="238" spans="2:50" x14ac:dyDescent="0.3">
      <c r="B238" s="18" t="str">
        <f t="shared" si="45"/>
        <v>\I:</v>
      </c>
      <c r="C238">
        <f>$H$38</f>
        <v>2044</v>
      </c>
      <c r="D238" t="s">
        <v>27</v>
      </c>
      <c r="E238" t="str">
        <f t="shared" si="50"/>
        <v>IGDTF</v>
      </c>
      <c r="F238" s="13">
        <f>'BY_Demands_Drivers (4)'!$F$30*$I38</f>
        <v>0</v>
      </c>
      <c r="M238" s="18" t="str">
        <f t="shared" si="46"/>
        <v>\I:</v>
      </c>
      <c r="N238">
        <f>$S$38</f>
        <v>2044</v>
      </c>
      <c r="O238" t="s">
        <v>27</v>
      </c>
      <c r="P238" t="str">
        <f t="shared" si="51"/>
        <v>IXDTF</v>
      </c>
      <c r="Q238" s="13">
        <f>'BY_Demands_Drivers (4)'!$F$37*$T38</f>
        <v>0</v>
      </c>
      <c r="X238" s="18" t="str">
        <f t="shared" si="47"/>
        <v>\I:</v>
      </c>
      <c r="Y238">
        <f>$AD$38</f>
        <v>2044</v>
      </c>
      <c r="Z238" t="s">
        <v>27</v>
      </c>
      <c r="AA238" t="str">
        <f t="shared" si="52"/>
        <v>IRDTF</v>
      </c>
      <c r="AB238" s="13">
        <f>'BY_Demands_Drivers (4)'!$F$51*$AE38</f>
        <v>0</v>
      </c>
      <c r="AI238" s="18" t="str">
        <f t="shared" si="48"/>
        <v>\I:</v>
      </c>
      <c r="AJ238">
        <f>$AO$38</f>
        <v>2044</v>
      </c>
      <c r="AK238" t="s">
        <v>27</v>
      </c>
      <c r="AL238" t="str">
        <f t="shared" si="53"/>
        <v>ISDTF</v>
      </c>
      <c r="AM238" s="13">
        <f>'BY_Demands_Drivers (4)'!$F$58*$AP38</f>
        <v>0</v>
      </c>
      <c r="AT238" s="18" t="str">
        <f t="shared" si="49"/>
        <v>\I:</v>
      </c>
      <c r="AU238">
        <f>$AZ$38</f>
        <v>2044</v>
      </c>
      <c r="AV238" t="s">
        <v>27</v>
      </c>
      <c r="AW238" t="str">
        <f t="shared" si="54"/>
        <v>IIDTF</v>
      </c>
      <c r="AX238" s="13">
        <f>'BY_Demands_Drivers (4)'!$F$93*$BA38</f>
        <v>0</v>
      </c>
    </row>
    <row r="239" spans="2:50" x14ac:dyDescent="0.3">
      <c r="B239" s="18" t="str">
        <f t="shared" si="45"/>
        <v>\I:</v>
      </c>
      <c r="C239">
        <f>$H$39</f>
        <v>2045</v>
      </c>
      <c r="D239" t="s">
        <v>27</v>
      </c>
      <c r="E239" t="str">
        <f t="shared" si="50"/>
        <v>IGDTF</v>
      </c>
      <c r="F239" s="13">
        <f>'BY_Demands_Drivers (4)'!$F$30*$I39</f>
        <v>0</v>
      </c>
      <c r="M239" s="18" t="str">
        <f t="shared" si="46"/>
        <v>\I:</v>
      </c>
      <c r="N239">
        <f>$S$39</f>
        <v>2045</v>
      </c>
      <c r="O239" t="s">
        <v>27</v>
      </c>
      <c r="P239" t="str">
        <f t="shared" si="51"/>
        <v>IXDTF</v>
      </c>
      <c r="Q239" s="13">
        <f>'BY_Demands_Drivers (4)'!$F$37*$T39</f>
        <v>0</v>
      </c>
      <c r="X239" s="18" t="str">
        <f t="shared" si="47"/>
        <v>\I:</v>
      </c>
      <c r="Y239">
        <f>$AD$39</f>
        <v>2045</v>
      </c>
      <c r="Z239" t="s">
        <v>27</v>
      </c>
      <c r="AA239" t="str">
        <f t="shared" si="52"/>
        <v>IRDTF</v>
      </c>
      <c r="AB239" s="13">
        <f>'BY_Demands_Drivers (4)'!$F$51*$AE39</f>
        <v>0</v>
      </c>
      <c r="AI239" s="18" t="str">
        <f t="shared" si="48"/>
        <v>\I:</v>
      </c>
      <c r="AJ239">
        <f>$AO$39</f>
        <v>2045</v>
      </c>
      <c r="AK239" t="s">
        <v>27</v>
      </c>
      <c r="AL239" t="str">
        <f t="shared" si="53"/>
        <v>ISDTF</v>
      </c>
      <c r="AM239" s="13">
        <f>'BY_Demands_Drivers (4)'!$F$58*$AP39</f>
        <v>0</v>
      </c>
      <c r="AT239" s="18" t="str">
        <f t="shared" si="49"/>
        <v>\I:</v>
      </c>
      <c r="AU239">
        <f>$AZ$39</f>
        <v>2045</v>
      </c>
      <c r="AV239" t="s">
        <v>27</v>
      </c>
      <c r="AW239" t="str">
        <f t="shared" si="54"/>
        <v>IIDTF</v>
      </c>
      <c r="AX239" s="13">
        <f>'BY_Demands_Drivers (4)'!$F$93*$BA39</f>
        <v>0</v>
      </c>
    </row>
    <row r="240" spans="2:50" x14ac:dyDescent="0.3">
      <c r="B240" s="18" t="str">
        <f t="shared" si="45"/>
        <v>\I:</v>
      </c>
      <c r="C240">
        <f>$H$40</f>
        <v>2046</v>
      </c>
      <c r="D240" t="s">
        <v>27</v>
      </c>
      <c r="E240" t="str">
        <f t="shared" si="50"/>
        <v>IGDTF</v>
      </c>
      <c r="F240" s="13">
        <f>'BY_Demands_Drivers (4)'!$F$30*$I40</f>
        <v>0</v>
      </c>
      <c r="M240" s="18" t="str">
        <f t="shared" si="46"/>
        <v>\I:</v>
      </c>
      <c r="N240">
        <f>$S$40</f>
        <v>2046</v>
      </c>
      <c r="O240" t="s">
        <v>27</v>
      </c>
      <c r="P240" t="str">
        <f t="shared" si="51"/>
        <v>IXDTF</v>
      </c>
      <c r="Q240" s="13">
        <f>'BY_Demands_Drivers (4)'!$F$37*$T40</f>
        <v>0</v>
      </c>
      <c r="X240" s="18" t="str">
        <f t="shared" si="47"/>
        <v>\I:</v>
      </c>
      <c r="Y240">
        <f>$AD$40</f>
        <v>2046</v>
      </c>
      <c r="Z240" t="s">
        <v>27</v>
      </c>
      <c r="AA240" t="str">
        <f t="shared" si="52"/>
        <v>IRDTF</v>
      </c>
      <c r="AB240" s="13">
        <f>'BY_Demands_Drivers (4)'!$F$51*$AE40</f>
        <v>0</v>
      </c>
      <c r="AI240" s="18" t="str">
        <f t="shared" si="48"/>
        <v>\I:</v>
      </c>
      <c r="AJ240">
        <f>$AO$40</f>
        <v>2046</v>
      </c>
      <c r="AK240" t="s">
        <v>27</v>
      </c>
      <c r="AL240" t="str">
        <f t="shared" si="53"/>
        <v>ISDTF</v>
      </c>
      <c r="AM240" s="13">
        <f>'BY_Demands_Drivers (4)'!$F$58*$AP40</f>
        <v>0</v>
      </c>
      <c r="AT240" s="18" t="str">
        <f t="shared" si="49"/>
        <v>\I:</v>
      </c>
      <c r="AU240">
        <f>$AZ$40</f>
        <v>2046</v>
      </c>
      <c r="AV240" t="s">
        <v>27</v>
      </c>
      <c r="AW240" t="str">
        <f t="shared" si="54"/>
        <v>IIDTF</v>
      </c>
      <c r="AX240" s="13">
        <f>'BY_Demands_Drivers (4)'!$F$93*$BA40</f>
        <v>0</v>
      </c>
    </row>
    <row r="241" spans="2:50" x14ac:dyDescent="0.3">
      <c r="B241" s="18" t="str">
        <f t="shared" si="45"/>
        <v>\I:</v>
      </c>
      <c r="C241">
        <f>$H$41</f>
        <v>2047</v>
      </c>
      <c r="D241" t="s">
        <v>27</v>
      </c>
      <c r="E241" t="str">
        <f t="shared" si="50"/>
        <v>IGDTF</v>
      </c>
      <c r="F241" s="13">
        <f>'BY_Demands_Drivers (4)'!$F$30*$I41</f>
        <v>0</v>
      </c>
      <c r="M241" s="18" t="str">
        <f t="shared" si="46"/>
        <v>\I:</v>
      </c>
      <c r="N241">
        <f>$S$41</f>
        <v>2047</v>
      </c>
      <c r="O241" t="s">
        <v>27</v>
      </c>
      <c r="P241" t="str">
        <f t="shared" si="51"/>
        <v>IXDTF</v>
      </c>
      <c r="Q241" s="13">
        <f>'BY_Demands_Drivers (4)'!$F$37*$T41</f>
        <v>0</v>
      </c>
      <c r="X241" s="18" t="str">
        <f t="shared" si="47"/>
        <v>\I:</v>
      </c>
      <c r="Y241">
        <f>$AD$41</f>
        <v>2047</v>
      </c>
      <c r="Z241" t="s">
        <v>27</v>
      </c>
      <c r="AA241" t="str">
        <f t="shared" si="52"/>
        <v>IRDTF</v>
      </c>
      <c r="AB241" s="13">
        <f>'BY_Demands_Drivers (4)'!$F$51*$AE41</f>
        <v>0</v>
      </c>
      <c r="AI241" s="18" t="str">
        <f t="shared" si="48"/>
        <v>\I:</v>
      </c>
      <c r="AJ241">
        <f>$AO$41</f>
        <v>2047</v>
      </c>
      <c r="AK241" t="s">
        <v>27</v>
      </c>
      <c r="AL241" t="str">
        <f t="shared" si="53"/>
        <v>ISDTF</v>
      </c>
      <c r="AM241" s="13">
        <f>'BY_Demands_Drivers (4)'!$F$58*$AP41</f>
        <v>0</v>
      </c>
      <c r="AT241" s="18" t="str">
        <f t="shared" si="49"/>
        <v>\I:</v>
      </c>
      <c r="AU241">
        <f>$AZ$41</f>
        <v>2047</v>
      </c>
      <c r="AV241" t="s">
        <v>27</v>
      </c>
      <c r="AW241" t="str">
        <f t="shared" si="54"/>
        <v>IIDTF</v>
      </c>
      <c r="AX241" s="13">
        <f>'BY_Demands_Drivers (4)'!$F$93*$BA41</f>
        <v>0</v>
      </c>
    </row>
    <row r="242" spans="2:50" x14ac:dyDescent="0.3">
      <c r="B242" s="18" t="str">
        <f t="shared" si="45"/>
        <v>\I:</v>
      </c>
      <c r="C242">
        <f>$H$42</f>
        <v>2048</v>
      </c>
      <c r="D242" t="s">
        <v>27</v>
      </c>
      <c r="E242" t="str">
        <f t="shared" si="50"/>
        <v>IGDTF</v>
      </c>
      <c r="F242" s="13">
        <f>'BY_Demands_Drivers (4)'!$F$30*$I42</f>
        <v>0</v>
      </c>
      <c r="M242" s="18" t="str">
        <f t="shared" si="46"/>
        <v>\I:</v>
      </c>
      <c r="N242">
        <f>$S$42</f>
        <v>2048</v>
      </c>
      <c r="O242" t="s">
        <v>27</v>
      </c>
      <c r="P242" t="str">
        <f t="shared" si="51"/>
        <v>IXDTF</v>
      </c>
      <c r="Q242" s="13">
        <f>'BY_Demands_Drivers (4)'!$F$37*$T42</f>
        <v>0</v>
      </c>
      <c r="X242" s="18" t="str">
        <f t="shared" si="47"/>
        <v>\I:</v>
      </c>
      <c r="Y242">
        <f>$AD$42</f>
        <v>2048</v>
      </c>
      <c r="Z242" t="s">
        <v>27</v>
      </c>
      <c r="AA242" t="str">
        <f t="shared" si="52"/>
        <v>IRDTF</v>
      </c>
      <c r="AB242" s="13">
        <f>'BY_Demands_Drivers (4)'!$F$51*$AE42</f>
        <v>0</v>
      </c>
      <c r="AI242" s="18" t="str">
        <f t="shared" si="48"/>
        <v>\I:</v>
      </c>
      <c r="AJ242">
        <f>$AO$42</f>
        <v>2048</v>
      </c>
      <c r="AK242" t="s">
        <v>27</v>
      </c>
      <c r="AL242" t="str">
        <f t="shared" si="53"/>
        <v>ISDTF</v>
      </c>
      <c r="AM242" s="13">
        <f>'BY_Demands_Drivers (4)'!$F$58*$AP42</f>
        <v>0</v>
      </c>
      <c r="AT242" s="18" t="str">
        <f t="shared" si="49"/>
        <v>\I:</v>
      </c>
      <c r="AU242">
        <f>$AZ$42</f>
        <v>2048</v>
      </c>
      <c r="AV242" t="s">
        <v>27</v>
      </c>
      <c r="AW242" t="str">
        <f t="shared" si="54"/>
        <v>IIDTF</v>
      </c>
      <c r="AX242" s="13">
        <f>'BY_Demands_Drivers (4)'!$F$93*$BA42</f>
        <v>0</v>
      </c>
    </row>
    <row r="243" spans="2:50" x14ac:dyDescent="0.3">
      <c r="B243" s="18" t="str">
        <f t="shared" si="45"/>
        <v>\I:</v>
      </c>
      <c r="C243">
        <f>$H$43</f>
        <v>2049</v>
      </c>
      <c r="D243" t="s">
        <v>27</v>
      </c>
      <c r="E243" t="str">
        <f t="shared" si="50"/>
        <v>IGDTF</v>
      </c>
      <c r="F243" s="13">
        <f>'BY_Demands_Drivers (4)'!$F$30*$I43</f>
        <v>0</v>
      </c>
      <c r="M243" s="18" t="str">
        <f t="shared" si="46"/>
        <v>\I:</v>
      </c>
      <c r="N243">
        <f>$S$43</f>
        <v>2049</v>
      </c>
      <c r="O243" t="s">
        <v>27</v>
      </c>
      <c r="P243" t="str">
        <f t="shared" si="51"/>
        <v>IXDTF</v>
      </c>
      <c r="Q243" s="13">
        <f>'BY_Demands_Drivers (4)'!$F$37*$T43</f>
        <v>0</v>
      </c>
      <c r="X243" s="18" t="str">
        <f t="shared" si="47"/>
        <v>\I:</v>
      </c>
      <c r="Y243">
        <f>$AD$43</f>
        <v>2049</v>
      </c>
      <c r="Z243" t="s">
        <v>27</v>
      </c>
      <c r="AA243" t="str">
        <f t="shared" si="52"/>
        <v>IRDTF</v>
      </c>
      <c r="AB243" s="13">
        <f>'BY_Demands_Drivers (4)'!$F$51*$AE43</f>
        <v>0</v>
      </c>
      <c r="AI243" s="18" t="str">
        <f t="shared" si="48"/>
        <v>\I:</v>
      </c>
      <c r="AJ243">
        <f>$AO$43</f>
        <v>2049</v>
      </c>
      <c r="AK243" t="s">
        <v>27</v>
      </c>
      <c r="AL243" t="str">
        <f t="shared" si="53"/>
        <v>ISDTF</v>
      </c>
      <c r="AM243" s="13">
        <f>'BY_Demands_Drivers (4)'!$F$58*$AP43</f>
        <v>0</v>
      </c>
      <c r="AT243" s="18" t="str">
        <f t="shared" si="49"/>
        <v>\I:</v>
      </c>
      <c r="AU243">
        <f>$AZ$43</f>
        <v>2049</v>
      </c>
      <c r="AV243" t="s">
        <v>27</v>
      </c>
      <c r="AW243" t="str">
        <f t="shared" si="54"/>
        <v>IIDTF</v>
      </c>
      <c r="AX243" s="13">
        <f>'BY_Demands_Drivers (4)'!$F$93*$BA43</f>
        <v>0</v>
      </c>
    </row>
    <row r="244" spans="2:50" x14ac:dyDescent="0.3">
      <c r="B244" s="18" t="str">
        <f t="shared" si="45"/>
        <v>\I:</v>
      </c>
      <c r="C244" s="2">
        <f>$H$44</f>
        <v>2050</v>
      </c>
      <c r="D244" s="2" t="s">
        <v>27</v>
      </c>
      <c r="E244" t="str">
        <f t="shared" si="50"/>
        <v>IGDTF</v>
      </c>
      <c r="F244" s="13">
        <f>'BY_Demands_Drivers (4)'!$F$30*$I44</f>
        <v>0</v>
      </c>
      <c r="M244" s="18" t="str">
        <f t="shared" si="46"/>
        <v>\I:</v>
      </c>
      <c r="N244" s="2">
        <f>$S$44</f>
        <v>2050</v>
      </c>
      <c r="O244" s="2" t="s">
        <v>27</v>
      </c>
      <c r="P244" t="str">
        <f t="shared" si="51"/>
        <v>IXDTF</v>
      </c>
      <c r="Q244" s="13">
        <f>'BY_Demands_Drivers (4)'!$F$37*$T44</f>
        <v>0</v>
      </c>
      <c r="X244" s="18" t="str">
        <f t="shared" si="47"/>
        <v>\I:</v>
      </c>
      <c r="Y244" s="2">
        <f>$AD$44</f>
        <v>2050</v>
      </c>
      <c r="Z244" s="2" t="s">
        <v>27</v>
      </c>
      <c r="AA244" t="str">
        <f t="shared" si="52"/>
        <v>IRDTF</v>
      </c>
      <c r="AB244" s="13">
        <f>'BY_Demands_Drivers (4)'!$F$51*$AE44</f>
        <v>0</v>
      </c>
      <c r="AI244" s="18" t="str">
        <f t="shared" si="48"/>
        <v>\I:</v>
      </c>
      <c r="AJ244" s="2">
        <f>$AO$44</f>
        <v>2050</v>
      </c>
      <c r="AK244" s="2" t="s">
        <v>27</v>
      </c>
      <c r="AL244" t="str">
        <f t="shared" si="53"/>
        <v>ISDTF</v>
      </c>
      <c r="AM244" s="13">
        <f>'BY_Demands_Drivers (4)'!$F$58*$AP44</f>
        <v>0</v>
      </c>
      <c r="AT244" s="18" t="str">
        <f t="shared" si="49"/>
        <v>\I:</v>
      </c>
      <c r="AU244" s="2">
        <f>$AZ$44</f>
        <v>2050</v>
      </c>
      <c r="AV244" s="2" t="s">
        <v>27</v>
      </c>
      <c r="AW244" s="2" t="str">
        <f t="shared" si="54"/>
        <v>IIDTF</v>
      </c>
      <c r="AX244" s="13">
        <f>'BY_Demands_Drivers (4)'!$F$93*$BA44</f>
        <v>0</v>
      </c>
    </row>
    <row r="245" spans="2:50" x14ac:dyDescent="0.3">
      <c r="B245" s="18" t="str">
        <f t="shared" si="45"/>
        <v>\I:</v>
      </c>
      <c r="C245">
        <f>$H$5</f>
        <v>2011</v>
      </c>
      <c r="D245" t="s">
        <v>27</v>
      </c>
      <c r="E245" s="5" t="str">
        <f>'BY_Demands_Drivers (4)'!$G$31</f>
        <v>IGDFL</v>
      </c>
      <c r="F245" s="13">
        <f>'BY_Demands_Drivers (4)'!$F$31*$I5</f>
        <v>0</v>
      </c>
      <c r="M245" s="18" t="str">
        <f t="shared" si="46"/>
        <v>\I:</v>
      </c>
      <c r="N245">
        <f>$S$5</f>
        <v>2011</v>
      </c>
      <c r="O245" t="s">
        <v>27</v>
      </c>
      <c r="P245" s="5" t="str">
        <f>'BY_Demands_Drivers (4)'!$G$38</f>
        <v>IXDFL</v>
      </c>
      <c r="Q245" s="13">
        <f>'BY_Demands_Drivers (4)'!$F$38*$T5</f>
        <v>0</v>
      </c>
      <c r="X245" s="18" t="str">
        <f t="shared" si="47"/>
        <v>\I:</v>
      </c>
      <c r="Y245">
        <f>$AD$5</f>
        <v>2011</v>
      </c>
      <c r="Z245" t="s">
        <v>27</v>
      </c>
      <c r="AA245" s="5" t="str">
        <f>'BY_Demands_Drivers (4)'!$G$52</f>
        <v>IRDFL</v>
      </c>
      <c r="AB245" s="13">
        <f>'BY_Demands_Drivers (4)'!$F$52*$AE5</f>
        <v>0</v>
      </c>
      <c r="AI245" s="18" t="str">
        <f t="shared" si="48"/>
        <v>\I:</v>
      </c>
      <c r="AJ245">
        <f>$AO$5</f>
        <v>2011</v>
      </c>
      <c r="AK245" t="s">
        <v>27</v>
      </c>
      <c r="AL245" s="5" t="str">
        <f>'BY_Demands_Drivers (4)'!$G$59</f>
        <v>ISDFL</v>
      </c>
      <c r="AM245" s="13">
        <f>'BY_Demands_Drivers (4)'!$F$59*$AP5</f>
        <v>0</v>
      </c>
      <c r="AT245" s="18" t="str">
        <f t="shared" si="49"/>
        <v>\I:</v>
      </c>
      <c r="AU245">
        <f>$AZ$5</f>
        <v>2011</v>
      </c>
      <c r="AV245" t="s">
        <v>27</v>
      </c>
      <c r="AW245" t="str">
        <f>'BY_Demands_Drivers (4)'!$G$94</f>
        <v>IIDFL</v>
      </c>
      <c r="AX245" s="13">
        <f>'BY_Demands_Drivers (4)'!$F$94*$BA5</f>
        <v>0</v>
      </c>
    </row>
    <row r="246" spans="2:50" x14ac:dyDescent="0.3">
      <c r="B246" s="18" t="str">
        <f t="shared" si="45"/>
        <v>\I:</v>
      </c>
      <c r="C246">
        <f>$H$6</f>
        <v>2012</v>
      </c>
      <c r="D246" t="s">
        <v>27</v>
      </c>
      <c r="E246" t="str">
        <f t="shared" ref="E246:E284" si="55">$E$245</f>
        <v>IGDFL</v>
      </c>
      <c r="F246" s="13">
        <f>'BY_Demands_Drivers (4)'!$F$31*$I6</f>
        <v>0</v>
      </c>
      <c r="M246" s="18" t="str">
        <f t="shared" si="46"/>
        <v>\I:</v>
      </c>
      <c r="N246">
        <f>$S$6</f>
        <v>2012</v>
      </c>
      <c r="O246" t="s">
        <v>27</v>
      </c>
      <c r="P246" t="str">
        <f t="shared" ref="P246:P284" si="56">$P$245</f>
        <v>IXDFL</v>
      </c>
      <c r="Q246" s="13">
        <f>'BY_Demands_Drivers (4)'!$F$38*$T6</f>
        <v>0</v>
      </c>
      <c r="X246" s="18" t="str">
        <f t="shared" si="47"/>
        <v>\I:</v>
      </c>
      <c r="Y246">
        <f>$AD$6</f>
        <v>2012</v>
      </c>
      <c r="Z246" t="s">
        <v>27</v>
      </c>
      <c r="AA246" t="str">
        <f t="shared" ref="AA246:AA284" si="57">$AA$245</f>
        <v>IRDFL</v>
      </c>
      <c r="AB246" s="13">
        <f>'BY_Demands_Drivers (4)'!$F$52*$AE6</f>
        <v>0</v>
      </c>
      <c r="AI246" s="18" t="str">
        <f t="shared" si="48"/>
        <v>\I:</v>
      </c>
      <c r="AJ246">
        <f>$AO$6</f>
        <v>2012</v>
      </c>
      <c r="AK246" t="s">
        <v>27</v>
      </c>
      <c r="AL246" t="str">
        <f t="shared" ref="AL246:AL284" si="58">$AL$245</f>
        <v>ISDFL</v>
      </c>
      <c r="AM246" s="13">
        <f>'BY_Demands_Drivers (4)'!$F$59*$AP6</f>
        <v>0</v>
      </c>
      <c r="AT246" s="18" t="str">
        <f t="shared" si="49"/>
        <v>\I:</v>
      </c>
      <c r="AU246">
        <f>$AZ$6</f>
        <v>2012</v>
      </c>
      <c r="AV246" t="s">
        <v>27</v>
      </c>
      <c r="AW246" t="str">
        <f t="shared" ref="AW246:AW284" si="59">$AW$245</f>
        <v>IIDFL</v>
      </c>
      <c r="AX246" s="13">
        <f>'BY_Demands_Drivers (4)'!$F$94*$BA6</f>
        <v>0</v>
      </c>
    </row>
    <row r="247" spans="2:50" x14ac:dyDescent="0.3">
      <c r="B247" s="18" t="str">
        <f t="shared" si="45"/>
        <v>\I:</v>
      </c>
      <c r="C247">
        <f>$H$7</f>
        <v>2013</v>
      </c>
      <c r="D247" t="s">
        <v>27</v>
      </c>
      <c r="E247" t="str">
        <f t="shared" si="55"/>
        <v>IGDFL</v>
      </c>
      <c r="F247" s="13">
        <f>'BY_Demands_Drivers (4)'!$F$31*$I7</f>
        <v>0</v>
      </c>
      <c r="M247" s="18" t="str">
        <f t="shared" si="46"/>
        <v>\I:</v>
      </c>
      <c r="N247">
        <f>$S$7</f>
        <v>2013</v>
      </c>
      <c r="O247" t="s">
        <v>27</v>
      </c>
      <c r="P247" t="str">
        <f t="shared" si="56"/>
        <v>IXDFL</v>
      </c>
      <c r="Q247" s="13">
        <f>'BY_Demands_Drivers (4)'!$F$38*$T7</f>
        <v>0</v>
      </c>
      <c r="X247" s="18" t="str">
        <f t="shared" si="47"/>
        <v>\I:</v>
      </c>
      <c r="Y247">
        <f>$AD$7</f>
        <v>2013</v>
      </c>
      <c r="Z247" t="s">
        <v>27</v>
      </c>
      <c r="AA247" t="str">
        <f t="shared" si="57"/>
        <v>IRDFL</v>
      </c>
      <c r="AB247" s="13">
        <f>'BY_Demands_Drivers (4)'!$F$52*$AE7</f>
        <v>0</v>
      </c>
      <c r="AI247" s="18" t="str">
        <f t="shared" si="48"/>
        <v>\I:</v>
      </c>
      <c r="AJ247">
        <f>$AO$7</f>
        <v>2013</v>
      </c>
      <c r="AK247" t="s">
        <v>27</v>
      </c>
      <c r="AL247" t="str">
        <f t="shared" si="58"/>
        <v>ISDFL</v>
      </c>
      <c r="AM247" s="13">
        <f>'BY_Demands_Drivers (4)'!$F$59*$AP7</f>
        <v>0</v>
      </c>
      <c r="AT247" s="18" t="str">
        <f t="shared" si="49"/>
        <v>\I:</v>
      </c>
      <c r="AU247">
        <f>$AZ$7</f>
        <v>2013</v>
      </c>
      <c r="AV247" t="s">
        <v>27</v>
      </c>
      <c r="AW247" t="str">
        <f t="shared" si="59"/>
        <v>IIDFL</v>
      </c>
      <c r="AX247" s="13">
        <f>'BY_Demands_Drivers (4)'!$F$94*$BA7</f>
        <v>0</v>
      </c>
    </row>
    <row r="248" spans="2:50" x14ac:dyDescent="0.3">
      <c r="B248" s="18" t="str">
        <f t="shared" si="45"/>
        <v>\I:</v>
      </c>
      <c r="C248">
        <f>$H$8</f>
        <v>2014</v>
      </c>
      <c r="D248" t="s">
        <v>27</v>
      </c>
      <c r="E248" t="str">
        <f t="shared" si="55"/>
        <v>IGDFL</v>
      </c>
      <c r="F248" s="13">
        <f>'BY_Demands_Drivers (4)'!$F$31*$I8</f>
        <v>0</v>
      </c>
      <c r="M248" s="18" t="str">
        <f t="shared" si="46"/>
        <v>\I:</v>
      </c>
      <c r="N248">
        <f>$S$8</f>
        <v>2014</v>
      </c>
      <c r="O248" t="s">
        <v>27</v>
      </c>
      <c r="P248" t="str">
        <f t="shared" si="56"/>
        <v>IXDFL</v>
      </c>
      <c r="Q248" s="13">
        <f>'BY_Demands_Drivers (4)'!$F$38*$T8</f>
        <v>0</v>
      </c>
      <c r="X248" s="18" t="str">
        <f t="shared" si="47"/>
        <v>\I:</v>
      </c>
      <c r="Y248">
        <f>$AD$8</f>
        <v>2014</v>
      </c>
      <c r="Z248" t="s">
        <v>27</v>
      </c>
      <c r="AA248" t="str">
        <f t="shared" si="57"/>
        <v>IRDFL</v>
      </c>
      <c r="AB248" s="13">
        <f>'BY_Demands_Drivers (4)'!$F$52*$AE8</f>
        <v>0</v>
      </c>
      <c r="AI248" s="18" t="str">
        <f t="shared" si="48"/>
        <v>\I:</v>
      </c>
      <c r="AJ248">
        <f>$AO$8</f>
        <v>2014</v>
      </c>
      <c r="AK248" t="s">
        <v>27</v>
      </c>
      <c r="AL248" t="str">
        <f t="shared" si="58"/>
        <v>ISDFL</v>
      </c>
      <c r="AM248" s="13">
        <f>'BY_Demands_Drivers (4)'!$F$59*$AP8</f>
        <v>0</v>
      </c>
      <c r="AT248" s="18" t="str">
        <f t="shared" si="49"/>
        <v>\I:</v>
      </c>
      <c r="AU248">
        <f>$AZ$8</f>
        <v>2014</v>
      </c>
      <c r="AV248" t="s">
        <v>27</v>
      </c>
      <c r="AW248" t="str">
        <f t="shared" si="59"/>
        <v>IIDFL</v>
      </c>
      <c r="AX248" s="13">
        <f>'BY_Demands_Drivers (4)'!$F$94*$BA8</f>
        <v>0</v>
      </c>
    </row>
    <row r="249" spans="2:50" x14ac:dyDescent="0.3">
      <c r="B249" s="18" t="str">
        <f t="shared" si="45"/>
        <v>\I:</v>
      </c>
      <c r="C249">
        <f>$H$9</f>
        <v>2015</v>
      </c>
      <c r="D249" t="s">
        <v>27</v>
      </c>
      <c r="E249" t="str">
        <f t="shared" si="55"/>
        <v>IGDFL</v>
      </c>
      <c r="F249" s="13">
        <f>'BY_Demands_Drivers (4)'!$F$31*$I9</f>
        <v>0</v>
      </c>
      <c r="M249" s="18" t="str">
        <f t="shared" si="46"/>
        <v>\I:</v>
      </c>
      <c r="N249">
        <f>$S$9</f>
        <v>2015</v>
      </c>
      <c r="O249" t="s">
        <v>27</v>
      </c>
      <c r="P249" t="str">
        <f t="shared" si="56"/>
        <v>IXDFL</v>
      </c>
      <c r="Q249" s="13">
        <f>'BY_Demands_Drivers (4)'!$F$38*$T9</f>
        <v>0</v>
      </c>
      <c r="X249" s="18" t="str">
        <f t="shared" si="47"/>
        <v>\I:</v>
      </c>
      <c r="Y249">
        <f>$AD$9</f>
        <v>2015</v>
      </c>
      <c r="Z249" t="s">
        <v>27</v>
      </c>
      <c r="AA249" t="str">
        <f t="shared" si="57"/>
        <v>IRDFL</v>
      </c>
      <c r="AB249" s="13">
        <f>'BY_Demands_Drivers (4)'!$F$52*$AE9</f>
        <v>0</v>
      </c>
      <c r="AI249" s="18" t="str">
        <f t="shared" si="48"/>
        <v>\I:</v>
      </c>
      <c r="AJ249">
        <f>$AO$9</f>
        <v>2015</v>
      </c>
      <c r="AK249" t="s">
        <v>27</v>
      </c>
      <c r="AL249" t="str">
        <f t="shared" si="58"/>
        <v>ISDFL</v>
      </c>
      <c r="AM249" s="13">
        <f>'BY_Demands_Drivers (4)'!$F$59*$AP9</f>
        <v>0</v>
      </c>
      <c r="AT249" s="18" t="str">
        <f t="shared" si="49"/>
        <v>\I:</v>
      </c>
      <c r="AU249">
        <f>$AZ$9</f>
        <v>2015</v>
      </c>
      <c r="AV249" t="s">
        <v>27</v>
      </c>
      <c r="AW249" t="str">
        <f t="shared" si="59"/>
        <v>IIDFL</v>
      </c>
      <c r="AX249" s="13">
        <f>'BY_Demands_Drivers (4)'!$F$94*$BA9</f>
        <v>0</v>
      </c>
    </row>
    <row r="250" spans="2:50" x14ac:dyDescent="0.3">
      <c r="B250" s="18" t="str">
        <f t="shared" si="45"/>
        <v>\I:</v>
      </c>
      <c r="C250">
        <f>$H$10</f>
        <v>2016</v>
      </c>
      <c r="D250" t="s">
        <v>27</v>
      </c>
      <c r="E250" t="str">
        <f t="shared" si="55"/>
        <v>IGDFL</v>
      </c>
      <c r="F250" s="13">
        <f>'BY_Demands_Drivers (4)'!$F$31*$I10</f>
        <v>0</v>
      </c>
      <c r="M250" s="18" t="str">
        <f t="shared" si="46"/>
        <v>\I:</v>
      </c>
      <c r="N250">
        <f>$S$10</f>
        <v>2016</v>
      </c>
      <c r="O250" t="s">
        <v>27</v>
      </c>
      <c r="P250" t="str">
        <f t="shared" si="56"/>
        <v>IXDFL</v>
      </c>
      <c r="Q250" s="13">
        <f>'BY_Demands_Drivers (4)'!$F$38*$T10</f>
        <v>0</v>
      </c>
      <c r="X250" s="18" t="str">
        <f t="shared" si="47"/>
        <v>\I:</v>
      </c>
      <c r="Y250">
        <f>$AD$10</f>
        <v>2016</v>
      </c>
      <c r="Z250" t="s">
        <v>27</v>
      </c>
      <c r="AA250" t="str">
        <f t="shared" si="57"/>
        <v>IRDFL</v>
      </c>
      <c r="AB250" s="13">
        <f>'BY_Demands_Drivers (4)'!$F$52*$AE10</f>
        <v>0</v>
      </c>
      <c r="AI250" s="18" t="str">
        <f t="shared" si="48"/>
        <v>\I:</v>
      </c>
      <c r="AJ250">
        <f>$AO$10</f>
        <v>2016</v>
      </c>
      <c r="AK250" t="s">
        <v>27</v>
      </c>
      <c r="AL250" t="str">
        <f t="shared" si="58"/>
        <v>ISDFL</v>
      </c>
      <c r="AM250" s="13">
        <f>'BY_Demands_Drivers (4)'!$F$59*$AP10</f>
        <v>0</v>
      </c>
      <c r="AT250" s="18" t="str">
        <f t="shared" si="49"/>
        <v>\I:</v>
      </c>
      <c r="AU250">
        <f>$AZ$10</f>
        <v>2016</v>
      </c>
      <c r="AV250" t="s">
        <v>27</v>
      </c>
      <c r="AW250" t="str">
        <f t="shared" si="59"/>
        <v>IIDFL</v>
      </c>
      <c r="AX250" s="13">
        <f>'BY_Demands_Drivers (4)'!$F$94*$BA10</f>
        <v>0</v>
      </c>
    </row>
    <row r="251" spans="2:50" x14ac:dyDescent="0.3">
      <c r="B251" s="18" t="str">
        <f t="shared" si="45"/>
        <v>\I:</v>
      </c>
      <c r="C251">
        <f>$H$11</f>
        <v>2017</v>
      </c>
      <c r="D251" t="s">
        <v>27</v>
      </c>
      <c r="E251" t="str">
        <f t="shared" si="55"/>
        <v>IGDFL</v>
      </c>
      <c r="F251" s="13">
        <f>'BY_Demands_Drivers (4)'!$F$31*$I11</f>
        <v>0</v>
      </c>
      <c r="M251" s="18" t="str">
        <f t="shared" si="46"/>
        <v>\I:</v>
      </c>
      <c r="N251">
        <f>$S$11</f>
        <v>2017</v>
      </c>
      <c r="O251" t="s">
        <v>27</v>
      </c>
      <c r="P251" t="str">
        <f t="shared" si="56"/>
        <v>IXDFL</v>
      </c>
      <c r="Q251" s="13">
        <f>'BY_Demands_Drivers (4)'!$F$38*$T11</f>
        <v>0</v>
      </c>
      <c r="X251" s="18" t="str">
        <f t="shared" si="47"/>
        <v>\I:</v>
      </c>
      <c r="Y251">
        <f>$AD$11</f>
        <v>2017</v>
      </c>
      <c r="Z251" t="s">
        <v>27</v>
      </c>
      <c r="AA251" t="str">
        <f t="shared" si="57"/>
        <v>IRDFL</v>
      </c>
      <c r="AB251" s="13">
        <f>'BY_Demands_Drivers (4)'!$F$52*$AE11</f>
        <v>0</v>
      </c>
      <c r="AI251" s="18" t="str">
        <f t="shared" si="48"/>
        <v>\I:</v>
      </c>
      <c r="AJ251">
        <f>$AO$11</f>
        <v>2017</v>
      </c>
      <c r="AK251" t="s">
        <v>27</v>
      </c>
      <c r="AL251" t="str">
        <f t="shared" si="58"/>
        <v>ISDFL</v>
      </c>
      <c r="AM251" s="13">
        <f>'BY_Demands_Drivers (4)'!$F$59*$AP11</f>
        <v>0</v>
      </c>
      <c r="AT251" s="18" t="str">
        <f t="shared" si="49"/>
        <v>\I:</v>
      </c>
      <c r="AU251">
        <f>$AZ$11</f>
        <v>2017</v>
      </c>
      <c r="AV251" t="s">
        <v>27</v>
      </c>
      <c r="AW251" t="str">
        <f t="shared" si="59"/>
        <v>IIDFL</v>
      </c>
      <c r="AX251" s="13">
        <f>'BY_Demands_Drivers (4)'!$F$94*$BA11</f>
        <v>0</v>
      </c>
    </row>
    <row r="252" spans="2:50" x14ac:dyDescent="0.3">
      <c r="B252" s="18" t="str">
        <f t="shared" si="45"/>
        <v>\I:</v>
      </c>
      <c r="C252">
        <f>$H$12</f>
        <v>2018</v>
      </c>
      <c r="D252" t="s">
        <v>27</v>
      </c>
      <c r="E252" t="str">
        <f t="shared" si="55"/>
        <v>IGDFL</v>
      </c>
      <c r="F252" s="13">
        <f>'BY_Demands_Drivers (4)'!$F$31*$I12</f>
        <v>0</v>
      </c>
      <c r="M252" s="18" t="str">
        <f t="shared" si="46"/>
        <v>\I:</v>
      </c>
      <c r="N252">
        <f>$S$12</f>
        <v>2018</v>
      </c>
      <c r="O252" t="s">
        <v>27</v>
      </c>
      <c r="P252" t="str">
        <f t="shared" si="56"/>
        <v>IXDFL</v>
      </c>
      <c r="Q252" s="13">
        <f>'BY_Demands_Drivers (4)'!$F$38*$T12</f>
        <v>0</v>
      </c>
      <c r="X252" s="18" t="str">
        <f t="shared" si="47"/>
        <v>\I:</v>
      </c>
      <c r="Y252">
        <f>$AD$12</f>
        <v>2018</v>
      </c>
      <c r="Z252" t="s">
        <v>27</v>
      </c>
      <c r="AA252" t="str">
        <f t="shared" si="57"/>
        <v>IRDFL</v>
      </c>
      <c r="AB252" s="13">
        <f>'BY_Demands_Drivers (4)'!$F$52*$AE12</f>
        <v>0</v>
      </c>
      <c r="AI252" s="18" t="str">
        <f t="shared" si="48"/>
        <v>\I:</v>
      </c>
      <c r="AJ252">
        <f>$AO$12</f>
        <v>2018</v>
      </c>
      <c r="AK252" t="s">
        <v>27</v>
      </c>
      <c r="AL252" t="str">
        <f t="shared" si="58"/>
        <v>ISDFL</v>
      </c>
      <c r="AM252" s="13">
        <f>'BY_Demands_Drivers (4)'!$F$59*$AP12</f>
        <v>0</v>
      </c>
      <c r="AT252" s="18" t="str">
        <f t="shared" si="49"/>
        <v>\I:</v>
      </c>
      <c r="AU252">
        <f>$AZ$12</f>
        <v>2018</v>
      </c>
      <c r="AV252" t="s">
        <v>27</v>
      </c>
      <c r="AW252" t="str">
        <f t="shared" si="59"/>
        <v>IIDFL</v>
      </c>
      <c r="AX252" s="13">
        <f>'BY_Demands_Drivers (4)'!$F$94*$BA12</f>
        <v>0</v>
      </c>
    </row>
    <row r="253" spans="2:50" x14ac:dyDescent="0.3">
      <c r="B253" s="18" t="str">
        <f t="shared" si="45"/>
        <v>\I:</v>
      </c>
      <c r="C253">
        <f>$H$13</f>
        <v>2019</v>
      </c>
      <c r="D253" t="s">
        <v>27</v>
      </c>
      <c r="E253" t="str">
        <f t="shared" si="55"/>
        <v>IGDFL</v>
      </c>
      <c r="F253" s="13">
        <f>'BY_Demands_Drivers (4)'!$F$31*$I13</f>
        <v>0</v>
      </c>
      <c r="M253" s="18" t="str">
        <f t="shared" si="46"/>
        <v>\I:</v>
      </c>
      <c r="N253">
        <f>$S$13</f>
        <v>2019</v>
      </c>
      <c r="O253" t="s">
        <v>27</v>
      </c>
      <c r="P253" t="str">
        <f t="shared" si="56"/>
        <v>IXDFL</v>
      </c>
      <c r="Q253" s="13">
        <f>'BY_Demands_Drivers (4)'!$F$38*$T13</f>
        <v>0</v>
      </c>
      <c r="X253" s="18" t="str">
        <f t="shared" si="47"/>
        <v>\I:</v>
      </c>
      <c r="Y253">
        <f>$AD$13</f>
        <v>2019</v>
      </c>
      <c r="Z253" t="s">
        <v>27</v>
      </c>
      <c r="AA253" t="str">
        <f t="shared" si="57"/>
        <v>IRDFL</v>
      </c>
      <c r="AB253" s="13">
        <f>'BY_Demands_Drivers (4)'!$F$52*$AE13</f>
        <v>0</v>
      </c>
      <c r="AI253" s="18" t="str">
        <f t="shared" si="48"/>
        <v>\I:</v>
      </c>
      <c r="AJ253">
        <f>$AO$13</f>
        <v>2019</v>
      </c>
      <c r="AK253" t="s">
        <v>27</v>
      </c>
      <c r="AL253" t="str">
        <f t="shared" si="58"/>
        <v>ISDFL</v>
      </c>
      <c r="AM253" s="13">
        <f>'BY_Demands_Drivers (4)'!$F$59*$AP13</f>
        <v>0</v>
      </c>
      <c r="AT253" s="18" t="str">
        <f t="shared" si="49"/>
        <v>\I:</v>
      </c>
      <c r="AU253">
        <f>$AZ$13</f>
        <v>2019</v>
      </c>
      <c r="AV253" t="s">
        <v>27</v>
      </c>
      <c r="AW253" t="str">
        <f t="shared" si="59"/>
        <v>IIDFL</v>
      </c>
      <c r="AX253" s="13">
        <f>'BY_Demands_Drivers (4)'!$F$94*$BA13</f>
        <v>0</v>
      </c>
    </row>
    <row r="254" spans="2:50" x14ac:dyDescent="0.3">
      <c r="B254" s="18" t="str">
        <f t="shared" si="45"/>
        <v>\I:</v>
      </c>
      <c r="C254">
        <f>$H$14</f>
        <v>2020</v>
      </c>
      <c r="D254" t="s">
        <v>27</v>
      </c>
      <c r="E254" t="str">
        <f t="shared" si="55"/>
        <v>IGDFL</v>
      </c>
      <c r="F254" s="13">
        <f>'BY_Demands_Drivers (4)'!$F$31*$I14</f>
        <v>0</v>
      </c>
      <c r="M254" s="18" t="str">
        <f t="shared" si="46"/>
        <v>\I:</v>
      </c>
      <c r="N254">
        <f>$S$14</f>
        <v>2020</v>
      </c>
      <c r="O254" t="s">
        <v>27</v>
      </c>
      <c r="P254" t="str">
        <f t="shared" si="56"/>
        <v>IXDFL</v>
      </c>
      <c r="Q254" s="13">
        <f>'BY_Demands_Drivers (4)'!$F$38*$T14</f>
        <v>0</v>
      </c>
      <c r="X254" s="18" t="str">
        <f t="shared" si="47"/>
        <v>\I:</v>
      </c>
      <c r="Y254">
        <f>$AD$14</f>
        <v>2020</v>
      </c>
      <c r="Z254" t="s">
        <v>27</v>
      </c>
      <c r="AA254" t="str">
        <f t="shared" si="57"/>
        <v>IRDFL</v>
      </c>
      <c r="AB254" s="13">
        <f>'BY_Demands_Drivers (4)'!$F$52*$AE14</f>
        <v>0</v>
      </c>
      <c r="AI254" s="18" t="str">
        <f t="shared" si="48"/>
        <v>\I:</v>
      </c>
      <c r="AJ254">
        <f>$AO$14</f>
        <v>2020</v>
      </c>
      <c r="AK254" t="s">
        <v>27</v>
      </c>
      <c r="AL254" t="str">
        <f t="shared" si="58"/>
        <v>ISDFL</v>
      </c>
      <c r="AM254" s="13">
        <f>'BY_Demands_Drivers (4)'!$F$59*$AP14</f>
        <v>0</v>
      </c>
      <c r="AT254" s="18" t="str">
        <f t="shared" si="49"/>
        <v>\I:</v>
      </c>
      <c r="AU254">
        <f>$AZ$14</f>
        <v>2020</v>
      </c>
      <c r="AV254" t="s">
        <v>27</v>
      </c>
      <c r="AW254" t="str">
        <f t="shared" si="59"/>
        <v>IIDFL</v>
      </c>
      <c r="AX254" s="13">
        <f>'BY_Demands_Drivers (4)'!$F$94*$BA14</f>
        <v>0</v>
      </c>
    </row>
    <row r="255" spans="2:50" x14ac:dyDescent="0.3">
      <c r="B255" s="18" t="str">
        <f t="shared" si="45"/>
        <v>\I:</v>
      </c>
      <c r="C255">
        <f>$H$15</f>
        <v>2021</v>
      </c>
      <c r="D255" t="s">
        <v>27</v>
      </c>
      <c r="E255" t="str">
        <f t="shared" si="55"/>
        <v>IGDFL</v>
      </c>
      <c r="F255" s="13">
        <f>'BY_Demands_Drivers (4)'!$F$31*$I15</f>
        <v>0</v>
      </c>
      <c r="M255" s="18" t="str">
        <f t="shared" si="46"/>
        <v>\I:</v>
      </c>
      <c r="N255">
        <f>$S$15</f>
        <v>2021</v>
      </c>
      <c r="O255" t="s">
        <v>27</v>
      </c>
      <c r="P255" t="str">
        <f t="shared" si="56"/>
        <v>IXDFL</v>
      </c>
      <c r="Q255" s="13">
        <f>'BY_Demands_Drivers (4)'!$F$38*$T15</f>
        <v>0</v>
      </c>
      <c r="X255" s="18" t="str">
        <f t="shared" si="47"/>
        <v>\I:</v>
      </c>
      <c r="Y255">
        <f>$AD$15</f>
        <v>2021</v>
      </c>
      <c r="Z255" t="s">
        <v>27</v>
      </c>
      <c r="AA255" t="str">
        <f t="shared" si="57"/>
        <v>IRDFL</v>
      </c>
      <c r="AB255" s="13">
        <f>'BY_Demands_Drivers (4)'!$F$52*$AE15</f>
        <v>0</v>
      </c>
      <c r="AI255" s="18" t="str">
        <f t="shared" si="48"/>
        <v>\I:</v>
      </c>
      <c r="AJ255">
        <f>$AO$15</f>
        <v>2021</v>
      </c>
      <c r="AK255" t="s">
        <v>27</v>
      </c>
      <c r="AL255" t="str">
        <f t="shared" si="58"/>
        <v>ISDFL</v>
      </c>
      <c r="AM255" s="13">
        <f>'BY_Demands_Drivers (4)'!$F$59*$AP15</f>
        <v>0</v>
      </c>
      <c r="AT255" s="18" t="str">
        <f t="shared" si="49"/>
        <v>\I:</v>
      </c>
      <c r="AU255">
        <f>$AZ$15</f>
        <v>2021</v>
      </c>
      <c r="AV255" t="s">
        <v>27</v>
      </c>
      <c r="AW255" t="str">
        <f t="shared" si="59"/>
        <v>IIDFL</v>
      </c>
      <c r="AX255" s="13">
        <f>'BY_Demands_Drivers (4)'!$F$94*$BA15</f>
        <v>0</v>
      </c>
    </row>
    <row r="256" spans="2:50" x14ac:dyDescent="0.3">
      <c r="B256" s="18" t="str">
        <f t="shared" si="45"/>
        <v>\I:</v>
      </c>
      <c r="C256">
        <f>$H$16</f>
        <v>2022</v>
      </c>
      <c r="D256" t="s">
        <v>27</v>
      </c>
      <c r="E256" t="str">
        <f t="shared" si="55"/>
        <v>IGDFL</v>
      </c>
      <c r="F256" s="13">
        <f>'BY_Demands_Drivers (4)'!$F$31*$I16</f>
        <v>0</v>
      </c>
      <c r="M256" s="18" t="str">
        <f t="shared" si="46"/>
        <v>\I:</v>
      </c>
      <c r="N256">
        <f>$S$16</f>
        <v>2022</v>
      </c>
      <c r="O256" t="s">
        <v>27</v>
      </c>
      <c r="P256" t="str">
        <f t="shared" si="56"/>
        <v>IXDFL</v>
      </c>
      <c r="Q256" s="13">
        <f>'BY_Demands_Drivers (4)'!$F$38*$T16</f>
        <v>0</v>
      </c>
      <c r="X256" s="18" t="str">
        <f t="shared" si="47"/>
        <v>\I:</v>
      </c>
      <c r="Y256">
        <f>$AD$16</f>
        <v>2022</v>
      </c>
      <c r="Z256" t="s">
        <v>27</v>
      </c>
      <c r="AA256" t="str">
        <f t="shared" si="57"/>
        <v>IRDFL</v>
      </c>
      <c r="AB256" s="13">
        <f>'BY_Demands_Drivers (4)'!$F$52*$AE16</f>
        <v>0</v>
      </c>
      <c r="AI256" s="18" t="str">
        <f t="shared" si="48"/>
        <v>\I:</v>
      </c>
      <c r="AJ256">
        <f>$AO$16</f>
        <v>2022</v>
      </c>
      <c r="AK256" t="s">
        <v>27</v>
      </c>
      <c r="AL256" t="str">
        <f t="shared" si="58"/>
        <v>ISDFL</v>
      </c>
      <c r="AM256" s="13">
        <f>'BY_Demands_Drivers (4)'!$F$59*$AP16</f>
        <v>0</v>
      </c>
      <c r="AT256" s="18" t="str">
        <f t="shared" si="49"/>
        <v>\I:</v>
      </c>
      <c r="AU256">
        <f>$AZ$16</f>
        <v>2022</v>
      </c>
      <c r="AV256" t="s">
        <v>27</v>
      </c>
      <c r="AW256" t="str">
        <f t="shared" si="59"/>
        <v>IIDFL</v>
      </c>
      <c r="AX256" s="13">
        <f>'BY_Demands_Drivers (4)'!$F$94*$BA16</f>
        <v>0</v>
      </c>
    </row>
    <row r="257" spans="2:50" x14ac:dyDescent="0.3">
      <c r="B257" s="18" t="str">
        <f t="shared" si="45"/>
        <v>\I:</v>
      </c>
      <c r="C257">
        <f>$H$17</f>
        <v>2023</v>
      </c>
      <c r="D257" t="s">
        <v>27</v>
      </c>
      <c r="E257" t="str">
        <f t="shared" si="55"/>
        <v>IGDFL</v>
      </c>
      <c r="F257" s="13">
        <f>'BY_Demands_Drivers (4)'!$F$31*$I17</f>
        <v>0</v>
      </c>
      <c r="M257" s="18" t="str">
        <f t="shared" si="46"/>
        <v>\I:</v>
      </c>
      <c r="N257">
        <f>$S$17</f>
        <v>2023</v>
      </c>
      <c r="O257" t="s">
        <v>27</v>
      </c>
      <c r="P257" t="str">
        <f t="shared" si="56"/>
        <v>IXDFL</v>
      </c>
      <c r="Q257" s="13">
        <f>'BY_Demands_Drivers (4)'!$F$38*$T17</f>
        <v>0</v>
      </c>
      <c r="X257" s="18" t="str">
        <f t="shared" si="47"/>
        <v>\I:</v>
      </c>
      <c r="Y257">
        <f>$AD$17</f>
        <v>2023</v>
      </c>
      <c r="Z257" t="s">
        <v>27</v>
      </c>
      <c r="AA257" t="str">
        <f t="shared" si="57"/>
        <v>IRDFL</v>
      </c>
      <c r="AB257" s="13">
        <f>'BY_Demands_Drivers (4)'!$F$52*$AE17</f>
        <v>0</v>
      </c>
      <c r="AI257" s="18" t="str">
        <f t="shared" si="48"/>
        <v>\I:</v>
      </c>
      <c r="AJ257">
        <f>$AO$17</f>
        <v>2023</v>
      </c>
      <c r="AK257" t="s">
        <v>27</v>
      </c>
      <c r="AL257" t="str">
        <f t="shared" si="58"/>
        <v>ISDFL</v>
      </c>
      <c r="AM257" s="13">
        <f>'BY_Demands_Drivers (4)'!$F$59*$AP17</f>
        <v>0</v>
      </c>
      <c r="AT257" s="18" t="str">
        <f t="shared" si="49"/>
        <v>\I:</v>
      </c>
      <c r="AU257">
        <f>$AZ$17</f>
        <v>2023</v>
      </c>
      <c r="AV257" t="s">
        <v>27</v>
      </c>
      <c r="AW257" t="str">
        <f t="shared" si="59"/>
        <v>IIDFL</v>
      </c>
      <c r="AX257" s="13">
        <f>'BY_Demands_Drivers (4)'!$F$94*$BA17</f>
        <v>0</v>
      </c>
    </row>
    <row r="258" spans="2:50" x14ac:dyDescent="0.3">
      <c r="B258" s="18" t="str">
        <f t="shared" si="45"/>
        <v>\I:</v>
      </c>
      <c r="C258">
        <f>$H$18</f>
        <v>2024</v>
      </c>
      <c r="D258" t="s">
        <v>27</v>
      </c>
      <c r="E258" t="str">
        <f t="shared" si="55"/>
        <v>IGDFL</v>
      </c>
      <c r="F258" s="13">
        <f>'BY_Demands_Drivers (4)'!$F$31*$I18</f>
        <v>0</v>
      </c>
      <c r="M258" s="18" t="str">
        <f t="shared" si="46"/>
        <v>\I:</v>
      </c>
      <c r="N258">
        <f>$S$18</f>
        <v>2024</v>
      </c>
      <c r="O258" t="s">
        <v>27</v>
      </c>
      <c r="P258" t="str">
        <f t="shared" si="56"/>
        <v>IXDFL</v>
      </c>
      <c r="Q258" s="13">
        <f>'BY_Demands_Drivers (4)'!$F$38*$T18</f>
        <v>0</v>
      </c>
      <c r="X258" s="18" t="str">
        <f t="shared" si="47"/>
        <v>\I:</v>
      </c>
      <c r="Y258">
        <f>$AD$18</f>
        <v>2024</v>
      </c>
      <c r="Z258" t="s">
        <v>27</v>
      </c>
      <c r="AA258" t="str">
        <f t="shared" si="57"/>
        <v>IRDFL</v>
      </c>
      <c r="AB258" s="13">
        <f>'BY_Demands_Drivers (4)'!$F$52*$AE18</f>
        <v>0</v>
      </c>
      <c r="AI258" s="18" t="str">
        <f t="shared" si="48"/>
        <v>\I:</v>
      </c>
      <c r="AJ258">
        <f>$AO$18</f>
        <v>2024</v>
      </c>
      <c r="AK258" t="s">
        <v>27</v>
      </c>
      <c r="AL258" t="str">
        <f t="shared" si="58"/>
        <v>ISDFL</v>
      </c>
      <c r="AM258" s="13">
        <f>'BY_Demands_Drivers (4)'!$F$59*$AP18</f>
        <v>0</v>
      </c>
      <c r="AT258" s="18" t="str">
        <f t="shared" si="49"/>
        <v>\I:</v>
      </c>
      <c r="AU258">
        <f>$AZ$18</f>
        <v>2024</v>
      </c>
      <c r="AV258" t="s">
        <v>27</v>
      </c>
      <c r="AW258" t="str">
        <f t="shared" si="59"/>
        <v>IIDFL</v>
      </c>
      <c r="AX258" s="13">
        <f>'BY_Demands_Drivers (4)'!$F$94*$BA18</f>
        <v>0</v>
      </c>
    </row>
    <row r="259" spans="2:50" x14ac:dyDescent="0.3">
      <c r="B259" s="18" t="str">
        <f t="shared" si="45"/>
        <v>\I:</v>
      </c>
      <c r="C259">
        <f>$H$19</f>
        <v>2025</v>
      </c>
      <c r="D259" t="s">
        <v>27</v>
      </c>
      <c r="E259" t="str">
        <f t="shared" si="55"/>
        <v>IGDFL</v>
      </c>
      <c r="F259" s="13">
        <f>'BY_Demands_Drivers (4)'!$F$31*$I19</f>
        <v>0</v>
      </c>
      <c r="M259" s="18" t="str">
        <f t="shared" si="46"/>
        <v>\I:</v>
      </c>
      <c r="N259">
        <f>$S$19</f>
        <v>2025</v>
      </c>
      <c r="O259" t="s">
        <v>27</v>
      </c>
      <c r="P259" t="str">
        <f t="shared" si="56"/>
        <v>IXDFL</v>
      </c>
      <c r="Q259" s="13">
        <f>'BY_Demands_Drivers (4)'!$F$38*$T19</f>
        <v>0</v>
      </c>
      <c r="X259" s="18" t="str">
        <f t="shared" si="47"/>
        <v>\I:</v>
      </c>
      <c r="Y259">
        <f>$AD$19</f>
        <v>2025</v>
      </c>
      <c r="Z259" t="s">
        <v>27</v>
      </c>
      <c r="AA259" t="str">
        <f t="shared" si="57"/>
        <v>IRDFL</v>
      </c>
      <c r="AB259" s="13">
        <f>'BY_Demands_Drivers (4)'!$F$52*$AE19</f>
        <v>0</v>
      </c>
      <c r="AI259" s="18" t="str">
        <f t="shared" si="48"/>
        <v>\I:</v>
      </c>
      <c r="AJ259">
        <f>$AO$19</f>
        <v>2025</v>
      </c>
      <c r="AK259" t="s">
        <v>27</v>
      </c>
      <c r="AL259" t="str">
        <f t="shared" si="58"/>
        <v>ISDFL</v>
      </c>
      <c r="AM259" s="13">
        <f>'BY_Demands_Drivers (4)'!$F$59*$AP19</f>
        <v>0</v>
      </c>
      <c r="AT259" s="18" t="str">
        <f t="shared" si="49"/>
        <v>\I:</v>
      </c>
      <c r="AU259">
        <f>$AZ$19</f>
        <v>2025</v>
      </c>
      <c r="AV259" t="s">
        <v>27</v>
      </c>
      <c r="AW259" t="str">
        <f t="shared" si="59"/>
        <v>IIDFL</v>
      </c>
      <c r="AX259" s="13">
        <f>'BY_Demands_Drivers (4)'!$F$94*$BA19</f>
        <v>0</v>
      </c>
    </row>
    <row r="260" spans="2:50" x14ac:dyDescent="0.3">
      <c r="B260" s="18" t="str">
        <f t="shared" si="45"/>
        <v>\I:</v>
      </c>
      <c r="C260">
        <f>$H$20</f>
        <v>2026</v>
      </c>
      <c r="D260" t="s">
        <v>27</v>
      </c>
      <c r="E260" t="str">
        <f t="shared" si="55"/>
        <v>IGDFL</v>
      </c>
      <c r="F260" s="13">
        <f>'BY_Demands_Drivers (4)'!$F$31*$I20</f>
        <v>0</v>
      </c>
      <c r="M260" s="18" t="str">
        <f t="shared" si="46"/>
        <v>\I:</v>
      </c>
      <c r="N260">
        <f>$S$20</f>
        <v>2026</v>
      </c>
      <c r="O260" t="s">
        <v>27</v>
      </c>
      <c r="P260" t="str">
        <f t="shared" si="56"/>
        <v>IXDFL</v>
      </c>
      <c r="Q260" s="13">
        <f>'BY_Demands_Drivers (4)'!$F$38*$T20</f>
        <v>0</v>
      </c>
      <c r="X260" s="18" t="str">
        <f t="shared" si="47"/>
        <v>\I:</v>
      </c>
      <c r="Y260">
        <f>$AD$20</f>
        <v>2026</v>
      </c>
      <c r="Z260" t="s">
        <v>27</v>
      </c>
      <c r="AA260" t="str">
        <f t="shared" si="57"/>
        <v>IRDFL</v>
      </c>
      <c r="AB260" s="13">
        <f>'BY_Demands_Drivers (4)'!$F$52*$AE20</f>
        <v>0</v>
      </c>
      <c r="AI260" s="18" t="str">
        <f t="shared" si="48"/>
        <v>\I:</v>
      </c>
      <c r="AJ260">
        <f>$AO$20</f>
        <v>2026</v>
      </c>
      <c r="AK260" t="s">
        <v>27</v>
      </c>
      <c r="AL260" t="str">
        <f t="shared" si="58"/>
        <v>ISDFL</v>
      </c>
      <c r="AM260" s="13">
        <f>'BY_Demands_Drivers (4)'!$F$59*$AP20</f>
        <v>0</v>
      </c>
      <c r="AT260" s="18" t="str">
        <f t="shared" si="49"/>
        <v>\I:</v>
      </c>
      <c r="AU260">
        <f>$AZ$20</f>
        <v>2026</v>
      </c>
      <c r="AV260" t="s">
        <v>27</v>
      </c>
      <c r="AW260" t="str">
        <f t="shared" si="59"/>
        <v>IIDFL</v>
      </c>
      <c r="AX260" s="13">
        <f>'BY_Demands_Drivers (4)'!$F$94*$BA20</f>
        <v>0</v>
      </c>
    </row>
    <row r="261" spans="2:50" x14ac:dyDescent="0.3">
      <c r="B261" s="18" t="str">
        <f t="shared" ref="B261:B284" si="60">IF(SUM(F261:F261)&gt;0,"Demand","\I:")</f>
        <v>\I:</v>
      </c>
      <c r="C261">
        <f>$H$21</f>
        <v>2027</v>
      </c>
      <c r="D261" t="s">
        <v>27</v>
      </c>
      <c r="E261" t="str">
        <f t="shared" si="55"/>
        <v>IGDFL</v>
      </c>
      <c r="F261" s="13">
        <f>'BY_Demands_Drivers (4)'!$F$31*$I21</f>
        <v>0</v>
      </c>
      <c r="M261" s="18" t="str">
        <f t="shared" ref="M261:M284" si="61">IF(SUM(Q261:Q261)&gt;0,"Demand","\I:")</f>
        <v>\I:</v>
      </c>
      <c r="N261">
        <f>$S$21</f>
        <v>2027</v>
      </c>
      <c r="O261" t="s">
        <v>27</v>
      </c>
      <c r="P261" t="str">
        <f t="shared" si="56"/>
        <v>IXDFL</v>
      </c>
      <c r="Q261" s="13">
        <f>'BY_Demands_Drivers (4)'!$F$38*$T21</f>
        <v>0</v>
      </c>
      <c r="X261" s="18" t="str">
        <f t="shared" ref="X261:X284" si="62">IF(SUM(AB261:AB261)&gt;0,"Demand","\I:")</f>
        <v>\I:</v>
      </c>
      <c r="Y261">
        <f>$AD$21</f>
        <v>2027</v>
      </c>
      <c r="Z261" t="s">
        <v>27</v>
      </c>
      <c r="AA261" t="str">
        <f t="shared" si="57"/>
        <v>IRDFL</v>
      </c>
      <c r="AB261" s="13">
        <f>'BY_Demands_Drivers (4)'!$F$52*$AE21</f>
        <v>0</v>
      </c>
      <c r="AI261" s="18" t="str">
        <f t="shared" ref="AI261:AI284" si="63">IF(SUM(AM261:AM261)&gt;0,"Demand","\I:")</f>
        <v>\I:</v>
      </c>
      <c r="AJ261">
        <f>$AO$21</f>
        <v>2027</v>
      </c>
      <c r="AK261" t="s">
        <v>27</v>
      </c>
      <c r="AL261" t="str">
        <f t="shared" si="58"/>
        <v>ISDFL</v>
      </c>
      <c r="AM261" s="13">
        <f>'BY_Demands_Drivers (4)'!$F$59*$AP21</f>
        <v>0</v>
      </c>
      <c r="AT261" s="18" t="str">
        <f t="shared" ref="AT261:AT284" si="64">IF(SUM(AX261:AX261)&gt;0,"Demand","\I:")</f>
        <v>\I:</v>
      </c>
      <c r="AU261">
        <f>$AZ$21</f>
        <v>2027</v>
      </c>
      <c r="AV261" t="s">
        <v>27</v>
      </c>
      <c r="AW261" t="str">
        <f t="shared" si="59"/>
        <v>IIDFL</v>
      </c>
      <c r="AX261" s="13">
        <f>'BY_Demands_Drivers (4)'!$F$94*$BA21</f>
        <v>0</v>
      </c>
    </row>
    <row r="262" spans="2:50" x14ac:dyDescent="0.3">
      <c r="B262" s="18" t="str">
        <f t="shared" si="60"/>
        <v>\I:</v>
      </c>
      <c r="C262">
        <f>$H$22</f>
        <v>2028</v>
      </c>
      <c r="D262" t="s">
        <v>27</v>
      </c>
      <c r="E262" t="str">
        <f t="shared" si="55"/>
        <v>IGDFL</v>
      </c>
      <c r="F262" s="13">
        <f>'BY_Demands_Drivers (4)'!$F$31*$I22</f>
        <v>0</v>
      </c>
      <c r="M262" s="18" t="str">
        <f t="shared" si="61"/>
        <v>\I:</v>
      </c>
      <c r="N262">
        <f>$S$22</f>
        <v>2028</v>
      </c>
      <c r="O262" t="s">
        <v>27</v>
      </c>
      <c r="P262" t="str">
        <f t="shared" si="56"/>
        <v>IXDFL</v>
      </c>
      <c r="Q262" s="13">
        <f>'BY_Demands_Drivers (4)'!$F$38*$T22</f>
        <v>0</v>
      </c>
      <c r="X262" s="18" t="str">
        <f t="shared" si="62"/>
        <v>\I:</v>
      </c>
      <c r="Y262">
        <f>$AD$22</f>
        <v>2028</v>
      </c>
      <c r="Z262" t="s">
        <v>27</v>
      </c>
      <c r="AA262" t="str">
        <f t="shared" si="57"/>
        <v>IRDFL</v>
      </c>
      <c r="AB262" s="13">
        <f>'BY_Demands_Drivers (4)'!$F$52*$AE22</f>
        <v>0</v>
      </c>
      <c r="AI262" s="18" t="str">
        <f t="shared" si="63"/>
        <v>\I:</v>
      </c>
      <c r="AJ262">
        <f>$AO$22</f>
        <v>2028</v>
      </c>
      <c r="AK262" t="s">
        <v>27</v>
      </c>
      <c r="AL262" t="str">
        <f t="shared" si="58"/>
        <v>ISDFL</v>
      </c>
      <c r="AM262" s="13">
        <f>'BY_Demands_Drivers (4)'!$F$59*$AP22</f>
        <v>0</v>
      </c>
      <c r="AT262" s="18" t="str">
        <f t="shared" si="64"/>
        <v>\I:</v>
      </c>
      <c r="AU262">
        <f>$AZ$22</f>
        <v>2028</v>
      </c>
      <c r="AV262" t="s">
        <v>27</v>
      </c>
      <c r="AW262" t="str">
        <f t="shared" si="59"/>
        <v>IIDFL</v>
      </c>
      <c r="AX262" s="13">
        <f>'BY_Demands_Drivers (4)'!$F$94*$BA22</f>
        <v>0</v>
      </c>
    </row>
    <row r="263" spans="2:50" x14ac:dyDescent="0.3">
      <c r="B263" s="18" t="str">
        <f t="shared" si="60"/>
        <v>\I:</v>
      </c>
      <c r="C263">
        <f>$H$23</f>
        <v>2029</v>
      </c>
      <c r="D263" t="s">
        <v>27</v>
      </c>
      <c r="E263" t="str">
        <f t="shared" si="55"/>
        <v>IGDFL</v>
      </c>
      <c r="F263" s="13">
        <f>'BY_Demands_Drivers (4)'!$F$31*$I23</f>
        <v>0</v>
      </c>
      <c r="M263" s="18" t="str">
        <f t="shared" si="61"/>
        <v>\I:</v>
      </c>
      <c r="N263">
        <f>$S$23</f>
        <v>2029</v>
      </c>
      <c r="O263" t="s">
        <v>27</v>
      </c>
      <c r="P263" t="str">
        <f t="shared" si="56"/>
        <v>IXDFL</v>
      </c>
      <c r="Q263" s="13">
        <f>'BY_Demands_Drivers (4)'!$F$38*$T23</f>
        <v>0</v>
      </c>
      <c r="X263" s="18" t="str">
        <f t="shared" si="62"/>
        <v>\I:</v>
      </c>
      <c r="Y263">
        <f>$AD$23</f>
        <v>2029</v>
      </c>
      <c r="Z263" t="s">
        <v>27</v>
      </c>
      <c r="AA263" t="str">
        <f t="shared" si="57"/>
        <v>IRDFL</v>
      </c>
      <c r="AB263" s="13">
        <f>'BY_Demands_Drivers (4)'!$F$52*$AE23</f>
        <v>0</v>
      </c>
      <c r="AI263" s="18" t="str">
        <f t="shared" si="63"/>
        <v>\I:</v>
      </c>
      <c r="AJ263">
        <f>$AO$23</f>
        <v>2029</v>
      </c>
      <c r="AK263" t="s">
        <v>27</v>
      </c>
      <c r="AL263" t="str">
        <f t="shared" si="58"/>
        <v>ISDFL</v>
      </c>
      <c r="AM263" s="13">
        <f>'BY_Demands_Drivers (4)'!$F$59*$AP23</f>
        <v>0</v>
      </c>
      <c r="AT263" s="18" t="str">
        <f t="shared" si="64"/>
        <v>\I:</v>
      </c>
      <c r="AU263">
        <f>$AZ$23</f>
        <v>2029</v>
      </c>
      <c r="AV263" t="s">
        <v>27</v>
      </c>
      <c r="AW263" t="str">
        <f t="shared" si="59"/>
        <v>IIDFL</v>
      </c>
      <c r="AX263" s="13">
        <f>'BY_Demands_Drivers (4)'!$F$94*$BA23</f>
        <v>0</v>
      </c>
    </row>
    <row r="264" spans="2:50" x14ac:dyDescent="0.3">
      <c r="B264" s="18" t="str">
        <f t="shared" si="60"/>
        <v>\I:</v>
      </c>
      <c r="C264">
        <f>$H$24</f>
        <v>2030</v>
      </c>
      <c r="D264" t="s">
        <v>27</v>
      </c>
      <c r="E264" t="str">
        <f t="shared" si="55"/>
        <v>IGDFL</v>
      </c>
      <c r="F264" s="13">
        <f>'BY_Demands_Drivers (4)'!$F$31*$I24</f>
        <v>0</v>
      </c>
      <c r="M264" s="18" t="str">
        <f t="shared" si="61"/>
        <v>\I:</v>
      </c>
      <c r="N264">
        <f>$S$24</f>
        <v>2030</v>
      </c>
      <c r="O264" t="s">
        <v>27</v>
      </c>
      <c r="P264" t="str">
        <f t="shared" si="56"/>
        <v>IXDFL</v>
      </c>
      <c r="Q264" s="13">
        <f>'BY_Demands_Drivers (4)'!$F$38*$T24</f>
        <v>0</v>
      </c>
      <c r="X264" s="18" t="str">
        <f t="shared" si="62"/>
        <v>\I:</v>
      </c>
      <c r="Y264">
        <f>$AD$24</f>
        <v>2030</v>
      </c>
      <c r="Z264" t="s">
        <v>27</v>
      </c>
      <c r="AA264" t="str">
        <f t="shared" si="57"/>
        <v>IRDFL</v>
      </c>
      <c r="AB264" s="13">
        <f>'BY_Demands_Drivers (4)'!$F$52*$AE24</f>
        <v>0</v>
      </c>
      <c r="AI264" s="18" t="str">
        <f t="shared" si="63"/>
        <v>\I:</v>
      </c>
      <c r="AJ264">
        <f>$AO$24</f>
        <v>2030</v>
      </c>
      <c r="AK264" t="s">
        <v>27</v>
      </c>
      <c r="AL264" t="str">
        <f t="shared" si="58"/>
        <v>ISDFL</v>
      </c>
      <c r="AM264" s="13">
        <f>'BY_Demands_Drivers (4)'!$F$59*$AP24</f>
        <v>0</v>
      </c>
      <c r="AT264" s="18" t="str">
        <f t="shared" si="64"/>
        <v>\I:</v>
      </c>
      <c r="AU264">
        <f>$AZ$24</f>
        <v>2030</v>
      </c>
      <c r="AV264" t="s">
        <v>27</v>
      </c>
      <c r="AW264" t="str">
        <f t="shared" si="59"/>
        <v>IIDFL</v>
      </c>
      <c r="AX264" s="13">
        <f>'BY_Demands_Drivers (4)'!$F$94*$BA24</f>
        <v>0</v>
      </c>
    </row>
    <row r="265" spans="2:50" x14ac:dyDescent="0.3">
      <c r="B265" s="18" t="str">
        <f t="shared" si="60"/>
        <v>\I:</v>
      </c>
      <c r="C265">
        <f>$H$25</f>
        <v>2031</v>
      </c>
      <c r="D265" t="s">
        <v>27</v>
      </c>
      <c r="E265" t="str">
        <f t="shared" si="55"/>
        <v>IGDFL</v>
      </c>
      <c r="F265" s="13">
        <f>'BY_Demands_Drivers (4)'!$F$31*$I25</f>
        <v>0</v>
      </c>
      <c r="M265" s="18" t="str">
        <f t="shared" si="61"/>
        <v>\I:</v>
      </c>
      <c r="N265">
        <f>$S$25</f>
        <v>2031</v>
      </c>
      <c r="O265" t="s">
        <v>27</v>
      </c>
      <c r="P265" t="str">
        <f t="shared" si="56"/>
        <v>IXDFL</v>
      </c>
      <c r="Q265" s="13">
        <f>'BY_Demands_Drivers (4)'!$F$38*$T25</f>
        <v>0</v>
      </c>
      <c r="X265" s="18" t="str">
        <f t="shared" si="62"/>
        <v>\I:</v>
      </c>
      <c r="Y265">
        <f>$AD$25</f>
        <v>2031</v>
      </c>
      <c r="Z265" t="s">
        <v>27</v>
      </c>
      <c r="AA265" t="str">
        <f t="shared" si="57"/>
        <v>IRDFL</v>
      </c>
      <c r="AB265" s="13">
        <f>'BY_Demands_Drivers (4)'!$F$52*$AE25</f>
        <v>0</v>
      </c>
      <c r="AI265" s="18" t="str">
        <f t="shared" si="63"/>
        <v>\I:</v>
      </c>
      <c r="AJ265">
        <f>$AO$25</f>
        <v>2031</v>
      </c>
      <c r="AK265" t="s">
        <v>27</v>
      </c>
      <c r="AL265" t="str">
        <f t="shared" si="58"/>
        <v>ISDFL</v>
      </c>
      <c r="AM265" s="13">
        <f>'BY_Demands_Drivers (4)'!$F$59*$AP25</f>
        <v>0</v>
      </c>
      <c r="AT265" s="18" t="str">
        <f t="shared" si="64"/>
        <v>\I:</v>
      </c>
      <c r="AU265">
        <f>$AZ$25</f>
        <v>2031</v>
      </c>
      <c r="AV265" t="s">
        <v>27</v>
      </c>
      <c r="AW265" t="str">
        <f t="shared" si="59"/>
        <v>IIDFL</v>
      </c>
      <c r="AX265" s="13">
        <f>'BY_Demands_Drivers (4)'!$F$94*$BA25</f>
        <v>0</v>
      </c>
    </row>
    <row r="266" spans="2:50" x14ac:dyDescent="0.3">
      <c r="B266" s="18" t="str">
        <f t="shared" si="60"/>
        <v>\I:</v>
      </c>
      <c r="C266">
        <f>$H$26</f>
        <v>2032</v>
      </c>
      <c r="D266" t="s">
        <v>27</v>
      </c>
      <c r="E266" t="str">
        <f t="shared" si="55"/>
        <v>IGDFL</v>
      </c>
      <c r="F266" s="13">
        <f>'BY_Demands_Drivers (4)'!$F$31*$I26</f>
        <v>0</v>
      </c>
      <c r="M266" s="18" t="str">
        <f t="shared" si="61"/>
        <v>\I:</v>
      </c>
      <c r="N266">
        <f>$S$26</f>
        <v>2032</v>
      </c>
      <c r="O266" t="s">
        <v>27</v>
      </c>
      <c r="P266" t="str">
        <f t="shared" si="56"/>
        <v>IXDFL</v>
      </c>
      <c r="Q266" s="13">
        <f>'BY_Demands_Drivers (4)'!$F$38*$T26</f>
        <v>0</v>
      </c>
      <c r="X266" s="18" t="str">
        <f t="shared" si="62"/>
        <v>\I:</v>
      </c>
      <c r="Y266">
        <f>$AD$26</f>
        <v>2032</v>
      </c>
      <c r="Z266" t="s">
        <v>27</v>
      </c>
      <c r="AA266" t="str">
        <f t="shared" si="57"/>
        <v>IRDFL</v>
      </c>
      <c r="AB266" s="13">
        <f>'BY_Demands_Drivers (4)'!$F$52*$AE26</f>
        <v>0</v>
      </c>
      <c r="AI266" s="18" t="str">
        <f t="shared" si="63"/>
        <v>\I:</v>
      </c>
      <c r="AJ266">
        <f>$AO$26</f>
        <v>2032</v>
      </c>
      <c r="AK266" t="s">
        <v>27</v>
      </c>
      <c r="AL266" t="str">
        <f t="shared" si="58"/>
        <v>ISDFL</v>
      </c>
      <c r="AM266" s="13">
        <f>'BY_Demands_Drivers (4)'!$F$59*$AP26</f>
        <v>0</v>
      </c>
      <c r="AT266" s="18" t="str">
        <f t="shared" si="64"/>
        <v>\I:</v>
      </c>
      <c r="AU266">
        <f>$AZ$26</f>
        <v>2032</v>
      </c>
      <c r="AV266" t="s">
        <v>27</v>
      </c>
      <c r="AW266" t="str">
        <f t="shared" si="59"/>
        <v>IIDFL</v>
      </c>
      <c r="AX266" s="13">
        <f>'BY_Demands_Drivers (4)'!$F$94*$BA26</f>
        <v>0</v>
      </c>
    </row>
    <row r="267" spans="2:50" x14ac:dyDescent="0.3">
      <c r="B267" s="18" t="str">
        <f t="shared" si="60"/>
        <v>\I:</v>
      </c>
      <c r="C267">
        <f>$H$27</f>
        <v>2033</v>
      </c>
      <c r="D267" t="s">
        <v>27</v>
      </c>
      <c r="E267" t="str">
        <f t="shared" si="55"/>
        <v>IGDFL</v>
      </c>
      <c r="F267" s="13">
        <f>'BY_Demands_Drivers (4)'!$F$31*$I27</f>
        <v>0</v>
      </c>
      <c r="M267" s="18" t="str">
        <f t="shared" si="61"/>
        <v>\I:</v>
      </c>
      <c r="N267">
        <f>$S$27</f>
        <v>2033</v>
      </c>
      <c r="O267" t="s">
        <v>27</v>
      </c>
      <c r="P267" t="str">
        <f t="shared" si="56"/>
        <v>IXDFL</v>
      </c>
      <c r="Q267" s="13">
        <f>'BY_Demands_Drivers (4)'!$F$38*$T27</f>
        <v>0</v>
      </c>
      <c r="X267" s="18" t="str">
        <f t="shared" si="62"/>
        <v>\I:</v>
      </c>
      <c r="Y267">
        <f>$AD$27</f>
        <v>2033</v>
      </c>
      <c r="Z267" t="s">
        <v>27</v>
      </c>
      <c r="AA267" t="str">
        <f t="shared" si="57"/>
        <v>IRDFL</v>
      </c>
      <c r="AB267" s="13">
        <f>'BY_Demands_Drivers (4)'!$F$52*$AE27</f>
        <v>0</v>
      </c>
      <c r="AI267" s="18" t="str">
        <f t="shared" si="63"/>
        <v>\I:</v>
      </c>
      <c r="AJ267">
        <f>$AO$27</f>
        <v>2033</v>
      </c>
      <c r="AK267" t="s">
        <v>27</v>
      </c>
      <c r="AL267" t="str">
        <f t="shared" si="58"/>
        <v>ISDFL</v>
      </c>
      <c r="AM267" s="13">
        <f>'BY_Demands_Drivers (4)'!$F$59*$AP27</f>
        <v>0</v>
      </c>
      <c r="AT267" s="18" t="str">
        <f t="shared" si="64"/>
        <v>\I:</v>
      </c>
      <c r="AU267">
        <f>$AZ$27</f>
        <v>2033</v>
      </c>
      <c r="AV267" t="s">
        <v>27</v>
      </c>
      <c r="AW267" t="str">
        <f t="shared" si="59"/>
        <v>IIDFL</v>
      </c>
      <c r="AX267" s="13">
        <f>'BY_Demands_Drivers (4)'!$F$94*$BA27</f>
        <v>0</v>
      </c>
    </row>
    <row r="268" spans="2:50" x14ac:dyDescent="0.3">
      <c r="B268" s="18" t="str">
        <f t="shared" si="60"/>
        <v>\I:</v>
      </c>
      <c r="C268">
        <f>$H$28</f>
        <v>2034</v>
      </c>
      <c r="D268" t="s">
        <v>27</v>
      </c>
      <c r="E268" t="str">
        <f t="shared" si="55"/>
        <v>IGDFL</v>
      </c>
      <c r="F268" s="13">
        <f>'BY_Demands_Drivers (4)'!$F$31*$I28</f>
        <v>0</v>
      </c>
      <c r="M268" s="18" t="str">
        <f t="shared" si="61"/>
        <v>\I:</v>
      </c>
      <c r="N268">
        <f>$S$28</f>
        <v>2034</v>
      </c>
      <c r="O268" t="s">
        <v>27</v>
      </c>
      <c r="P268" t="str">
        <f t="shared" si="56"/>
        <v>IXDFL</v>
      </c>
      <c r="Q268" s="13">
        <f>'BY_Demands_Drivers (4)'!$F$38*$T28</f>
        <v>0</v>
      </c>
      <c r="X268" s="18" t="str">
        <f t="shared" si="62"/>
        <v>\I:</v>
      </c>
      <c r="Y268">
        <f>$AD$28</f>
        <v>2034</v>
      </c>
      <c r="Z268" t="s">
        <v>27</v>
      </c>
      <c r="AA268" t="str">
        <f t="shared" si="57"/>
        <v>IRDFL</v>
      </c>
      <c r="AB268" s="13">
        <f>'BY_Demands_Drivers (4)'!$F$52*$AE28</f>
        <v>0</v>
      </c>
      <c r="AI268" s="18" t="str">
        <f t="shared" si="63"/>
        <v>\I:</v>
      </c>
      <c r="AJ268">
        <f>$AO$28</f>
        <v>2034</v>
      </c>
      <c r="AK268" t="s">
        <v>27</v>
      </c>
      <c r="AL268" t="str">
        <f t="shared" si="58"/>
        <v>ISDFL</v>
      </c>
      <c r="AM268" s="13">
        <f>'BY_Demands_Drivers (4)'!$F$59*$AP28</f>
        <v>0</v>
      </c>
      <c r="AT268" s="18" t="str">
        <f t="shared" si="64"/>
        <v>\I:</v>
      </c>
      <c r="AU268">
        <f>$AZ$28</f>
        <v>2034</v>
      </c>
      <c r="AV268" t="s">
        <v>27</v>
      </c>
      <c r="AW268" t="str">
        <f t="shared" si="59"/>
        <v>IIDFL</v>
      </c>
      <c r="AX268" s="13">
        <f>'BY_Demands_Drivers (4)'!$F$94*$BA28</f>
        <v>0</v>
      </c>
    </row>
    <row r="269" spans="2:50" x14ac:dyDescent="0.3">
      <c r="B269" s="18" t="str">
        <f t="shared" si="60"/>
        <v>\I:</v>
      </c>
      <c r="C269">
        <f>$H$29</f>
        <v>2035</v>
      </c>
      <c r="D269" t="s">
        <v>27</v>
      </c>
      <c r="E269" t="str">
        <f t="shared" si="55"/>
        <v>IGDFL</v>
      </c>
      <c r="F269" s="13">
        <f>'BY_Demands_Drivers (4)'!$F$31*$I29</f>
        <v>0</v>
      </c>
      <c r="M269" s="18" t="str">
        <f t="shared" si="61"/>
        <v>\I:</v>
      </c>
      <c r="N269">
        <f>$S$29</f>
        <v>2035</v>
      </c>
      <c r="O269" t="s">
        <v>27</v>
      </c>
      <c r="P269" t="str">
        <f t="shared" si="56"/>
        <v>IXDFL</v>
      </c>
      <c r="Q269" s="13">
        <f>'BY_Demands_Drivers (4)'!$F$38*$T29</f>
        <v>0</v>
      </c>
      <c r="X269" s="18" t="str">
        <f t="shared" si="62"/>
        <v>\I:</v>
      </c>
      <c r="Y269">
        <f>$AD$29</f>
        <v>2035</v>
      </c>
      <c r="Z269" t="s">
        <v>27</v>
      </c>
      <c r="AA269" t="str">
        <f t="shared" si="57"/>
        <v>IRDFL</v>
      </c>
      <c r="AB269" s="13">
        <f>'BY_Demands_Drivers (4)'!$F$52*$AE29</f>
        <v>0</v>
      </c>
      <c r="AI269" s="18" t="str">
        <f t="shared" si="63"/>
        <v>\I:</v>
      </c>
      <c r="AJ269">
        <f>$AO$29</f>
        <v>2035</v>
      </c>
      <c r="AK269" t="s">
        <v>27</v>
      </c>
      <c r="AL269" t="str">
        <f t="shared" si="58"/>
        <v>ISDFL</v>
      </c>
      <c r="AM269" s="13">
        <f>'BY_Demands_Drivers (4)'!$F$59*$AP29</f>
        <v>0</v>
      </c>
      <c r="AT269" s="18" t="str">
        <f t="shared" si="64"/>
        <v>\I:</v>
      </c>
      <c r="AU269">
        <f>$AZ$29</f>
        <v>2035</v>
      </c>
      <c r="AV269" t="s">
        <v>27</v>
      </c>
      <c r="AW269" t="str">
        <f t="shared" si="59"/>
        <v>IIDFL</v>
      </c>
      <c r="AX269" s="13">
        <f>'BY_Demands_Drivers (4)'!$F$94*$BA29</f>
        <v>0</v>
      </c>
    </row>
    <row r="270" spans="2:50" x14ac:dyDescent="0.3">
      <c r="B270" s="18" t="str">
        <f t="shared" si="60"/>
        <v>\I:</v>
      </c>
      <c r="C270">
        <f>$H$30</f>
        <v>2036</v>
      </c>
      <c r="D270" t="s">
        <v>27</v>
      </c>
      <c r="E270" t="str">
        <f t="shared" si="55"/>
        <v>IGDFL</v>
      </c>
      <c r="F270" s="13">
        <f>'BY_Demands_Drivers (4)'!$F$31*$I30</f>
        <v>0</v>
      </c>
      <c r="M270" s="18" t="str">
        <f t="shared" si="61"/>
        <v>\I:</v>
      </c>
      <c r="N270">
        <f>$S$30</f>
        <v>2036</v>
      </c>
      <c r="O270" t="s">
        <v>27</v>
      </c>
      <c r="P270" t="str">
        <f t="shared" si="56"/>
        <v>IXDFL</v>
      </c>
      <c r="Q270" s="13">
        <f>'BY_Demands_Drivers (4)'!$F$38*$T30</f>
        <v>0</v>
      </c>
      <c r="X270" s="18" t="str">
        <f t="shared" si="62"/>
        <v>\I:</v>
      </c>
      <c r="Y270">
        <f>$AD$30</f>
        <v>2036</v>
      </c>
      <c r="Z270" t="s">
        <v>27</v>
      </c>
      <c r="AA270" t="str">
        <f t="shared" si="57"/>
        <v>IRDFL</v>
      </c>
      <c r="AB270" s="13">
        <f>'BY_Demands_Drivers (4)'!$F$52*$AE30</f>
        <v>0</v>
      </c>
      <c r="AI270" s="18" t="str">
        <f t="shared" si="63"/>
        <v>\I:</v>
      </c>
      <c r="AJ270">
        <f>$AO$30</f>
        <v>2036</v>
      </c>
      <c r="AK270" t="s">
        <v>27</v>
      </c>
      <c r="AL270" t="str">
        <f t="shared" si="58"/>
        <v>ISDFL</v>
      </c>
      <c r="AM270" s="13">
        <f>'BY_Demands_Drivers (4)'!$F$59*$AP30</f>
        <v>0</v>
      </c>
      <c r="AT270" s="18" t="str">
        <f t="shared" si="64"/>
        <v>\I:</v>
      </c>
      <c r="AU270">
        <f>$AZ$30</f>
        <v>2036</v>
      </c>
      <c r="AV270" t="s">
        <v>27</v>
      </c>
      <c r="AW270" t="str">
        <f t="shared" si="59"/>
        <v>IIDFL</v>
      </c>
      <c r="AX270" s="13">
        <f>'BY_Demands_Drivers (4)'!$F$94*$BA30</f>
        <v>0</v>
      </c>
    </row>
    <row r="271" spans="2:50" x14ac:dyDescent="0.3">
      <c r="B271" s="18" t="str">
        <f t="shared" si="60"/>
        <v>\I:</v>
      </c>
      <c r="C271">
        <f>$H$31</f>
        <v>2037</v>
      </c>
      <c r="D271" t="s">
        <v>27</v>
      </c>
      <c r="E271" t="str">
        <f t="shared" si="55"/>
        <v>IGDFL</v>
      </c>
      <c r="F271" s="13">
        <f>'BY_Demands_Drivers (4)'!$F$31*$I31</f>
        <v>0</v>
      </c>
      <c r="M271" s="18" t="str">
        <f t="shared" si="61"/>
        <v>\I:</v>
      </c>
      <c r="N271">
        <f>$S$31</f>
        <v>2037</v>
      </c>
      <c r="O271" t="s">
        <v>27</v>
      </c>
      <c r="P271" t="str">
        <f t="shared" si="56"/>
        <v>IXDFL</v>
      </c>
      <c r="Q271" s="13">
        <f>'BY_Demands_Drivers (4)'!$F$38*$T31</f>
        <v>0</v>
      </c>
      <c r="X271" s="18" t="str">
        <f t="shared" si="62"/>
        <v>\I:</v>
      </c>
      <c r="Y271">
        <f>$AD$31</f>
        <v>2037</v>
      </c>
      <c r="Z271" t="s">
        <v>27</v>
      </c>
      <c r="AA271" t="str">
        <f t="shared" si="57"/>
        <v>IRDFL</v>
      </c>
      <c r="AB271" s="13">
        <f>'BY_Demands_Drivers (4)'!$F$52*$AE31</f>
        <v>0</v>
      </c>
      <c r="AI271" s="18" t="str">
        <f t="shared" si="63"/>
        <v>\I:</v>
      </c>
      <c r="AJ271">
        <f>$AO$31</f>
        <v>2037</v>
      </c>
      <c r="AK271" t="s">
        <v>27</v>
      </c>
      <c r="AL271" t="str">
        <f t="shared" si="58"/>
        <v>ISDFL</v>
      </c>
      <c r="AM271" s="13">
        <f>'BY_Demands_Drivers (4)'!$F$59*$AP31</f>
        <v>0</v>
      </c>
      <c r="AT271" s="18" t="str">
        <f t="shared" si="64"/>
        <v>\I:</v>
      </c>
      <c r="AU271">
        <f>$AZ$31</f>
        <v>2037</v>
      </c>
      <c r="AV271" t="s">
        <v>27</v>
      </c>
      <c r="AW271" t="str">
        <f t="shared" si="59"/>
        <v>IIDFL</v>
      </c>
      <c r="AX271" s="13">
        <f>'BY_Demands_Drivers (4)'!$F$94*$BA31</f>
        <v>0</v>
      </c>
    </row>
    <row r="272" spans="2:50" x14ac:dyDescent="0.3">
      <c r="B272" s="18" t="str">
        <f t="shared" si="60"/>
        <v>\I:</v>
      </c>
      <c r="C272">
        <f>$H$32</f>
        <v>2038</v>
      </c>
      <c r="D272" t="s">
        <v>27</v>
      </c>
      <c r="E272" t="str">
        <f t="shared" si="55"/>
        <v>IGDFL</v>
      </c>
      <c r="F272" s="13">
        <f>'BY_Demands_Drivers (4)'!$F$31*$I32</f>
        <v>0</v>
      </c>
      <c r="M272" s="18" t="str">
        <f t="shared" si="61"/>
        <v>\I:</v>
      </c>
      <c r="N272">
        <f>$S$32</f>
        <v>2038</v>
      </c>
      <c r="O272" t="s">
        <v>27</v>
      </c>
      <c r="P272" t="str">
        <f t="shared" si="56"/>
        <v>IXDFL</v>
      </c>
      <c r="Q272" s="13">
        <f>'BY_Demands_Drivers (4)'!$F$38*$T32</f>
        <v>0</v>
      </c>
      <c r="X272" s="18" t="str">
        <f t="shared" si="62"/>
        <v>\I:</v>
      </c>
      <c r="Y272">
        <f>$AD$32</f>
        <v>2038</v>
      </c>
      <c r="Z272" t="s">
        <v>27</v>
      </c>
      <c r="AA272" t="str">
        <f t="shared" si="57"/>
        <v>IRDFL</v>
      </c>
      <c r="AB272" s="13">
        <f>'BY_Demands_Drivers (4)'!$F$52*$AE32</f>
        <v>0</v>
      </c>
      <c r="AI272" s="18" t="str">
        <f t="shared" si="63"/>
        <v>\I:</v>
      </c>
      <c r="AJ272">
        <f>$AO$32</f>
        <v>2038</v>
      </c>
      <c r="AK272" t="s">
        <v>27</v>
      </c>
      <c r="AL272" t="str">
        <f t="shared" si="58"/>
        <v>ISDFL</v>
      </c>
      <c r="AM272" s="13">
        <f>'BY_Demands_Drivers (4)'!$F$59*$AP32</f>
        <v>0</v>
      </c>
      <c r="AT272" s="18" t="str">
        <f t="shared" si="64"/>
        <v>\I:</v>
      </c>
      <c r="AU272">
        <f>$AZ$32</f>
        <v>2038</v>
      </c>
      <c r="AV272" t="s">
        <v>27</v>
      </c>
      <c r="AW272" t="str">
        <f t="shared" si="59"/>
        <v>IIDFL</v>
      </c>
      <c r="AX272" s="13">
        <f>'BY_Demands_Drivers (4)'!$F$94*$BA32</f>
        <v>0</v>
      </c>
    </row>
    <row r="273" spans="2:50" x14ac:dyDescent="0.3">
      <c r="B273" s="18" t="str">
        <f t="shared" si="60"/>
        <v>\I:</v>
      </c>
      <c r="C273">
        <f>$H$33</f>
        <v>2039</v>
      </c>
      <c r="D273" t="s">
        <v>27</v>
      </c>
      <c r="E273" t="str">
        <f t="shared" si="55"/>
        <v>IGDFL</v>
      </c>
      <c r="F273" s="13">
        <f>'BY_Demands_Drivers (4)'!$F$31*$I33</f>
        <v>0</v>
      </c>
      <c r="M273" s="18" t="str">
        <f t="shared" si="61"/>
        <v>\I:</v>
      </c>
      <c r="N273">
        <f>$S$33</f>
        <v>2039</v>
      </c>
      <c r="O273" t="s">
        <v>27</v>
      </c>
      <c r="P273" t="str">
        <f t="shared" si="56"/>
        <v>IXDFL</v>
      </c>
      <c r="Q273" s="13">
        <f>'BY_Demands_Drivers (4)'!$F$38*$T33</f>
        <v>0</v>
      </c>
      <c r="X273" s="18" t="str">
        <f t="shared" si="62"/>
        <v>\I:</v>
      </c>
      <c r="Y273">
        <f>$AD$33</f>
        <v>2039</v>
      </c>
      <c r="Z273" t="s">
        <v>27</v>
      </c>
      <c r="AA273" t="str">
        <f t="shared" si="57"/>
        <v>IRDFL</v>
      </c>
      <c r="AB273" s="13">
        <f>'BY_Demands_Drivers (4)'!$F$52*$AE33</f>
        <v>0</v>
      </c>
      <c r="AI273" s="18" t="str">
        <f t="shared" si="63"/>
        <v>\I:</v>
      </c>
      <c r="AJ273">
        <f>$AO$33</f>
        <v>2039</v>
      </c>
      <c r="AK273" t="s">
        <v>27</v>
      </c>
      <c r="AL273" t="str">
        <f t="shared" si="58"/>
        <v>ISDFL</v>
      </c>
      <c r="AM273" s="13">
        <f>'BY_Demands_Drivers (4)'!$F$59*$AP33</f>
        <v>0</v>
      </c>
      <c r="AT273" s="18" t="str">
        <f t="shared" si="64"/>
        <v>\I:</v>
      </c>
      <c r="AU273">
        <f>$AZ$33</f>
        <v>2039</v>
      </c>
      <c r="AV273" t="s">
        <v>27</v>
      </c>
      <c r="AW273" t="str">
        <f t="shared" si="59"/>
        <v>IIDFL</v>
      </c>
      <c r="AX273" s="13">
        <f>'BY_Demands_Drivers (4)'!$F$94*$BA33</f>
        <v>0</v>
      </c>
    </row>
    <row r="274" spans="2:50" x14ac:dyDescent="0.3">
      <c r="B274" s="18" t="str">
        <f t="shared" si="60"/>
        <v>\I:</v>
      </c>
      <c r="C274">
        <f>$H$34</f>
        <v>2040</v>
      </c>
      <c r="D274" t="s">
        <v>27</v>
      </c>
      <c r="E274" t="str">
        <f t="shared" si="55"/>
        <v>IGDFL</v>
      </c>
      <c r="F274" s="13">
        <f>'BY_Demands_Drivers (4)'!$F$31*$I34</f>
        <v>0</v>
      </c>
      <c r="M274" s="18" t="str">
        <f t="shared" si="61"/>
        <v>\I:</v>
      </c>
      <c r="N274">
        <f>$S$34</f>
        <v>2040</v>
      </c>
      <c r="O274" t="s">
        <v>27</v>
      </c>
      <c r="P274" t="str">
        <f t="shared" si="56"/>
        <v>IXDFL</v>
      </c>
      <c r="Q274" s="13">
        <f>'BY_Demands_Drivers (4)'!$F$38*$T34</f>
        <v>0</v>
      </c>
      <c r="X274" s="18" t="str">
        <f t="shared" si="62"/>
        <v>\I:</v>
      </c>
      <c r="Y274">
        <f>$AD$34</f>
        <v>2040</v>
      </c>
      <c r="Z274" t="s">
        <v>27</v>
      </c>
      <c r="AA274" t="str">
        <f t="shared" si="57"/>
        <v>IRDFL</v>
      </c>
      <c r="AB274" s="13">
        <f>'BY_Demands_Drivers (4)'!$F$52*$AE34</f>
        <v>0</v>
      </c>
      <c r="AI274" s="18" t="str">
        <f t="shared" si="63"/>
        <v>\I:</v>
      </c>
      <c r="AJ274">
        <f>$AO$34</f>
        <v>2040</v>
      </c>
      <c r="AK274" t="s">
        <v>27</v>
      </c>
      <c r="AL274" t="str">
        <f t="shared" si="58"/>
        <v>ISDFL</v>
      </c>
      <c r="AM274" s="13">
        <f>'BY_Demands_Drivers (4)'!$F$59*$AP34</f>
        <v>0</v>
      </c>
      <c r="AT274" s="18" t="str">
        <f t="shared" si="64"/>
        <v>\I:</v>
      </c>
      <c r="AU274">
        <f>$AZ$34</f>
        <v>2040</v>
      </c>
      <c r="AV274" t="s">
        <v>27</v>
      </c>
      <c r="AW274" t="str">
        <f t="shared" si="59"/>
        <v>IIDFL</v>
      </c>
      <c r="AX274" s="13">
        <f>'BY_Demands_Drivers (4)'!$F$94*$BA34</f>
        <v>0</v>
      </c>
    </row>
    <row r="275" spans="2:50" x14ac:dyDescent="0.3">
      <c r="B275" s="18" t="str">
        <f t="shared" si="60"/>
        <v>\I:</v>
      </c>
      <c r="C275">
        <f>$H$35</f>
        <v>2041</v>
      </c>
      <c r="D275" t="s">
        <v>27</v>
      </c>
      <c r="E275" t="str">
        <f t="shared" si="55"/>
        <v>IGDFL</v>
      </c>
      <c r="F275" s="13">
        <f>'BY_Demands_Drivers (4)'!$F$31*$I35</f>
        <v>0</v>
      </c>
      <c r="M275" s="18" t="str">
        <f t="shared" si="61"/>
        <v>\I:</v>
      </c>
      <c r="N275">
        <f>$S$35</f>
        <v>2041</v>
      </c>
      <c r="O275" t="s">
        <v>27</v>
      </c>
      <c r="P275" t="str">
        <f t="shared" si="56"/>
        <v>IXDFL</v>
      </c>
      <c r="Q275" s="13">
        <f>'BY_Demands_Drivers (4)'!$F$38*$T35</f>
        <v>0</v>
      </c>
      <c r="X275" s="18" t="str">
        <f t="shared" si="62"/>
        <v>\I:</v>
      </c>
      <c r="Y275">
        <f>$AD$35</f>
        <v>2041</v>
      </c>
      <c r="Z275" t="s">
        <v>27</v>
      </c>
      <c r="AA275" t="str">
        <f t="shared" si="57"/>
        <v>IRDFL</v>
      </c>
      <c r="AB275" s="13">
        <f>'BY_Demands_Drivers (4)'!$F$52*$AE35</f>
        <v>0</v>
      </c>
      <c r="AI275" s="18" t="str">
        <f t="shared" si="63"/>
        <v>\I:</v>
      </c>
      <c r="AJ275">
        <f>$AO$35</f>
        <v>2041</v>
      </c>
      <c r="AK275" t="s">
        <v>27</v>
      </c>
      <c r="AL275" t="str">
        <f t="shared" si="58"/>
        <v>ISDFL</v>
      </c>
      <c r="AM275" s="13">
        <f>'BY_Demands_Drivers (4)'!$F$59*$AP35</f>
        <v>0</v>
      </c>
      <c r="AT275" s="18" t="str">
        <f t="shared" si="64"/>
        <v>\I:</v>
      </c>
      <c r="AU275">
        <f>$AZ$35</f>
        <v>2041</v>
      </c>
      <c r="AV275" t="s">
        <v>27</v>
      </c>
      <c r="AW275" t="str">
        <f t="shared" si="59"/>
        <v>IIDFL</v>
      </c>
      <c r="AX275" s="13">
        <f>'BY_Demands_Drivers (4)'!$F$94*$BA35</f>
        <v>0</v>
      </c>
    </row>
    <row r="276" spans="2:50" x14ac:dyDescent="0.3">
      <c r="B276" s="18" t="str">
        <f t="shared" si="60"/>
        <v>\I:</v>
      </c>
      <c r="C276">
        <f>$H$36</f>
        <v>2042</v>
      </c>
      <c r="D276" t="s">
        <v>27</v>
      </c>
      <c r="E276" t="str">
        <f t="shared" si="55"/>
        <v>IGDFL</v>
      </c>
      <c r="F276" s="13">
        <f>'BY_Demands_Drivers (4)'!$F$31*$I36</f>
        <v>0</v>
      </c>
      <c r="M276" s="18" t="str">
        <f t="shared" si="61"/>
        <v>\I:</v>
      </c>
      <c r="N276">
        <f>$S$36</f>
        <v>2042</v>
      </c>
      <c r="O276" t="s">
        <v>27</v>
      </c>
      <c r="P276" t="str">
        <f t="shared" si="56"/>
        <v>IXDFL</v>
      </c>
      <c r="Q276" s="13">
        <f>'BY_Demands_Drivers (4)'!$F$38*$T36</f>
        <v>0</v>
      </c>
      <c r="X276" s="18" t="str">
        <f t="shared" si="62"/>
        <v>\I:</v>
      </c>
      <c r="Y276">
        <f>$AD$36</f>
        <v>2042</v>
      </c>
      <c r="Z276" t="s">
        <v>27</v>
      </c>
      <c r="AA276" t="str">
        <f t="shared" si="57"/>
        <v>IRDFL</v>
      </c>
      <c r="AB276" s="13">
        <f>'BY_Demands_Drivers (4)'!$F$52*$AE36</f>
        <v>0</v>
      </c>
      <c r="AI276" s="18" t="str">
        <f t="shared" si="63"/>
        <v>\I:</v>
      </c>
      <c r="AJ276">
        <f>$AO$36</f>
        <v>2042</v>
      </c>
      <c r="AK276" t="s">
        <v>27</v>
      </c>
      <c r="AL276" t="str">
        <f t="shared" si="58"/>
        <v>ISDFL</v>
      </c>
      <c r="AM276" s="13">
        <f>'BY_Demands_Drivers (4)'!$F$59*$AP36</f>
        <v>0</v>
      </c>
      <c r="AT276" s="18" t="str">
        <f t="shared" si="64"/>
        <v>\I:</v>
      </c>
      <c r="AU276">
        <f>$AZ$36</f>
        <v>2042</v>
      </c>
      <c r="AV276" t="s">
        <v>27</v>
      </c>
      <c r="AW276" t="str">
        <f t="shared" si="59"/>
        <v>IIDFL</v>
      </c>
      <c r="AX276" s="13">
        <f>'BY_Demands_Drivers (4)'!$F$94*$BA36</f>
        <v>0</v>
      </c>
    </row>
    <row r="277" spans="2:50" x14ac:dyDescent="0.3">
      <c r="B277" s="18" t="str">
        <f t="shared" si="60"/>
        <v>\I:</v>
      </c>
      <c r="C277">
        <f>$H$37</f>
        <v>2043</v>
      </c>
      <c r="D277" t="s">
        <v>27</v>
      </c>
      <c r="E277" t="str">
        <f t="shared" si="55"/>
        <v>IGDFL</v>
      </c>
      <c r="F277" s="13">
        <f>'BY_Demands_Drivers (4)'!$F$31*$I37</f>
        <v>0</v>
      </c>
      <c r="M277" s="18" t="str">
        <f t="shared" si="61"/>
        <v>\I:</v>
      </c>
      <c r="N277">
        <f>$S$37</f>
        <v>2043</v>
      </c>
      <c r="O277" t="s">
        <v>27</v>
      </c>
      <c r="P277" t="str">
        <f t="shared" si="56"/>
        <v>IXDFL</v>
      </c>
      <c r="Q277" s="13">
        <f>'BY_Demands_Drivers (4)'!$F$38*$T37</f>
        <v>0</v>
      </c>
      <c r="X277" s="18" t="str">
        <f t="shared" si="62"/>
        <v>\I:</v>
      </c>
      <c r="Y277">
        <f>$AD$37</f>
        <v>2043</v>
      </c>
      <c r="Z277" t="s">
        <v>27</v>
      </c>
      <c r="AA277" t="str">
        <f t="shared" si="57"/>
        <v>IRDFL</v>
      </c>
      <c r="AB277" s="13">
        <f>'BY_Demands_Drivers (4)'!$F$52*$AE37</f>
        <v>0</v>
      </c>
      <c r="AI277" s="18" t="str">
        <f t="shared" si="63"/>
        <v>\I:</v>
      </c>
      <c r="AJ277">
        <f>$AO$37</f>
        <v>2043</v>
      </c>
      <c r="AK277" t="s">
        <v>27</v>
      </c>
      <c r="AL277" t="str">
        <f t="shared" si="58"/>
        <v>ISDFL</v>
      </c>
      <c r="AM277" s="13">
        <f>'BY_Demands_Drivers (4)'!$F$59*$AP37</f>
        <v>0</v>
      </c>
      <c r="AT277" s="18" t="str">
        <f t="shared" si="64"/>
        <v>\I:</v>
      </c>
      <c r="AU277">
        <f>$AZ$37</f>
        <v>2043</v>
      </c>
      <c r="AV277" t="s">
        <v>27</v>
      </c>
      <c r="AW277" t="str">
        <f t="shared" si="59"/>
        <v>IIDFL</v>
      </c>
      <c r="AX277" s="13">
        <f>'BY_Demands_Drivers (4)'!$F$94*$BA37</f>
        <v>0</v>
      </c>
    </row>
    <row r="278" spans="2:50" x14ac:dyDescent="0.3">
      <c r="B278" s="18" t="str">
        <f t="shared" si="60"/>
        <v>\I:</v>
      </c>
      <c r="C278">
        <f>$H$38</f>
        <v>2044</v>
      </c>
      <c r="D278" t="s">
        <v>27</v>
      </c>
      <c r="E278" t="str">
        <f t="shared" si="55"/>
        <v>IGDFL</v>
      </c>
      <c r="F278" s="13">
        <f>'BY_Demands_Drivers (4)'!$F$31*$I38</f>
        <v>0</v>
      </c>
      <c r="M278" s="18" t="str">
        <f t="shared" si="61"/>
        <v>\I:</v>
      </c>
      <c r="N278">
        <f>$S$38</f>
        <v>2044</v>
      </c>
      <c r="O278" t="s">
        <v>27</v>
      </c>
      <c r="P278" t="str">
        <f t="shared" si="56"/>
        <v>IXDFL</v>
      </c>
      <c r="Q278" s="13">
        <f>'BY_Demands_Drivers (4)'!$F$38*$T38</f>
        <v>0</v>
      </c>
      <c r="X278" s="18" t="str">
        <f t="shared" si="62"/>
        <v>\I:</v>
      </c>
      <c r="Y278">
        <f>$AD$38</f>
        <v>2044</v>
      </c>
      <c r="Z278" t="s">
        <v>27</v>
      </c>
      <c r="AA278" t="str">
        <f t="shared" si="57"/>
        <v>IRDFL</v>
      </c>
      <c r="AB278" s="13">
        <f>'BY_Demands_Drivers (4)'!$F$52*$AE38</f>
        <v>0</v>
      </c>
      <c r="AI278" s="18" t="str">
        <f t="shared" si="63"/>
        <v>\I:</v>
      </c>
      <c r="AJ278">
        <f>$AO$38</f>
        <v>2044</v>
      </c>
      <c r="AK278" t="s">
        <v>27</v>
      </c>
      <c r="AL278" t="str">
        <f t="shared" si="58"/>
        <v>ISDFL</v>
      </c>
      <c r="AM278" s="13">
        <f>'BY_Demands_Drivers (4)'!$F$59*$AP38</f>
        <v>0</v>
      </c>
      <c r="AT278" s="18" t="str">
        <f t="shared" si="64"/>
        <v>\I:</v>
      </c>
      <c r="AU278">
        <f>$AZ$38</f>
        <v>2044</v>
      </c>
      <c r="AV278" t="s">
        <v>27</v>
      </c>
      <c r="AW278" t="str">
        <f t="shared" si="59"/>
        <v>IIDFL</v>
      </c>
      <c r="AX278" s="13">
        <f>'BY_Demands_Drivers (4)'!$F$94*$BA38</f>
        <v>0</v>
      </c>
    </row>
    <row r="279" spans="2:50" x14ac:dyDescent="0.3">
      <c r="B279" s="18" t="str">
        <f t="shared" si="60"/>
        <v>\I:</v>
      </c>
      <c r="C279">
        <f>$H$39</f>
        <v>2045</v>
      </c>
      <c r="D279" t="s">
        <v>27</v>
      </c>
      <c r="E279" t="str">
        <f t="shared" si="55"/>
        <v>IGDFL</v>
      </c>
      <c r="F279" s="13">
        <f>'BY_Demands_Drivers (4)'!$F$31*$I39</f>
        <v>0</v>
      </c>
      <c r="M279" s="18" t="str">
        <f t="shared" si="61"/>
        <v>\I:</v>
      </c>
      <c r="N279">
        <f>$S$39</f>
        <v>2045</v>
      </c>
      <c r="O279" t="s">
        <v>27</v>
      </c>
      <c r="P279" t="str">
        <f t="shared" si="56"/>
        <v>IXDFL</v>
      </c>
      <c r="Q279" s="13">
        <f>'BY_Demands_Drivers (4)'!$F$38*$T39</f>
        <v>0</v>
      </c>
      <c r="X279" s="18" t="str">
        <f t="shared" si="62"/>
        <v>\I:</v>
      </c>
      <c r="Y279">
        <f>$AD$39</f>
        <v>2045</v>
      </c>
      <c r="Z279" t="s">
        <v>27</v>
      </c>
      <c r="AA279" t="str">
        <f t="shared" si="57"/>
        <v>IRDFL</v>
      </c>
      <c r="AB279" s="13">
        <f>'BY_Demands_Drivers (4)'!$F$52*$AE39</f>
        <v>0</v>
      </c>
      <c r="AI279" s="18" t="str">
        <f t="shared" si="63"/>
        <v>\I:</v>
      </c>
      <c r="AJ279">
        <f>$AO$39</f>
        <v>2045</v>
      </c>
      <c r="AK279" t="s">
        <v>27</v>
      </c>
      <c r="AL279" t="str">
        <f t="shared" si="58"/>
        <v>ISDFL</v>
      </c>
      <c r="AM279" s="13">
        <f>'BY_Demands_Drivers (4)'!$F$59*$AP39</f>
        <v>0</v>
      </c>
      <c r="AT279" s="18" t="str">
        <f t="shared" si="64"/>
        <v>\I:</v>
      </c>
      <c r="AU279">
        <f>$AZ$39</f>
        <v>2045</v>
      </c>
      <c r="AV279" t="s">
        <v>27</v>
      </c>
      <c r="AW279" t="str">
        <f t="shared" si="59"/>
        <v>IIDFL</v>
      </c>
      <c r="AX279" s="13">
        <f>'BY_Demands_Drivers (4)'!$F$94*$BA39</f>
        <v>0</v>
      </c>
    </row>
    <row r="280" spans="2:50" x14ac:dyDescent="0.3">
      <c r="B280" s="18" t="str">
        <f t="shared" si="60"/>
        <v>\I:</v>
      </c>
      <c r="C280">
        <f>$H$40</f>
        <v>2046</v>
      </c>
      <c r="D280" t="s">
        <v>27</v>
      </c>
      <c r="E280" t="str">
        <f t="shared" si="55"/>
        <v>IGDFL</v>
      </c>
      <c r="F280" s="13">
        <f>'BY_Demands_Drivers (4)'!$F$31*$I40</f>
        <v>0</v>
      </c>
      <c r="M280" s="18" t="str">
        <f t="shared" si="61"/>
        <v>\I:</v>
      </c>
      <c r="N280">
        <f>$S$40</f>
        <v>2046</v>
      </c>
      <c r="O280" t="s">
        <v>27</v>
      </c>
      <c r="P280" t="str">
        <f t="shared" si="56"/>
        <v>IXDFL</v>
      </c>
      <c r="Q280" s="13">
        <f>'BY_Demands_Drivers (4)'!$F$38*$T40</f>
        <v>0</v>
      </c>
      <c r="X280" s="18" t="str">
        <f t="shared" si="62"/>
        <v>\I:</v>
      </c>
      <c r="Y280">
        <f>$AD$40</f>
        <v>2046</v>
      </c>
      <c r="Z280" t="s">
        <v>27</v>
      </c>
      <c r="AA280" t="str">
        <f t="shared" si="57"/>
        <v>IRDFL</v>
      </c>
      <c r="AB280" s="13">
        <f>'BY_Demands_Drivers (4)'!$F$52*$AE40</f>
        <v>0</v>
      </c>
      <c r="AI280" s="18" t="str">
        <f t="shared" si="63"/>
        <v>\I:</v>
      </c>
      <c r="AJ280">
        <f>$AO$40</f>
        <v>2046</v>
      </c>
      <c r="AK280" t="s">
        <v>27</v>
      </c>
      <c r="AL280" t="str">
        <f t="shared" si="58"/>
        <v>ISDFL</v>
      </c>
      <c r="AM280" s="13">
        <f>'BY_Demands_Drivers (4)'!$F$59*$AP40</f>
        <v>0</v>
      </c>
      <c r="AT280" s="18" t="str">
        <f t="shared" si="64"/>
        <v>\I:</v>
      </c>
      <c r="AU280">
        <f>$AZ$40</f>
        <v>2046</v>
      </c>
      <c r="AV280" t="s">
        <v>27</v>
      </c>
      <c r="AW280" t="str">
        <f t="shared" si="59"/>
        <v>IIDFL</v>
      </c>
      <c r="AX280" s="13">
        <f>'BY_Demands_Drivers (4)'!$F$94*$BA40</f>
        <v>0</v>
      </c>
    </row>
    <row r="281" spans="2:50" x14ac:dyDescent="0.3">
      <c r="B281" s="18" t="str">
        <f t="shared" si="60"/>
        <v>\I:</v>
      </c>
      <c r="C281">
        <f>$H$41</f>
        <v>2047</v>
      </c>
      <c r="D281" t="s">
        <v>27</v>
      </c>
      <c r="E281" t="str">
        <f t="shared" si="55"/>
        <v>IGDFL</v>
      </c>
      <c r="F281" s="13">
        <f>'BY_Demands_Drivers (4)'!$F$31*$I41</f>
        <v>0</v>
      </c>
      <c r="M281" s="18" t="str">
        <f t="shared" si="61"/>
        <v>\I:</v>
      </c>
      <c r="N281">
        <f>$S$41</f>
        <v>2047</v>
      </c>
      <c r="O281" t="s">
        <v>27</v>
      </c>
      <c r="P281" t="str">
        <f t="shared" si="56"/>
        <v>IXDFL</v>
      </c>
      <c r="Q281" s="13">
        <f>'BY_Demands_Drivers (4)'!$F$38*$T41</f>
        <v>0</v>
      </c>
      <c r="X281" s="18" t="str">
        <f t="shared" si="62"/>
        <v>\I:</v>
      </c>
      <c r="Y281">
        <f>$AD$41</f>
        <v>2047</v>
      </c>
      <c r="Z281" t="s">
        <v>27</v>
      </c>
      <c r="AA281" t="str">
        <f t="shared" si="57"/>
        <v>IRDFL</v>
      </c>
      <c r="AB281" s="13">
        <f>'BY_Demands_Drivers (4)'!$F$52*$AE41</f>
        <v>0</v>
      </c>
      <c r="AI281" s="18" t="str">
        <f t="shared" si="63"/>
        <v>\I:</v>
      </c>
      <c r="AJ281">
        <f>$AO$41</f>
        <v>2047</v>
      </c>
      <c r="AK281" t="s">
        <v>27</v>
      </c>
      <c r="AL281" t="str">
        <f t="shared" si="58"/>
        <v>ISDFL</v>
      </c>
      <c r="AM281" s="13">
        <f>'BY_Demands_Drivers (4)'!$F$59*$AP41</f>
        <v>0</v>
      </c>
      <c r="AT281" s="18" t="str">
        <f t="shared" si="64"/>
        <v>\I:</v>
      </c>
      <c r="AU281">
        <f>$AZ$41</f>
        <v>2047</v>
      </c>
      <c r="AV281" t="s">
        <v>27</v>
      </c>
      <c r="AW281" t="str">
        <f t="shared" si="59"/>
        <v>IIDFL</v>
      </c>
      <c r="AX281" s="13">
        <f>'BY_Demands_Drivers (4)'!$F$94*$BA41</f>
        <v>0</v>
      </c>
    </row>
    <row r="282" spans="2:50" x14ac:dyDescent="0.3">
      <c r="B282" s="18" t="str">
        <f t="shared" si="60"/>
        <v>\I:</v>
      </c>
      <c r="C282">
        <f>$H$42</f>
        <v>2048</v>
      </c>
      <c r="D282" t="s">
        <v>27</v>
      </c>
      <c r="E282" t="str">
        <f t="shared" si="55"/>
        <v>IGDFL</v>
      </c>
      <c r="F282" s="13">
        <f>'BY_Demands_Drivers (4)'!$F$31*$I42</f>
        <v>0</v>
      </c>
      <c r="M282" s="18" t="str">
        <f t="shared" si="61"/>
        <v>\I:</v>
      </c>
      <c r="N282">
        <f>$S$42</f>
        <v>2048</v>
      </c>
      <c r="O282" t="s">
        <v>27</v>
      </c>
      <c r="P282" t="str">
        <f t="shared" si="56"/>
        <v>IXDFL</v>
      </c>
      <c r="Q282" s="13">
        <f>'BY_Demands_Drivers (4)'!$F$38*$T42</f>
        <v>0</v>
      </c>
      <c r="X282" s="18" t="str">
        <f t="shared" si="62"/>
        <v>\I:</v>
      </c>
      <c r="Y282">
        <f>$AD$42</f>
        <v>2048</v>
      </c>
      <c r="Z282" t="s">
        <v>27</v>
      </c>
      <c r="AA282" t="str">
        <f t="shared" si="57"/>
        <v>IRDFL</v>
      </c>
      <c r="AB282" s="13">
        <f>'BY_Demands_Drivers (4)'!$F$52*$AE42</f>
        <v>0</v>
      </c>
      <c r="AI282" s="18" t="str">
        <f t="shared" si="63"/>
        <v>\I:</v>
      </c>
      <c r="AJ282">
        <f>$AO$42</f>
        <v>2048</v>
      </c>
      <c r="AK282" t="s">
        <v>27</v>
      </c>
      <c r="AL282" t="str">
        <f t="shared" si="58"/>
        <v>ISDFL</v>
      </c>
      <c r="AM282" s="13">
        <f>'BY_Demands_Drivers (4)'!$F$59*$AP42</f>
        <v>0</v>
      </c>
      <c r="AT282" s="18" t="str">
        <f t="shared" si="64"/>
        <v>\I:</v>
      </c>
      <c r="AU282">
        <f>$AZ$42</f>
        <v>2048</v>
      </c>
      <c r="AV282" t="s">
        <v>27</v>
      </c>
      <c r="AW282" t="str">
        <f t="shared" si="59"/>
        <v>IIDFL</v>
      </c>
      <c r="AX282" s="13">
        <f>'BY_Demands_Drivers (4)'!$F$94*$BA42</f>
        <v>0</v>
      </c>
    </row>
    <row r="283" spans="2:50" x14ac:dyDescent="0.3">
      <c r="B283" s="18" t="str">
        <f t="shared" si="60"/>
        <v>\I:</v>
      </c>
      <c r="C283">
        <f>$H$43</f>
        <v>2049</v>
      </c>
      <c r="D283" t="s">
        <v>27</v>
      </c>
      <c r="E283" t="str">
        <f t="shared" si="55"/>
        <v>IGDFL</v>
      </c>
      <c r="F283" s="13">
        <f>'BY_Demands_Drivers (4)'!$F$31*$I43</f>
        <v>0</v>
      </c>
      <c r="M283" s="18" t="str">
        <f t="shared" si="61"/>
        <v>\I:</v>
      </c>
      <c r="N283">
        <f>$S$43</f>
        <v>2049</v>
      </c>
      <c r="O283" t="s">
        <v>27</v>
      </c>
      <c r="P283" t="str">
        <f t="shared" si="56"/>
        <v>IXDFL</v>
      </c>
      <c r="Q283" s="13">
        <f>'BY_Demands_Drivers (4)'!$F$38*$T43</f>
        <v>0</v>
      </c>
      <c r="X283" s="18" t="str">
        <f t="shared" si="62"/>
        <v>\I:</v>
      </c>
      <c r="Y283">
        <f>$AD$43</f>
        <v>2049</v>
      </c>
      <c r="Z283" t="s">
        <v>27</v>
      </c>
      <c r="AA283" t="str">
        <f t="shared" si="57"/>
        <v>IRDFL</v>
      </c>
      <c r="AB283" s="13">
        <f>'BY_Demands_Drivers (4)'!$F$52*$AE43</f>
        <v>0</v>
      </c>
      <c r="AI283" s="18" t="str">
        <f t="shared" si="63"/>
        <v>\I:</v>
      </c>
      <c r="AJ283">
        <f>$AO$43</f>
        <v>2049</v>
      </c>
      <c r="AK283" t="s">
        <v>27</v>
      </c>
      <c r="AL283" t="str">
        <f t="shared" si="58"/>
        <v>ISDFL</v>
      </c>
      <c r="AM283" s="13">
        <f>'BY_Demands_Drivers (4)'!$F$59*$AP43</f>
        <v>0</v>
      </c>
      <c r="AT283" s="18" t="str">
        <f t="shared" si="64"/>
        <v>\I:</v>
      </c>
      <c r="AU283">
        <f>$AZ$43</f>
        <v>2049</v>
      </c>
      <c r="AV283" t="s">
        <v>27</v>
      </c>
      <c r="AW283" t="str">
        <f t="shared" si="59"/>
        <v>IIDFL</v>
      </c>
      <c r="AX283" s="13">
        <f>'BY_Demands_Drivers (4)'!$F$94*$BA43</f>
        <v>0</v>
      </c>
    </row>
    <row r="284" spans="2:50" x14ac:dyDescent="0.3">
      <c r="B284" s="18" t="str">
        <f t="shared" si="60"/>
        <v>\I:</v>
      </c>
      <c r="C284" s="2">
        <f>$H$44</f>
        <v>2050</v>
      </c>
      <c r="D284" s="2" t="s">
        <v>27</v>
      </c>
      <c r="E284" t="str">
        <f t="shared" si="55"/>
        <v>IGDFL</v>
      </c>
      <c r="F284" s="13">
        <f>'BY_Demands_Drivers (4)'!$F$31*$I44</f>
        <v>0</v>
      </c>
      <c r="M284" s="18" t="str">
        <f t="shared" si="61"/>
        <v>\I:</v>
      </c>
      <c r="N284" s="2">
        <f>$S$44</f>
        <v>2050</v>
      </c>
      <c r="O284" s="2" t="s">
        <v>27</v>
      </c>
      <c r="P284" t="str">
        <f t="shared" si="56"/>
        <v>IXDFL</v>
      </c>
      <c r="Q284" s="13">
        <f>'BY_Demands_Drivers (4)'!$F$38*$T44</f>
        <v>0</v>
      </c>
      <c r="X284" s="18" t="str">
        <f t="shared" si="62"/>
        <v>\I:</v>
      </c>
      <c r="Y284" s="2">
        <f>$AD$44</f>
        <v>2050</v>
      </c>
      <c r="Z284" s="2" t="s">
        <v>27</v>
      </c>
      <c r="AA284" t="str">
        <f t="shared" si="57"/>
        <v>IRDFL</v>
      </c>
      <c r="AB284" s="13">
        <f>'BY_Demands_Drivers (4)'!$F$52*$AE44</f>
        <v>0</v>
      </c>
      <c r="AI284" s="18" t="str">
        <f t="shared" si="63"/>
        <v>\I:</v>
      </c>
      <c r="AJ284" s="2">
        <f>$AO$44</f>
        <v>2050</v>
      </c>
      <c r="AK284" s="2" t="s">
        <v>27</v>
      </c>
      <c r="AL284" t="str">
        <f t="shared" si="58"/>
        <v>ISDFL</v>
      </c>
      <c r="AM284" s="13">
        <f>'BY_Demands_Drivers (4)'!$F$59*$AP44</f>
        <v>0</v>
      </c>
      <c r="AT284" s="18" t="str">
        <f t="shared" si="64"/>
        <v>\I:</v>
      </c>
      <c r="AU284" s="2">
        <f>$AZ$44</f>
        <v>2050</v>
      </c>
      <c r="AV284" s="2" t="s">
        <v>27</v>
      </c>
      <c r="AW284" s="2" t="str">
        <f t="shared" si="59"/>
        <v>IIDFL</v>
      </c>
      <c r="AX284" s="13">
        <f>'BY_Demands_Drivers (4)'!$F$94*$BA44</f>
        <v>0</v>
      </c>
    </row>
    <row r="285" spans="2:50" x14ac:dyDescent="0.3">
      <c r="X285" s="18"/>
      <c r="AA285" s="5"/>
      <c r="AB285" s="13"/>
    </row>
    <row r="286" spans="2:50" x14ac:dyDescent="0.3">
      <c r="X286" s="18"/>
      <c r="AB286" s="13"/>
    </row>
    <row r="287" spans="2:50" x14ac:dyDescent="0.3">
      <c r="X287" s="18"/>
      <c r="AB287" s="13"/>
    </row>
    <row r="288" spans="2:50" x14ac:dyDescent="0.3">
      <c r="X288" s="18"/>
      <c r="AB288" s="13"/>
    </row>
    <row r="289" spans="24:28" x14ac:dyDescent="0.3">
      <c r="X289" s="18"/>
      <c r="AB289" s="13"/>
    </row>
    <row r="290" spans="24:28" x14ac:dyDescent="0.3">
      <c r="X290" s="18"/>
      <c r="AB290" s="13"/>
    </row>
    <row r="291" spans="24:28" x14ac:dyDescent="0.3">
      <c r="X291" s="18"/>
      <c r="AB291" s="13"/>
    </row>
    <row r="292" spans="24:28" x14ac:dyDescent="0.3">
      <c r="X292" s="18"/>
      <c r="AB292" s="13"/>
    </row>
    <row r="293" spans="24:28" x14ac:dyDescent="0.3">
      <c r="X293" s="18"/>
      <c r="AB293" s="13"/>
    </row>
    <row r="294" spans="24:28" x14ac:dyDescent="0.3">
      <c r="X294" s="18"/>
      <c r="AB294" s="13"/>
    </row>
    <row r="295" spans="24:28" x14ac:dyDescent="0.3">
      <c r="X295" s="18"/>
      <c r="AB295" s="13"/>
    </row>
    <row r="296" spans="24:28" x14ac:dyDescent="0.3">
      <c r="X296" s="18"/>
      <c r="AB296" s="13"/>
    </row>
    <row r="297" spans="24:28" x14ac:dyDescent="0.3">
      <c r="X297" s="18"/>
      <c r="AB297" s="13"/>
    </row>
    <row r="298" spans="24:28" x14ac:dyDescent="0.3">
      <c r="X298" s="18"/>
      <c r="AB298" s="13"/>
    </row>
    <row r="299" spans="24:28" x14ac:dyDescent="0.3">
      <c r="X299" s="18"/>
      <c r="AB299" s="13"/>
    </row>
    <row r="300" spans="24:28" x14ac:dyDescent="0.3">
      <c r="X300" s="18"/>
      <c r="AB300" s="13"/>
    </row>
    <row r="301" spans="24:28" x14ac:dyDescent="0.3">
      <c r="X301" s="18"/>
      <c r="AB301" s="13"/>
    </row>
    <row r="302" spans="24:28" x14ac:dyDescent="0.3">
      <c r="X302" s="18"/>
      <c r="AB302" s="13"/>
    </row>
    <row r="303" spans="24:28" x14ac:dyDescent="0.3">
      <c r="X303" s="18"/>
      <c r="AB303" s="13"/>
    </row>
    <row r="304" spans="24:28" x14ac:dyDescent="0.3">
      <c r="X304" s="18"/>
      <c r="AB304" s="13"/>
    </row>
    <row r="305" spans="24:28" x14ac:dyDescent="0.3">
      <c r="X305" s="18"/>
      <c r="AB305" s="13"/>
    </row>
    <row r="306" spans="24:28" x14ac:dyDescent="0.3">
      <c r="X306" s="18"/>
      <c r="AB306" s="13"/>
    </row>
    <row r="307" spans="24:28" x14ac:dyDescent="0.3">
      <c r="X307" s="18"/>
      <c r="AB307" s="13"/>
    </row>
    <row r="308" spans="24:28" x14ac:dyDescent="0.3">
      <c r="X308" s="18"/>
      <c r="AB308" s="13"/>
    </row>
    <row r="309" spans="24:28" x14ac:dyDescent="0.3">
      <c r="X309" s="18"/>
      <c r="AB309" s="13"/>
    </row>
    <row r="310" spans="24:28" x14ac:dyDescent="0.3">
      <c r="X310" s="18"/>
      <c r="AB310" s="13"/>
    </row>
    <row r="311" spans="24:28" x14ac:dyDescent="0.3">
      <c r="X311" s="18"/>
      <c r="AB311" s="13"/>
    </row>
    <row r="312" spans="24:28" x14ac:dyDescent="0.3">
      <c r="X312" s="18"/>
      <c r="AB312" s="13"/>
    </row>
    <row r="313" spans="24:28" x14ac:dyDescent="0.3">
      <c r="X313" s="18"/>
      <c r="AB313" s="13"/>
    </row>
    <row r="314" spans="24:28" x14ac:dyDescent="0.3">
      <c r="X314" s="18"/>
      <c r="AB314" s="13"/>
    </row>
    <row r="315" spans="24:28" x14ac:dyDescent="0.3">
      <c r="X315" s="18"/>
      <c r="AB315" s="13"/>
    </row>
    <row r="316" spans="24:28" x14ac:dyDescent="0.3">
      <c r="X316" s="18"/>
      <c r="AB316" s="13"/>
    </row>
    <row r="317" spans="24:28" x14ac:dyDescent="0.3">
      <c r="X317" s="18"/>
      <c r="AB317" s="13"/>
    </row>
    <row r="318" spans="24:28" x14ac:dyDescent="0.3">
      <c r="X318" s="18"/>
      <c r="AB318" s="13"/>
    </row>
    <row r="319" spans="24:28" x14ac:dyDescent="0.3">
      <c r="X319" s="18"/>
      <c r="AB319" s="13"/>
    </row>
    <row r="320" spans="24:28" x14ac:dyDescent="0.3">
      <c r="X320" s="18"/>
      <c r="AB320" s="13"/>
    </row>
    <row r="321" spans="24:28" x14ac:dyDescent="0.3">
      <c r="X321" s="18"/>
      <c r="AB321" s="13"/>
    </row>
    <row r="322" spans="24:28" x14ac:dyDescent="0.3">
      <c r="X322" s="18"/>
      <c r="AB322" s="13"/>
    </row>
    <row r="323" spans="24:28" x14ac:dyDescent="0.3">
      <c r="X323" s="18"/>
      <c r="AB323" s="13"/>
    </row>
    <row r="324" spans="24:28" x14ac:dyDescent="0.3">
      <c r="X324" s="18"/>
      <c r="Y324" s="2"/>
      <c r="Z324" s="2"/>
      <c r="AA324" s="2"/>
      <c r="AB324" s="13"/>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B9535-164F-49E8-8090-7E84B2AF201D}">
  <sheetPr>
    <tabColor theme="9" tint="0.59999389629810485"/>
  </sheetPr>
  <dimension ref="B1:K256"/>
  <sheetViews>
    <sheetView workbookViewId="0">
      <selection activeCell="K13" sqref="K13"/>
    </sheetView>
  </sheetViews>
  <sheetFormatPr defaultRowHeight="14.4" x14ac:dyDescent="0.3"/>
  <sheetData>
    <row r="1" spans="2:11" x14ac:dyDescent="0.3">
      <c r="B1" t="s">
        <v>138</v>
      </c>
    </row>
    <row r="3" spans="2:11" x14ac:dyDescent="0.3">
      <c r="B3" s="6" t="s">
        <v>8</v>
      </c>
    </row>
    <row r="4" spans="2:11" ht="15" thickBot="1" x14ac:dyDescent="0.35">
      <c r="B4" s="8" t="s">
        <v>3</v>
      </c>
      <c r="C4" s="8" t="s">
        <v>4</v>
      </c>
      <c r="D4" s="9" t="s">
        <v>5</v>
      </c>
      <c r="E4" s="9" t="s">
        <v>6</v>
      </c>
      <c r="F4" s="17" t="s">
        <v>25</v>
      </c>
      <c r="I4" s="14" t="s">
        <v>34</v>
      </c>
      <c r="J4" s="14"/>
      <c r="K4" s="14"/>
    </row>
    <row r="5" spans="2:11" x14ac:dyDescent="0.3">
      <c r="B5" t="s">
        <v>26</v>
      </c>
      <c r="C5">
        <v>2015</v>
      </c>
      <c r="D5" s="13">
        <f>'BY_Demands_Drivers (3)'!$F$25*I5</f>
        <v>2.9322411722627026</v>
      </c>
      <c r="E5" s="13">
        <f>'BY_Demands_Drivers (3)'!$G$25*I5</f>
        <v>4.398361758394044</v>
      </c>
      <c r="F5" t="s">
        <v>150</v>
      </c>
      <c r="H5" s="14">
        <f>'BY_Demands_Drivers (3)'!K44</f>
        <v>2015</v>
      </c>
      <c r="I5" s="83">
        <f>J5*K5</f>
        <v>1.0214666388875508</v>
      </c>
      <c r="J5" s="13">
        <v>1</v>
      </c>
      <c r="K5" s="13">
        <v>1.0214666388875508</v>
      </c>
    </row>
    <row r="6" spans="2:11" x14ac:dyDescent="0.3">
      <c r="B6" t="s">
        <v>26</v>
      </c>
      <c r="C6">
        <v>2016</v>
      </c>
      <c r="D6" s="13">
        <f>'BY_Demands_Drivers (3)'!$F$25*I6</f>
        <v>2.9165009290611494</v>
      </c>
      <c r="E6" s="13">
        <f>'BY_Demands_Drivers (3)'!$G$25*I6</f>
        <v>4.3747513935917137</v>
      </c>
      <c r="F6" t="s">
        <v>150</v>
      </c>
      <c r="H6" s="14">
        <f>'BY_Demands_Drivers (3)'!K45</f>
        <v>2016</v>
      </c>
      <c r="I6" s="83">
        <f t="shared" ref="I6:I40" si="0">J6*K6</f>
        <v>1.0159834155188685</v>
      </c>
      <c r="J6" s="13">
        <v>1</v>
      </c>
      <c r="K6" s="13">
        <v>1.0159834155188685</v>
      </c>
    </row>
    <row r="7" spans="2:11" x14ac:dyDescent="0.3">
      <c r="B7" t="s">
        <v>26</v>
      </c>
      <c r="C7">
        <v>2017</v>
      </c>
      <c r="D7" s="13">
        <f>'BY_Demands_Drivers (3)'!$F$25*I7</f>
        <v>2.9007606858595967</v>
      </c>
      <c r="E7" s="13">
        <f>'BY_Demands_Drivers (3)'!$G$25*I7</f>
        <v>4.3511410287893844</v>
      </c>
      <c r="F7" t="s">
        <v>150</v>
      </c>
      <c r="H7" s="14">
        <f>'BY_Demands_Drivers (3)'!K46</f>
        <v>2017</v>
      </c>
      <c r="I7" s="83">
        <f t="shared" si="0"/>
        <v>1.0105001921501864</v>
      </c>
      <c r="J7" s="13">
        <v>1</v>
      </c>
      <c r="K7" s="13">
        <v>1.0105001921501864</v>
      </c>
    </row>
    <row r="8" spans="2:11" x14ac:dyDescent="0.3">
      <c r="B8" t="s">
        <v>26</v>
      </c>
      <c r="C8">
        <v>2018</v>
      </c>
      <c r="D8" s="13">
        <f>'BY_Demands_Drivers (3)'!$F$25*I8</f>
        <v>2.885020442658043</v>
      </c>
      <c r="E8" s="13">
        <f>'BY_Demands_Drivers (3)'!$G$25*I8</f>
        <v>4.327530663987055</v>
      </c>
      <c r="F8" t="s">
        <v>150</v>
      </c>
      <c r="H8" s="14">
        <f>'BY_Demands_Drivers (3)'!K47</f>
        <v>2018</v>
      </c>
      <c r="I8" s="83">
        <f t="shared" si="0"/>
        <v>1.005016968781504</v>
      </c>
      <c r="J8" s="13">
        <v>1</v>
      </c>
      <c r="K8" s="13">
        <v>1.005016968781504</v>
      </c>
    </row>
    <row r="9" spans="2:11" x14ac:dyDescent="0.3">
      <c r="B9" t="s">
        <v>26</v>
      </c>
      <c r="C9">
        <v>2019</v>
      </c>
      <c r="D9" s="13">
        <f>'BY_Demands_Drivers (3)'!$F$25*I9</f>
        <v>2.8692801994564903</v>
      </c>
      <c r="E9" s="13">
        <f>'BY_Demands_Drivers (3)'!$G$25*I9</f>
        <v>4.3039202991847256</v>
      </c>
      <c r="F9" t="s">
        <v>150</v>
      </c>
      <c r="H9" s="14">
        <f>'BY_Demands_Drivers (3)'!K48</f>
        <v>2019</v>
      </c>
      <c r="I9" s="83">
        <f t="shared" si="0"/>
        <v>0.99953374541282192</v>
      </c>
      <c r="J9" s="13">
        <v>1</v>
      </c>
      <c r="K9" s="13">
        <v>0.99953374541282192</v>
      </c>
    </row>
    <row r="10" spans="2:11" x14ac:dyDescent="0.3">
      <c r="B10" t="s">
        <v>26</v>
      </c>
      <c r="C10">
        <v>2020</v>
      </c>
      <c r="D10" s="13">
        <f>'BY_Demands_Drivers (3)'!$F$25*I10</f>
        <v>2.8535399562549371</v>
      </c>
      <c r="E10" s="13">
        <f>'BY_Demands_Drivers (3)'!$G$25*I10</f>
        <v>4.2803099343823954</v>
      </c>
      <c r="F10" t="s">
        <v>150</v>
      </c>
      <c r="H10" s="14">
        <f>'BY_Demands_Drivers (3)'!K49</f>
        <v>2020</v>
      </c>
      <c r="I10" s="83">
        <f t="shared" si="0"/>
        <v>0.99405052204413957</v>
      </c>
      <c r="J10" s="13">
        <v>1</v>
      </c>
      <c r="K10" s="13">
        <v>0.99405052204413957</v>
      </c>
    </row>
    <row r="11" spans="2:11" x14ac:dyDescent="0.3">
      <c r="B11" t="s">
        <v>26</v>
      </c>
      <c r="C11">
        <v>2021</v>
      </c>
      <c r="D11" s="13">
        <f>'BY_Demands_Drivers (3)'!$F$25*I11</f>
        <v>2.8398657480840783</v>
      </c>
      <c r="E11" s="13">
        <f>'BY_Demands_Drivers (3)'!$G$25*I11</f>
        <v>4.259798622126107</v>
      </c>
      <c r="F11" t="s">
        <v>150</v>
      </c>
      <c r="H11" s="14">
        <f>'BY_Demands_Drivers (3)'!K50</f>
        <v>2021</v>
      </c>
      <c r="I11" s="83">
        <f t="shared" si="0"/>
        <v>0.98928701637077865</v>
      </c>
      <c r="J11" s="13">
        <v>1</v>
      </c>
      <c r="K11" s="13">
        <v>0.98928701637077865</v>
      </c>
    </row>
    <row r="12" spans="2:11" x14ac:dyDescent="0.3">
      <c r="B12" t="s">
        <v>26</v>
      </c>
      <c r="C12">
        <v>2022</v>
      </c>
      <c r="D12" s="13">
        <f>'BY_Demands_Drivers (3)'!$F$25*I12</f>
        <v>2.8261915399132191</v>
      </c>
      <c r="E12" s="13">
        <f>'BY_Demands_Drivers (3)'!$G$25*I12</f>
        <v>4.2392873098698187</v>
      </c>
      <c r="F12" t="s">
        <v>150</v>
      </c>
      <c r="H12" s="14">
        <f>'BY_Demands_Drivers (3)'!K51</f>
        <v>2022</v>
      </c>
      <c r="I12" s="83">
        <f t="shared" si="0"/>
        <v>0.98452351069741761</v>
      </c>
      <c r="J12" s="13">
        <v>1</v>
      </c>
      <c r="K12" s="13">
        <v>0.98452351069741761</v>
      </c>
    </row>
    <row r="13" spans="2:11" x14ac:dyDescent="0.3">
      <c r="B13" t="s">
        <v>26</v>
      </c>
      <c r="C13">
        <v>2023</v>
      </c>
      <c r="D13" s="13">
        <f>'BY_Demands_Drivers (3)'!$F$25*I13</f>
        <v>2.81251733174236</v>
      </c>
      <c r="E13" s="13">
        <f>'BY_Demands_Drivers (3)'!$G$25*I13</f>
        <v>4.2187759976135304</v>
      </c>
      <c r="F13" t="s">
        <v>150</v>
      </c>
      <c r="H13" s="14">
        <f>'BY_Demands_Drivers (3)'!K52</f>
        <v>2023</v>
      </c>
      <c r="I13" s="83">
        <f t="shared" si="0"/>
        <v>0.97976000502405669</v>
      </c>
      <c r="J13" s="13">
        <v>1</v>
      </c>
      <c r="K13" s="13">
        <v>0.97976000502405669</v>
      </c>
    </row>
    <row r="14" spans="2:11" x14ac:dyDescent="0.3">
      <c r="B14" t="s">
        <v>26</v>
      </c>
      <c r="C14">
        <v>2024</v>
      </c>
      <c r="D14" s="13">
        <f>'BY_Demands_Drivers (3)'!$F$25*I14</f>
        <v>2.7988431235715008</v>
      </c>
      <c r="E14" s="13">
        <f>'BY_Demands_Drivers (3)'!$G$25*I14</f>
        <v>4.1982646853572421</v>
      </c>
      <c r="F14" t="s">
        <v>150</v>
      </c>
      <c r="H14" s="14">
        <f>'BY_Demands_Drivers (3)'!K53</f>
        <v>2024</v>
      </c>
      <c r="I14" s="83">
        <f t="shared" si="0"/>
        <v>0.97499649935069566</v>
      </c>
      <c r="J14" s="13">
        <v>1</v>
      </c>
      <c r="K14" s="13">
        <v>0.97499649935069566</v>
      </c>
    </row>
    <row r="15" spans="2:11" x14ac:dyDescent="0.3">
      <c r="B15" t="s">
        <v>26</v>
      </c>
      <c r="C15">
        <v>2025</v>
      </c>
      <c r="D15" s="13">
        <f>'BY_Demands_Drivers (3)'!$F$25*I15</f>
        <v>2.7851689154006429</v>
      </c>
      <c r="E15" s="13">
        <f>'BY_Demands_Drivers (3)'!$G$25*I15</f>
        <v>4.1777533731009546</v>
      </c>
      <c r="F15" t="s">
        <v>150</v>
      </c>
      <c r="H15" s="14">
        <f>'BY_Demands_Drivers (3)'!K54</f>
        <v>2025</v>
      </c>
      <c r="I15" s="83">
        <f t="shared" si="0"/>
        <v>0.97023299367733495</v>
      </c>
      <c r="J15" s="13">
        <v>1</v>
      </c>
      <c r="K15" s="13">
        <v>0.97023299367733495</v>
      </c>
    </row>
    <row r="16" spans="2:11" x14ac:dyDescent="0.3">
      <c r="B16" t="s">
        <v>26</v>
      </c>
      <c r="C16">
        <v>2026</v>
      </c>
      <c r="D16" s="13">
        <f>'BY_Demands_Drivers (3)'!$F$25*I16</f>
        <v>2.7754304855422163</v>
      </c>
      <c r="E16" s="13">
        <f>'BY_Demands_Drivers (3)'!$G$25*I16</f>
        <v>4.1631457283133146</v>
      </c>
      <c r="F16" t="s">
        <v>150</v>
      </c>
      <c r="H16" s="14">
        <f>'BY_Demands_Drivers (3)'!K55</f>
        <v>2026</v>
      </c>
      <c r="I16" s="83">
        <f t="shared" si="0"/>
        <v>0.96684054379646345</v>
      </c>
      <c r="J16" s="13">
        <v>1</v>
      </c>
      <c r="K16" s="13">
        <v>0.96684054379646345</v>
      </c>
    </row>
    <row r="17" spans="2:11" x14ac:dyDescent="0.3">
      <c r="B17" t="s">
        <v>26</v>
      </c>
      <c r="C17">
        <v>2027</v>
      </c>
      <c r="D17" s="13">
        <f>'BY_Demands_Drivers (3)'!$F$25*I17</f>
        <v>2.7656920556837892</v>
      </c>
      <c r="E17" s="13">
        <f>'BY_Demands_Drivers (3)'!$G$25*I17</f>
        <v>4.1485380835256747</v>
      </c>
      <c r="F17" t="s">
        <v>150</v>
      </c>
      <c r="H17" s="14">
        <f>'BY_Demands_Drivers (3)'!K56</f>
        <v>2027</v>
      </c>
      <c r="I17" s="83">
        <f t="shared" si="0"/>
        <v>0.96344809391559183</v>
      </c>
      <c r="J17" s="13">
        <v>1</v>
      </c>
      <c r="K17" s="13">
        <v>0.96344809391559183</v>
      </c>
    </row>
    <row r="18" spans="2:11" x14ac:dyDescent="0.3">
      <c r="B18" t="s">
        <v>26</v>
      </c>
      <c r="C18">
        <v>2028</v>
      </c>
      <c r="D18" s="13">
        <f>'BY_Demands_Drivers (3)'!$F$25*I18</f>
        <v>2.7559536258253625</v>
      </c>
      <c r="E18" s="13">
        <f>'BY_Demands_Drivers (3)'!$G$25*I18</f>
        <v>4.1339304387380338</v>
      </c>
      <c r="F18" t="s">
        <v>150</v>
      </c>
      <c r="H18" s="14">
        <f>'BY_Demands_Drivers (3)'!K57</f>
        <v>2028</v>
      </c>
      <c r="I18" s="83">
        <f t="shared" si="0"/>
        <v>0.96005564403472021</v>
      </c>
      <c r="J18" s="13">
        <v>1</v>
      </c>
      <c r="K18" s="13">
        <v>0.96005564403472021</v>
      </c>
    </row>
    <row r="19" spans="2:11" x14ac:dyDescent="0.3">
      <c r="B19" t="s">
        <v>26</v>
      </c>
      <c r="C19">
        <v>2029</v>
      </c>
      <c r="D19" s="13">
        <f>'BY_Demands_Drivers (3)'!$F$25*I19</f>
        <v>2.7462151959669354</v>
      </c>
      <c r="E19" s="13">
        <f>'BY_Demands_Drivers (3)'!$G$25*I19</f>
        <v>4.1193227939503938</v>
      </c>
      <c r="F19" t="s">
        <v>150</v>
      </c>
      <c r="H19" s="14">
        <f>'BY_Demands_Drivers (3)'!K58</f>
        <v>2029</v>
      </c>
      <c r="I19" s="83">
        <f t="shared" si="0"/>
        <v>0.9566631941538486</v>
      </c>
      <c r="J19" s="13">
        <v>1</v>
      </c>
      <c r="K19" s="13">
        <v>0.9566631941538486</v>
      </c>
    </row>
    <row r="20" spans="2:11" x14ac:dyDescent="0.3">
      <c r="B20" t="s">
        <v>26</v>
      </c>
      <c r="C20">
        <v>2030</v>
      </c>
      <c r="D20" s="13">
        <f>'BY_Demands_Drivers (3)'!$F$25*I20</f>
        <v>2.7364767661085097</v>
      </c>
      <c r="E20" s="13">
        <f>'BY_Demands_Drivers (3)'!$G$25*I20</f>
        <v>4.1047151491627547</v>
      </c>
      <c r="F20" t="s">
        <v>150</v>
      </c>
      <c r="H20" s="14">
        <f>'BY_Demands_Drivers (3)'!K59</f>
        <v>2030</v>
      </c>
      <c r="I20" s="83">
        <f t="shared" si="0"/>
        <v>0.95327074427297731</v>
      </c>
      <c r="J20" s="13">
        <v>1</v>
      </c>
      <c r="K20" s="13">
        <v>0.95327074427297731</v>
      </c>
    </row>
    <row r="21" spans="2:11" x14ac:dyDescent="0.3">
      <c r="B21" t="s">
        <v>26</v>
      </c>
      <c r="C21">
        <v>2031</v>
      </c>
      <c r="D21" s="13">
        <f>'BY_Demands_Drivers (3)'!$F$25*I21</f>
        <v>2.7144407506726003</v>
      </c>
      <c r="E21" s="13">
        <f>'BY_Demands_Drivers (3)'!$G$25*I21</f>
        <v>4.0716611260088911</v>
      </c>
      <c r="F21" t="s">
        <v>150</v>
      </c>
      <c r="H21" s="14">
        <f>'BY_Demands_Drivers (3)'!K60</f>
        <v>2031</v>
      </c>
      <c r="I21" s="83">
        <f t="shared" si="0"/>
        <v>0.94559434478895288</v>
      </c>
      <c r="J21" s="13">
        <v>0.995</v>
      </c>
      <c r="K21" s="13">
        <v>0.95034607516477676</v>
      </c>
    </row>
    <row r="22" spans="2:11" x14ac:dyDescent="0.3">
      <c r="B22" t="s">
        <v>26</v>
      </c>
      <c r="C22">
        <v>2032</v>
      </c>
      <c r="D22" s="13">
        <f>'BY_Demands_Drivers (3)'!$F$25*I22</f>
        <v>2.6924886913332271</v>
      </c>
      <c r="E22" s="13">
        <f>'BY_Demands_Drivers (3)'!$G$25*I22</f>
        <v>4.0387330369998313</v>
      </c>
      <c r="F22" t="s">
        <v>150</v>
      </c>
      <c r="H22" s="14">
        <f>'BY_Demands_Drivers (3)'!K61</f>
        <v>2032</v>
      </c>
      <c r="I22" s="83">
        <f t="shared" si="0"/>
        <v>0.9379471919960104</v>
      </c>
      <c r="J22" s="13">
        <v>0.99</v>
      </c>
      <c r="K22" s="13">
        <v>0.94742140605657621</v>
      </c>
    </row>
    <row r="23" spans="2:11" x14ac:dyDescent="0.3">
      <c r="B23" t="s">
        <v>26</v>
      </c>
      <c r="C23">
        <v>2033</v>
      </c>
      <c r="D23" s="13">
        <f>'BY_Demands_Drivers (3)'!$F$25*I23</f>
        <v>2.6706205880903902</v>
      </c>
      <c r="E23" s="13">
        <f>'BY_Demands_Drivers (3)'!$G$25*I23</f>
        <v>4.0059308821355764</v>
      </c>
      <c r="F23" t="s">
        <v>150</v>
      </c>
      <c r="H23" s="14">
        <f>'BY_Demands_Drivers (3)'!K62</f>
        <v>2033</v>
      </c>
      <c r="I23" s="83">
        <f t="shared" si="0"/>
        <v>0.93032928589414998</v>
      </c>
      <c r="J23" s="13">
        <v>0.98499999999999999</v>
      </c>
      <c r="K23" s="13">
        <v>0.94449673694837566</v>
      </c>
    </row>
    <row r="24" spans="2:11" x14ac:dyDescent="0.3">
      <c r="B24" t="s">
        <v>26</v>
      </c>
      <c r="C24">
        <v>2034</v>
      </c>
      <c r="D24" s="13">
        <f>'BY_Demands_Drivers (3)'!$F$25*I24</f>
        <v>2.6488364409440903</v>
      </c>
      <c r="E24" s="13">
        <f>'BY_Demands_Drivers (3)'!$G$25*I24</f>
        <v>3.9732546614161262</v>
      </c>
      <c r="F24" t="s">
        <v>150</v>
      </c>
      <c r="H24" s="14">
        <f>'BY_Demands_Drivers (3)'!K63</f>
        <v>2034</v>
      </c>
      <c r="I24" s="83">
        <f t="shared" si="0"/>
        <v>0.92274062648337174</v>
      </c>
      <c r="J24" s="13">
        <v>0.98</v>
      </c>
      <c r="K24" s="13">
        <v>0.94157206784017522</v>
      </c>
    </row>
    <row r="25" spans="2:11" x14ac:dyDescent="0.3">
      <c r="B25" t="s">
        <v>26</v>
      </c>
      <c r="C25">
        <v>2035</v>
      </c>
      <c r="D25" s="13">
        <f>'BY_Demands_Drivers (3)'!$F$25*I25</f>
        <v>2.6271362498943267</v>
      </c>
      <c r="E25" s="13">
        <f>'BY_Demands_Drivers (3)'!$G$25*I25</f>
        <v>3.9407043748414807</v>
      </c>
      <c r="F25" t="s">
        <v>150</v>
      </c>
      <c r="H25" s="14">
        <f>'BY_Demands_Drivers (3)'!K64</f>
        <v>2035</v>
      </c>
      <c r="I25" s="83">
        <f t="shared" si="0"/>
        <v>0.91518121376367545</v>
      </c>
      <c r="J25" s="13">
        <v>0.97499999999999998</v>
      </c>
      <c r="K25" s="13">
        <v>0.93864739873197489</v>
      </c>
    </row>
    <row r="26" spans="2:11" x14ac:dyDescent="0.3">
      <c r="B26" t="s">
        <v>26</v>
      </c>
      <c r="C26">
        <v>2036</v>
      </c>
      <c r="D26" s="13">
        <f>'BY_Demands_Drivers (3)'!$F$25*I26</f>
        <v>2.6191191319170439</v>
      </c>
      <c r="E26" s="13">
        <f>'BY_Demands_Drivers (3)'!$G$25*I26</f>
        <v>3.9286786978755566</v>
      </c>
      <c r="F26" t="s">
        <v>150</v>
      </c>
      <c r="H26" s="14">
        <f>'BY_Demands_Drivers (3)'!K65</f>
        <v>2036</v>
      </c>
      <c r="I26" s="83">
        <f t="shared" si="0"/>
        <v>0.91238839486757461</v>
      </c>
      <c r="J26" s="13">
        <v>0.97</v>
      </c>
      <c r="K26" s="13">
        <v>0.94060659264698421</v>
      </c>
    </row>
    <row r="27" spans="2:11" x14ac:dyDescent="0.3">
      <c r="B27" t="s">
        <v>26</v>
      </c>
      <c r="C27">
        <v>2037</v>
      </c>
      <c r="D27" s="13">
        <f>'BY_Demands_Drivers (3)'!$F$25*I27</f>
        <v>2.6110457729540708</v>
      </c>
      <c r="E27" s="13">
        <f>'BY_Demands_Drivers (3)'!$G$25*I27</f>
        <v>3.9165686594310971</v>
      </c>
      <c r="F27" t="s">
        <v>150</v>
      </c>
      <c r="H27" s="14">
        <f>'BY_Demands_Drivers (3)'!K66</f>
        <v>2037</v>
      </c>
      <c r="I27" s="83">
        <f t="shared" si="0"/>
        <v>0.90957598403232365</v>
      </c>
      <c r="J27" s="13">
        <v>0.96499999999999997</v>
      </c>
      <c r="K27" s="13">
        <v>0.94256578656199341</v>
      </c>
    </row>
    <row r="28" spans="2:11" x14ac:dyDescent="0.3">
      <c r="B28" t="s">
        <v>26</v>
      </c>
      <c r="C28">
        <v>2038</v>
      </c>
      <c r="D28" s="13">
        <f>'BY_Demands_Drivers (3)'!$F$25*I28</f>
        <v>2.6029161730054078</v>
      </c>
      <c r="E28" s="13">
        <f>'BY_Demands_Drivers (3)'!$G$25*I28</f>
        <v>3.9043742595081024</v>
      </c>
      <c r="F28" t="s">
        <v>150</v>
      </c>
      <c r="H28" s="14">
        <f>'BY_Demands_Drivers (3)'!K67</f>
        <v>2038</v>
      </c>
      <c r="I28" s="83">
        <f t="shared" si="0"/>
        <v>0.90674398125792244</v>
      </c>
      <c r="J28" s="13">
        <v>0.96</v>
      </c>
      <c r="K28" s="13">
        <v>0.94452498047700262</v>
      </c>
    </row>
    <row r="29" spans="2:11" x14ac:dyDescent="0.3">
      <c r="B29" t="s">
        <v>26</v>
      </c>
      <c r="C29">
        <v>2039</v>
      </c>
      <c r="D29" s="13">
        <f>'BY_Demands_Drivers (3)'!$F$25*I29</f>
        <v>2.5947303320710549</v>
      </c>
      <c r="E29" s="13">
        <f>'BY_Demands_Drivers (3)'!$G$25*I29</f>
        <v>3.8920954981065732</v>
      </c>
      <c r="F29" t="s">
        <v>150</v>
      </c>
      <c r="H29" s="14">
        <f>'BY_Demands_Drivers (3)'!K68</f>
        <v>2039</v>
      </c>
      <c r="I29" s="83">
        <f t="shared" si="0"/>
        <v>0.90389238654437121</v>
      </c>
      <c r="J29" s="13">
        <v>0.95499999999999996</v>
      </c>
      <c r="K29" s="13">
        <v>0.94648417439201182</v>
      </c>
    </row>
    <row r="30" spans="2:11" x14ac:dyDescent="0.3">
      <c r="B30" t="s">
        <v>26</v>
      </c>
      <c r="C30">
        <v>2040</v>
      </c>
      <c r="D30" s="13">
        <f>'BY_Demands_Drivers (3)'!$F$25*I30</f>
        <v>2.5864882501510116</v>
      </c>
      <c r="E30" s="13">
        <f>'BY_Demands_Drivers (3)'!$G$25*I30</f>
        <v>3.8797323752265083</v>
      </c>
      <c r="F30" t="s">
        <v>150</v>
      </c>
      <c r="H30" s="14">
        <f>'BY_Demands_Drivers (3)'!K69</f>
        <v>2040</v>
      </c>
      <c r="I30" s="83">
        <f t="shared" si="0"/>
        <v>0.90102119989166973</v>
      </c>
      <c r="J30" s="13">
        <v>0.95</v>
      </c>
      <c r="K30" s="13">
        <v>0.94844336830702081</v>
      </c>
    </row>
    <row r="31" spans="2:11" x14ac:dyDescent="0.3">
      <c r="B31" t="s">
        <v>26</v>
      </c>
      <c r="C31">
        <v>2041</v>
      </c>
      <c r="D31" s="13">
        <f>'BY_Demands_Drivers (3)'!$F$25*I31</f>
        <v>2.5779516688055812</v>
      </c>
      <c r="E31" s="13">
        <f>'BY_Demands_Drivers (3)'!$G$25*I31</f>
        <v>3.866927503208363</v>
      </c>
      <c r="F31" t="s">
        <v>150</v>
      </c>
      <c r="H31" s="14">
        <f>'BY_Demands_Drivers (3)'!K70</f>
        <v>2041</v>
      </c>
      <c r="I31" s="83">
        <f t="shared" si="0"/>
        <v>0.89804742231259771</v>
      </c>
      <c r="J31" s="13">
        <v>0.94499999999999995</v>
      </c>
      <c r="K31" s="13">
        <v>0.95031473260592358</v>
      </c>
    </row>
    <row r="32" spans="2:11" x14ac:dyDescent="0.3">
      <c r="B32" t="s">
        <v>26</v>
      </c>
      <c r="C32">
        <v>2042</v>
      </c>
      <c r="D32" s="13">
        <f>'BY_Demands_Drivers (3)'!$F$25*I32</f>
        <v>2.569361367727792</v>
      </c>
      <c r="E32" s="13">
        <f>'BY_Demands_Drivers (3)'!$G$25*I32</f>
        <v>3.8540420515916787</v>
      </c>
      <c r="F32" t="s">
        <v>150</v>
      </c>
      <c r="H32" s="14">
        <f>'BY_Demands_Drivers (3)'!K71</f>
        <v>2042</v>
      </c>
      <c r="I32" s="83">
        <f t="shared" si="0"/>
        <v>0.8950549310905368</v>
      </c>
      <c r="J32" s="13">
        <v>0.94</v>
      </c>
      <c r="K32" s="13">
        <v>0.95218609690482647</v>
      </c>
    </row>
    <row r="33" spans="2:11" x14ac:dyDescent="0.3">
      <c r="B33" t="s">
        <v>26</v>
      </c>
      <c r="C33">
        <v>2043</v>
      </c>
      <c r="D33" s="13">
        <f>'BY_Demands_Drivers (3)'!$F$25*I33</f>
        <v>2.560717346917643</v>
      </c>
      <c r="E33" s="13">
        <f>'BY_Demands_Drivers (3)'!$G$25*I33</f>
        <v>3.8410760203764558</v>
      </c>
      <c r="F33" t="s">
        <v>150</v>
      </c>
      <c r="H33" s="14">
        <f>'BY_Demands_Drivers (3)'!K72</f>
        <v>2043</v>
      </c>
      <c r="I33" s="83">
        <f t="shared" si="0"/>
        <v>0.892043726225487</v>
      </c>
      <c r="J33" s="13">
        <v>0.93500000000000005</v>
      </c>
      <c r="K33" s="13">
        <v>0.95405746120372936</v>
      </c>
    </row>
    <row r="34" spans="2:11" x14ac:dyDescent="0.3">
      <c r="B34" t="s">
        <v>26</v>
      </c>
      <c r="C34">
        <v>2044</v>
      </c>
      <c r="D34" s="13">
        <f>'BY_Demands_Drivers (3)'!$F$25*I34</f>
        <v>2.5520196063751341</v>
      </c>
      <c r="E34" s="13">
        <f>'BY_Demands_Drivers (3)'!$G$25*I34</f>
        <v>3.8280294095626926</v>
      </c>
      <c r="F34" t="s">
        <v>150</v>
      </c>
      <c r="H34" s="14">
        <f>'BY_Demands_Drivers (3)'!K73</f>
        <v>2044</v>
      </c>
      <c r="I34" s="83">
        <f t="shared" si="0"/>
        <v>0.88901380771744809</v>
      </c>
      <c r="J34" s="13">
        <v>0.93</v>
      </c>
      <c r="K34" s="13">
        <v>0.95592882550263225</v>
      </c>
    </row>
    <row r="35" spans="2:11" x14ac:dyDescent="0.3">
      <c r="B35" t="s">
        <v>26</v>
      </c>
      <c r="C35">
        <v>2045</v>
      </c>
      <c r="D35" s="13">
        <f>'BY_Demands_Drivers (3)'!$F$25*I35</f>
        <v>2.5432681461002646</v>
      </c>
      <c r="E35" s="13">
        <f>'BY_Demands_Drivers (3)'!$G$25*I35</f>
        <v>3.8149022191503876</v>
      </c>
      <c r="F35" t="s">
        <v>150</v>
      </c>
      <c r="H35" s="14">
        <f>'BY_Demands_Drivers (3)'!K74</f>
        <v>2045</v>
      </c>
      <c r="I35" s="83">
        <f t="shared" si="0"/>
        <v>0.88596517556641974</v>
      </c>
      <c r="J35" s="13">
        <v>0.92500000000000004</v>
      </c>
      <c r="K35" s="13">
        <v>0.95780018980153481</v>
      </c>
    </row>
    <row r="36" spans="2:11" x14ac:dyDescent="0.3">
      <c r="B36" t="s">
        <v>26</v>
      </c>
      <c r="C36">
        <v>2046</v>
      </c>
      <c r="D36" s="13">
        <f>'BY_Demands_Drivers (3)'!$F$25*I36</f>
        <v>2.5356064731899624</v>
      </c>
      <c r="E36" s="13">
        <f>'BY_Demands_Drivers (3)'!$G$25*I36</f>
        <v>3.8034097097849351</v>
      </c>
      <c r="F36" t="s">
        <v>150</v>
      </c>
      <c r="H36" s="14">
        <f>'BY_Demands_Drivers (3)'!K75</f>
        <v>2046</v>
      </c>
      <c r="I36" s="83">
        <f t="shared" si="0"/>
        <v>0.88329617843549724</v>
      </c>
      <c r="J36" s="13">
        <v>0.92</v>
      </c>
      <c r="K36" s="13">
        <v>0.96010454177771432</v>
      </c>
    </row>
    <row r="37" spans="2:11" x14ac:dyDescent="0.3">
      <c r="B37" t="s">
        <v>26</v>
      </c>
      <c r="C37">
        <v>2047</v>
      </c>
      <c r="D37" s="13">
        <f>'BY_Demands_Drivers (3)'!$F$25*I37</f>
        <v>2.5278786511223337</v>
      </c>
      <c r="E37" s="13">
        <f>'BY_Demands_Drivers (3)'!$G$25*I37</f>
        <v>3.7918179766834919</v>
      </c>
      <c r="F37" t="s">
        <v>150</v>
      </c>
      <c r="H37" s="14">
        <f>'BY_Demands_Drivers (3)'!K76</f>
        <v>2047</v>
      </c>
      <c r="I37" s="83">
        <f t="shared" si="0"/>
        <v>0.88060413778481283</v>
      </c>
      <c r="J37" s="13">
        <v>0.91500000000000004</v>
      </c>
      <c r="K37" s="13">
        <v>0.96240889375389382</v>
      </c>
    </row>
    <row r="38" spans="2:11" x14ac:dyDescent="0.3">
      <c r="B38" t="s">
        <v>26</v>
      </c>
      <c r="C38">
        <v>2048</v>
      </c>
      <c r="D38" s="13">
        <f>'BY_Demands_Drivers (3)'!$F$25*I38</f>
        <v>2.5200846798973791</v>
      </c>
      <c r="E38" s="13">
        <f>'BY_Demands_Drivers (3)'!$G$25*I38</f>
        <v>3.7801270198460601</v>
      </c>
      <c r="F38" t="s">
        <v>150</v>
      </c>
      <c r="H38" s="14">
        <f>'BY_Demands_Drivers (3)'!K77</f>
        <v>2048</v>
      </c>
      <c r="I38" s="83">
        <f t="shared" si="0"/>
        <v>0.87788905361436675</v>
      </c>
      <c r="J38" s="13">
        <v>0.91</v>
      </c>
      <c r="K38" s="13">
        <v>0.96471324573007333</v>
      </c>
    </row>
    <row r="39" spans="2:11" x14ac:dyDescent="0.3">
      <c r="B39" t="s">
        <v>26</v>
      </c>
      <c r="C39">
        <v>2049</v>
      </c>
      <c r="D39" s="13">
        <f>'BY_Demands_Drivers (3)'!$F$25*I39</f>
        <v>2.512224559515098</v>
      </c>
      <c r="E39" s="13">
        <f>'BY_Demands_Drivers (3)'!$G$25*I39</f>
        <v>3.7683368392726386</v>
      </c>
      <c r="F39" t="s">
        <v>150</v>
      </c>
      <c r="H39" s="14">
        <f>'BY_Demands_Drivers (3)'!K78</f>
        <v>2049</v>
      </c>
      <c r="I39" s="83">
        <f t="shared" si="0"/>
        <v>0.87515092592415888</v>
      </c>
      <c r="J39" s="13">
        <v>0.90500000000000003</v>
      </c>
      <c r="K39" s="13">
        <v>0.96701759770625284</v>
      </c>
    </row>
    <row r="40" spans="2:11" x14ac:dyDescent="0.3">
      <c r="B40" t="s">
        <v>26</v>
      </c>
      <c r="C40">
        <v>2050</v>
      </c>
      <c r="D40" s="13">
        <f>'BY_Demands_Drivers (3)'!$F$25*I40</f>
        <v>2.5042982899754902</v>
      </c>
      <c r="E40" s="13">
        <f>'BY_Demands_Drivers (3)'!$G$25*I40</f>
        <v>3.7564474349632264</v>
      </c>
      <c r="F40" t="s">
        <v>150</v>
      </c>
      <c r="H40" s="14">
        <f>'BY_Demands_Drivers (3)'!K79</f>
        <v>2050</v>
      </c>
      <c r="I40" s="83">
        <f t="shared" si="0"/>
        <v>0.872389754714189</v>
      </c>
      <c r="J40" s="13">
        <v>0.9</v>
      </c>
      <c r="K40" s="13">
        <v>0.96932194968243224</v>
      </c>
    </row>
    <row r="41" spans="2:11" x14ac:dyDescent="0.3">
      <c r="B41" t="s">
        <v>26</v>
      </c>
      <c r="C41">
        <v>2015</v>
      </c>
      <c r="D41" s="13">
        <f>'BY_Demands_Drivers (3)'!$F$26*I5</f>
        <v>2.4600336182682594</v>
      </c>
      <c r="E41" s="13">
        <f>'BY_Demands_Drivers (3)'!$G$26*I5</f>
        <v>3.6900504274023889</v>
      </c>
      <c r="F41" t="s">
        <v>149</v>
      </c>
      <c r="K41" s="13"/>
    </row>
    <row r="42" spans="2:11" x14ac:dyDescent="0.3">
      <c r="B42" t="s">
        <v>26</v>
      </c>
      <c r="C42">
        <v>2016</v>
      </c>
      <c r="D42" s="13">
        <f>'BY_Demands_Drivers (3)'!$F$26*I6</f>
        <v>2.4468281808022616</v>
      </c>
      <c r="E42" s="13">
        <f>'BY_Demands_Drivers (3)'!$G$26*I6</f>
        <v>3.6702422712033917</v>
      </c>
      <c r="F42" t="s">
        <v>149</v>
      </c>
      <c r="K42" s="13"/>
    </row>
    <row r="43" spans="2:11" x14ac:dyDescent="0.3">
      <c r="B43" t="s">
        <v>26</v>
      </c>
      <c r="C43">
        <v>2017</v>
      </c>
      <c r="D43" s="13">
        <f>'BY_Demands_Drivers (3)'!$F$26*I7</f>
        <v>2.4336227433362638</v>
      </c>
      <c r="E43" s="13">
        <f>'BY_Demands_Drivers (3)'!$G$26*I7</f>
        <v>3.6504341150043955</v>
      </c>
      <c r="F43" t="s">
        <v>149</v>
      </c>
      <c r="K43" s="13"/>
    </row>
    <row r="44" spans="2:11" x14ac:dyDescent="0.3">
      <c r="B44" t="s">
        <v>26</v>
      </c>
      <c r="C44">
        <v>2018</v>
      </c>
      <c r="D44" s="13">
        <f>'BY_Demands_Drivers (3)'!$F$26*I8</f>
        <v>2.420417305870266</v>
      </c>
      <c r="E44" s="13">
        <f>'BY_Demands_Drivers (3)'!$G$26*I8</f>
        <v>3.6306259588053988</v>
      </c>
      <c r="F44" t="s">
        <v>149</v>
      </c>
      <c r="K44" s="13"/>
    </row>
    <row r="45" spans="2:11" x14ac:dyDescent="0.3">
      <c r="B45" t="s">
        <v>26</v>
      </c>
      <c r="C45">
        <v>2019</v>
      </c>
      <c r="D45" s="13">
        <f>'BY_Demands_Drivers (3)'!$F$26*I9</f>
        <v>2.4072118684042687</v>
      </c>
      <c r="E45" s="13">
        <f>'BY_Demands_Drivers (3)'!$G$26*I9</f>
        <v>3.6108178026064026</v>
      </c>
      <c r="F45" t="s">
        <v>149</v>
      </c>
    </row>
    <row r="46" spans="2:11" x14ac:dyDescent="0.3">
      <c r="B46" t="s">
        <v>26</v>
      </c>
      <c r="C46">
        <v>2020</v>
      </c>
      <c r="D46" s="13">
        <f>'BY_Demands_Drivers (3)'!$F$26*I10</f>
        <v>2.3940064309382705</v>
      </c>
      <c r="E46" s="13">
        <f>'BY_Demands_Drivers (3)'!$G$26*I10</f>
        <v>3.5910096464074055</v>
      </c>
      <c r="F46" t="s">
        <v>149</v>
      </c>
    </row>
    <row r="47" spans="2:11" x14ac:dyDescent="0.3">
      <c r="B47" t="s">
        <v>26</v>
      </c>
      <c r="C47">
        <v>2021</v>
      </c>
      <c r="D47" s="13">
        <f>'BY_Demands_Drivers (3)'!$F$26*I11</f>
        <v>2.3825343146192868</v>
      </c>
      <c r="E47" s="13">
        <f>'BY_Demands_Drivers (3)'!$G$26*I11</f>
        <v>3.5738014719289297</v>
      </c>
      <c r="F47" t="s">
        <v>149</v>
      </c>
    </row>
    <row r="48" spans="2:11" x14ac:dyDescent="0.3">
      <c r="B48" t="s">
        <v>26</v>
      </c>
      <c r="C48">
        <v>2022</v>
      </c>
      <c r="D48" s="13">
        <f>'BY_Demands_Drivers (3)'!$F$26*I12</f>
        <v>2.3710621983003026</v>
      </c>
      <c r="E48" s="13">
        <f>'BY_Demands_Drivers (3)'!$G$26*I12</f>
        <v>3.5565932974504535</v>
      </c>
      <c r="F48" t="s">
        <v>149</v>
      </c>
    </row>
    <row r="49" spans="2:6" x14ac:dyDescent="0.3">
      <c r="B49" t="s">
        <v>26</v>
      </c>
      <c r="C49">
        <v>2023</v>
      </c>
      <c r="D49" s="13">
        <f>'BY_Demands_Drivers (3)'!$F$26*I13</f>
        <v>2.3595900819813189</v>
      </c>
      <c r="E49" s="13">
        <f>'BY_Demands_Drivers (3)'!$G$26*I13</f>
        <v>3.5393851229719777</v>
      </c>
      <c r="F49" t="s">
        <v>149</v>
      </c>
    </row>
    <row r="50" spans="2:6" x14ac:dyDescent="0.3">
      <c r="B50" t="s">
        <v>26</v>
      </c>
      <c r="C50">
        <v>2024</v>
      </c>
      <c r="D50" s="13">
        <f>'BY_Demands_Drivers (3)'!$F$26*I14</f>
        <v>2.3481179656623348</v>
      </c>
      <c r="E50" s="13">
        <f>'BY_Demands_Drivers (3)'!$G$26*I14</f>
        <v>3.5221769484935015</v>
      </c>
      <c r="F50" t="s">
        <v>149</v>
      </c>
    </row>
    <row r="51" spans="2:6" x14ac:dyDescent="0.3">
      <c r="B51" t="s">
        <v>26</v>
      </c>
      <c r="C51">
        <v>2025</v>
      </c>
      <c r="D51" s="13">
        <f>'BY_Demands_Drivers (3)'!$F$26*I15</f>
        <v>2.3366458493433515</v>
      </c>
      <c r="E51" s="13">
        <f>'BY_Demands_Drivers (3)'!$G$26*I15</f>
        <v>3.5049687740150266</v>
      </c>
      <c r="F51" t="s">
        <v>149</v>
      </c>
    </row>
    <row r="52" spans="2:6" x14ac:dyDescent="0.3">
      <c r="B52" t="s">
        <v>26</v>
      </c>
      <c r="C52">
        <v>2026</v>
      </c>
      <c r="D52" s="13">
        <f>'BY_Demands_Drivers (3)'!$F$26*I16</f>
        <v>2.3284756943549096</v>
      </c>
      <c r="E52" s="13">
        <f>'BY_Demands_Drivers (3)'!$G$26*I16</f>
        <v>3.492713541532364</v>
      </c>
      <c r="F52" t="s">
        <v>149</v>
      </c>
    </row>
    <row r="53" spans="2:6" x14ac:dyDescent="0.3">
      <c r="B53" t="s">
        <v>26</v>
      </c>
      <c r="C53">
        <v>2027</v>
      </c>
      <c r="D53" s="13">
        <f>'BY_Demands_Drivers (3)'!$F$26*I17</f>
        <v>2.3203055393664673</v>
      </c>
      <c r="E53" s="13">
        <f>'BY_Demands_Drivers (3)'!$G$26*I17</f>
        <v>3.4804583090497005</v>
      </c>
      <c r="F53" t="s">
        <v>149</v>
      </c>
    </row>
    <row r="54" spans="2:6" x14ac:dyDescent="0.3">
      <c r="B54" t="s">
        <v>26</v>
      </c>
      <c r="C54">
        <v>2028</v>
      </c>
      <c r="D54" s="13">
        <f>'BY_Demands_Drivers (3)'!$F$26*I18</f>
        <v>2.312135384378025</v>
      </c>
      <c r="E54" s="13">
        <f>'BY_Demands_Drivers (3)'!$G$26*I18</f>
        <v>3.4682030765670375</v>
      </c>
      <c r="F54" t="s">
        <v>149</v>
      </c>
    </row>
    <row r="55" spans="2:6" x14ac:dyDescent="0.3">
      <c r="B55" t="s">
        <v>26</v>
      </c>
      <c r="C55">
        <v>2029</v>
      </c>
      <c r="D55" s="13">
        <f>'BY_Demands_Drivers (3)'!$F$26*I19</f>
        <v>2.3039652293895831</v>
      </c>
      <c r="E55" s="13">
        <f>'BY_Demands_Drivers (3)'!$G$26*I19</f>
        <v>3.4559478440843745</v>
      </c>
      <c r="F55" t="s">
        <v>149</v>
      </c>
    </row>
    <row r="56" spans="2:6" x14ac:dyDescent="0.3">
      <c r="B56" t="s">
        <v>26</v>
      </c>
      <c r="C56">
        <v>2030</v>
      </c>
      <c r="D56" s="13">
        <f>'BY_Demands_Drivers (3)'!$F$26*I20</f>
        <v>2.2957950744011417</v>
      </c>
      <c r="E56" s="13">
        <f>'BY_Demands_Drivers (3)'!$G$26*I20</f>
        <v>3.4436926116017124</v>
      </c>
      <c r="F56" t="s">
        <v>149</v>
      </c>
    </row>
    <row r="57" spans="2:6" x14ac:dyDescent="0.3">
      <c r="B57" t="s">
        <v>26</v>
      </c>
      <c r="C57">
        <v>2031</v>
      </c>
      <c r="D57" s="13">
        <f>'BY_Demands_Drivers (3)'!$F$26*I21</f>
        <v>2.277307734649622</v>
      </c>
      <c r="E57" s="13">
        <f>'BY_Demands_Drivers (3)'!$G$26*I21</f>
        <v>3.4159616019744328</v>
      </c>
      <c r="F57" t="s">
        <v>149</v>
      </c>
    </row>
    <row r="58" spans="2:6" x14ac:dyDescent="0.3">
      <c r="B58" t="s">
        <v>26</v>
      </c>
      <c r="C58">
        <v>2032</v>
      </c>
      <c r="D58" s="13">
        <f>'BY_Demands_Drivers (3)'!$F$26*I22</f>
        <v>2.2588908307210116</v>
      </c>
      <c r="E58" s="13">
        <f>'BY_Demands_Drivers (3)'!$G$26*I22</f>
        <v>3.3883362460815172</v>
      </c>
      <c r="F58" t="s">
        <v>149</v>
      </c>
    </row>
    <row r="59" spans="2:6" x14ac:dyDescent="0.3">
      <c r="B59" t="s">
        <v>26</v>
      </c>
      <c r="C59">
        <v>2033</v>
      </c>
      <c r="D59" s="13">
        <f>'BY_Demands_Drivers (3)'!$F$26*I23</f>
        <v>2.240544362615311</v>
      </c>
      <c r="E59" s="13">
        <f>'BY_Demands_Drivers (3)'!$G$26*I23</f>
        <v>3.3608165439229665</v>
      </c>
      <c r="F59" t="s">
        <v>149</v>
      </c>
    </row>
    <row r="60" spans="2:6" x14ac:dyDescent="0.3">
      <c r="B60" t="s">
        <v>26</v>
      </c>
      <c r="C60">
        <v>2034</v>
      </c>
      <c r="D60" s="13">
        <f>'BY_Demands_Drivers (3)'!$F$26*I24</f>
        <v>2.2222683303325206</v>
      </c>
      <c r="E60" s="13">
        <f>'BY_Demands_Drivers (3)'!$G$26*I24</f>
        <v>3.3334024954987806</v>
      </c>
      <c r="F60" t="s">
        <v>149</v>
      </c>
    </row>
    <row r="61" spans="2:6" x14ac:dyDescent="0.3">
      <c r="B61" t="s">
        <v>26</v>
      </c>
      <c r="C61">
        <v>2035</v>
      </c>
      <c r="D61" s="13">
        <f>'BY_Demands_Drivers (3)'!$F$26*I25</f>
        <v>2.20406273387264</v>
      </c>
      <c r="E61" s="13">
        <f>'BY_Demands_Drivers (3)'!$G$26*I25</f>
        <v>3.3060941008089597</v>
      </c>
      <c r="F61" t="s">
        <v>149</v>
      </c>
    </row>
    <row r="62" spans="2:6" x14ac:dyDescent="0.3">
      <c r="B62" t="s">
        <v>26</v>
      </c>
      <c r="C62">
        <v>2036</v>
      </c>
      <c r="D62" s="13">
        <f>'BY_Demands_Drivers (3)'!$F$26*I26</f>
        <v>2.1973366910313139</v>
      </c>
      <c r="E62" s="13">
        <f>'BY_Demands_Drivers (3)'!$G$26*I26</f>
        <v>3.2960050365469704</v>
      </c>
      <c r="F62" t="s">
        <v>149</v>
      </c>
    </row>
    <row r="63" spans="2:6" x14ac:dyDescent="0.3">
      <c r="B63" t="s">
        <v>26</v>
      </c>
      <c r="C63">
        <v>2037</v>
      </c>
      <c r="D63" s="13">
        <f>'BY_Demands_Drivers (3)'!$F$26*I27</f>
        <v>2.1905634642418086</v>
      </c>
      <c r="E63" s="13">
        <f>'BY_Demands_Drivers (3)'!$G$26*I27</f>
        <v>3.2858451963627124</v>
      </c>
      <c r="F63" t="s">
        <v>149</v>
      </c>
    </row>
    <row r="64" spans="2:6" x14ac:dyDescent="0.3">
      <c r="B64" t="s">
        <v>26</v>
      </c>
      <c r="C64">
        <v>2038</v>
      </c>
      <c r="D64" s="13">
        <f>'BY_Demands_Drivers (3)'!$F$26*I28</f>
        <v>2.1837430535041231</v>
      </c>
      <c r="E64" s="13">
        <f>'BY_Demands_Drivers (3)'!$G$26*I28</f>
        <v>3.2756145802561845</v>
      </c>
      <c r="F64" t="s">
        <v>149</v>
      </c>
    </row>
    <row r="65" spans="2:6" x14ac:dyDescent="0.3">
      <c r="B65" t="s">
        <v>26</v>
      </c>
      <c r="C65">
        <v>2039</v>
      </c>
      <c r="D65" s="13">
        <f>'BY_Demands_Drivers (3)'!$F$26*I29</f>
        <v>2.1768754588182584</v>
      </c>
      <c r="E65" s="13">
        <f>'BY_Demands_Drivers (3)'!$G$26*I29</f>
        <v>3.2653131882273878</v>
      </c>
      <c r="F65" t="s">
        <v>149</v>
      </c>
    </row>
    <row r="66" spans="2:6" x14ac:dyDescent="0.3">
      <c r="B66" t="s">
        <v>26</v>
      </c>
      <c r="C66">
        <v>2040</v>
      </c>
      <c r="D66" s="13">
        <f>'BY_Demands_Drivers (3)'!$F$26*I30</f>
        <v>2.169960680184214</v>
      </c>
      <c r="E66" s="13">
        <f>'BY_Demands_Drivers (3)'!$G$26*I30</f>
        <v>3.2549410202763212</v>
      </c>
      <c r="F66" t="s">
        <v>149</v>
      </c>
    </row>
    <row r="67" spans="2:6" x14ac:dyDescent="0.3">
      <c r="B67" t="s">
        <v>26</v>
      </c>
      <c r="C67">
        <v>2041</v>
      </c>
      <c r="D67" s="13">
        <f>'BY_Demands_Drivers (3)'!$F$26*I31</f>
        <v>2.1627988282555632</v>
      </c>
      <c r="E67" s="13">
        <f>'BY_Demands_Drivers (3)'!$G$26*I31</f>
        <v>3.2441982423833444</v>
      </c>
      <c r="F67" t="s">
        <v>149</v>
      </c>
    </row>
    <row r="68" spans="2:6" x14ac:dyDescent="0.3">
      <c r="B68" t="s">
        <v>26</v>
      </c>
      <c r="C68">
        <v>2042</v>
      </c>
      <c r="D68" s="13">
        <f>'BY_Demands_Drivers (3)'!$F$26*I32</f>
        <v>2.1555919076099119</v>
      </c>
      <c r="E68" s="13">
        <f>'BY_Demands_Drivers (3)'!$G$26*I32</f>
        <v>3.2333878614148679</v>
      </c>
      <c r="F68" t="s">
        <v>149</v>
      </c>
    </row>
    <row r="69" spans="2:6" x14ac:dyDescent="0.3">
      <c r="B69" t="s">
        <v>26</v>
      </c>
      <c r="C69">
        <v>2043</v>
      </c>
      <c r="D69" s="13">
        <f>'BY_Demands_Drivers (3)'!$F$26*I33</f>
        <v>2.1483399182472609</v>
      </c>
      <c r="E69" s="13">
        <f>'BY_Demands_Drivers (3)'!$G$26*I33</f>
        <v>3.2225098773708911</v>
      </c>
      <c r="F69" t="s">
        <v>149</v>
      </c>
    </row>
    <row r="70" spans="2:6" x14ac:dyDescent="0.3">
      <c r="B70" t="s">
        <v>26</v>
      </c>
      <c r="C70">
        <v>2044</v>
      </c>
      <c r="D70" s="13">
        <f>'BY_Demands_Drivers (3)'!$F$26*I34</f>
        <v>2.1410428601676093</v>
      </c>
      <c r="E70" s="13">
        <f>'BY_Demands_Drivers (3)'!$G$26*I34</f>
        <v>3.2115642902514137</v>
      </c>
      <c r="F70" t="s">
        <v>149</v>
      </c>
    </row>
    <row r="71" spans="2:6" x14ac:dyDescent="0.3">
      <c r="B71" t="s">
        <v>26</v>
      </c>
      <c r="C71">
        <v>2045</v>
      </c>
      <c r="D71" s="13">
        <f>'BY_Demands_Drivers (3)'!$F$26*I35</f>
        <v>2.1337007333709566</v>
      </c>
      <c r="E71" s="13">
        <f>'BY_Demands_Drivers (3)'!$G$26*I35</f>
        <v>3.2005511000564346</v>
      </c>
      <c r="F71" t="s">
        <v>149</v>
      </c>
    </row>
    <row r="72" spans="2:6" x14ac:dyDescent="0.3">
      <c r="B72" t="s">
        <v>26</v>
      </c>
      <c r="C72">
        <v>2046</v>
      </c>
      <c r="D72" s="13">
        <f>'BY_Demands_Drivers (3)'!$F$26*I36</f>
        <v>2.1272728947914397</v>
      </c>
      <c r="E72" s="13">
        <f>'BY_Demands_Drivers (3)'!$G$26*I36</f>
        <v>3.190909342187159</v>
      </c>
      <c r="F72" t="s">
        <v>149</v>
      </c>
    </row>
    <row r="73" spans="2:6" x14ac:dyDescent="0.3">
      <c r="B73" t="s">
        <v>26</v>
      </c>
      <c r="C73">
        <v>2047</v>
      </c>
      <c r="D73" s="13">
        <f>'BY_Demands_Drivers (3)'!$F$26*I37</f>
        <v>2.1207895597021595</v>
      </c>
      <c r="E73" s="13">
        <f>'BY_Demands_Drivers (3)'!$G$26*I37</f>
        <v>3.1811843395532393</v>
      </c>
      <c r="F73" t="s">
        <v>149</v>
      </c>
    </row>
    <row r="74" spans="2:6" x14ac:dyDescent="0.3">
      <c r="B74" t="s">
        <v>26</v>
      </c>
      <c r="C74">
        <v>2048</v>
      </c>
      <c r="D74" s="13">
        <f>'BY_Demands_Drivers (3)'!$F$26*I38</f>
        <v>2.1142507281031175</v>
      </c>
      <c r="E74" s="13">
        <f>'BY_Demands_Drivers (3)'!$G$26*I38</f>
        <v>3.1713760921546763</v>
      </c>
      <c r="F74" t="s">
        <v>149</v>
      </c>
    </row>
    <row r="75" spans="2:6" x14ac:dyDescent="0.3">
      <c r="B75" t="s">
        <v>26</v>
      </c>
      <c r="C75">
        <v>2049</v>
      </c>
      <c r="D75" s="13">
        <f>'BY_Demands_Drivers (3)'!$F$26*I39</f>
        <v>2.1076563999943128</v>
      </c>
      <c r="E75" s="13">
        <f>'BY_Demands_Drivers (3)'!$G$26*I39</f>
        <v>3.1614845999914687</v>
      </c>
      <c r="F75" t="s">
        <v>149</v>
      </c>
    </row>
    <row r="76" spans="2:6" x14ac:dyDescent="0.3">
      <c r="B76" t="s">
        <v>26</v>
      </c>
      <c r="C76">
        <v>2050</v>
      </c>
      <c r="D76" s="13">
        <f>'BY_Demands_Drivers (3)'!$F$26*I40</f>
        <v>2.1010065753757448</v>
      </c>
      <c r="E76" s="13">
        <f>'BY_Demands_Drivers (3)'!$G$26*I40</f>
        <v>3.1515098630636169</v>
      </c>
      <c r="F76" t="s">
        <v>149</v>
      </c>
    </row>
    <row r="77" spans="2:6" x14ac:dyDescent="0.3">
      <c r="B77" t="s">
        <v>26</v>
      </c>
      <c r="C77">
        <v>2015</v>
      </c>
      <c r="D77" s="13">
        <f>'BY_Demands_Drivers (3)'!$F$27*I5</f>
        <v>0.13224432989408966</v>
      </c>
      <c r="E77" s="13">
        <f>'BY_Demands_Drivers (3)'!$G$27*I5</f>
        <v>0.19836649484113394</v>
      </c>
      <c r="F77" t="s">
        <v>148</v>
      </c>
    </row>
    <row r="78" spans="2:6" x14ac:dyDescent="0.3">
      <c r="B78" t="s">
        <v>26</v>
      </c>
      <c r="C78">
        <v>2016</v>
      </c>
      <c r="D78" s="13">
        <f>'BY_Demands_Drivers (3)'!$F$27*I6</f>
        <v>0.13153444356746355</v>
      </c>
      <c r="E78" s="13">
        <f>'BY_Demands_Drivers (3)'!$G$27*I6</f>
        <v>0.19730166535119475</v>
      </c>
      <c r="F78" t="s">
        <v>148</v>
      </c>
    </row>
    <row r="79" spans="2:6" x14ac:dyDescent="0.3">
      <c r="B79" t="s">
        <v>26</v>
      </c>
      <c r="C79">
        <v>2017</v>
      </c>
      <c r="D79" s="13">
        <f>'BY_Demands_Drivers (3)'!$F$27*I7</f>
        <v>0.13082455724083744</v>
      </c>
      <c r="E79" s="13">
        <f>'BY_Demands_Drivers (3)'!$G$27*I7</f>
        <v>0.19623683586125565</v>
      </c>
      <c r="F79" t="s">
        <v>148</v>
      </c>
    </row>
    <row r="80" spans="2:6" x14ac:dyDescent="0.3">
      <c r="B80" t="s">
        <v>26</v>
      </c>
      <c r="C80">
        <v>2018</v>
      </c>
      <c r="D80" s="13">
        <f>'BY_Demands_Drivers (3)'!$F$27*I8</f>
        <v>0.13011467091421133</v>
      </c>
      <c r="E80" s="13">
        <f>'BY_Demands_Drivers (3)'!$G$27*I8</f>
        <v>0.19517200637131646</v>
      </c>
      <c r="F80" t="s">
        <v>148</v>
      </c>
    </row>
    <row r="81" spans="2:6" x14ac:dyDescent="0.3">
      <c r="B81" t="s">
        <v>26</v>
      </c>
      <c r="C81">
        <v>2019</v>
      </c>
      <c r="D81" s="13">
        <f>'BY_Demands_Drivers (3)'!$F$27*I9</f>
        <v>0.12940478458758525</v>
      </c>
      <c r="E81" s="13">
        <f>'BY_Demands_Drivers (3)'!$G$27*I9</f>
        <v>0.19410717688137732</v>
      </c>
      <c r="F81" t="s">
        <v>148</v>
      </c>
    </row>
    <row r="82" spans="2:6" x14ac:dyDescent="0.3">
      <c r="B82" t="s">
        <v>26</v>
      </c>
      <c r="C82">
        <v>2020</v>
      </c>
      <c r="D82" s="13">
        <f>'BY_Demands_Drivers (3)'!$F$27*I10</f>
        <v>0.12869489826095912</v>
      </c>
      <c r="E82" s="13">
        <f>'BY_Demands_Drivers (3)'!$G$27*I10</f>
        <v>0.19304234739143816</v>
      </c>
      <c r="F82" t="s">
        <v>148</v>
      </c>
    </row>
    <row r="83" spans="2:6" x14ac:dyDescent="0.3">
      <c r="B83" t="s">
        <v>26</v>
      </c>
      <c r="C83">
        <v>2021</v>
      </c>
      <c r="D83" s="13">
        <f>'BY_Demands_Drivers (3)'!$F$27*I11</f>
        <v>0.12807819029249687</v>
      </c>
      <c r="E83" s="13">
        <f>'BY_Demands_Drivers (3)'!$G$27*I11</f>
        <v>0.19211728543874479</v>
      </c>
      <c r="F83" t="s">
        <v>148</v>
      </c>
    </row>
    <row r="84" spans="2:6" x14ac:dyDescent="0.3">
      <c r="B84" t="s">
        <v>26</v>
      </c>
      <c r="C84">
        <v>2022</v>
      </c>
      <c r="D84" s="13">
        <f>'BY_Demands_Drivers (3)'!$F$27*I12</f>
        <v>0.12746148232403459</v>
      </c>
      <c r="E84" s="13">
        <f>'BY_Demands_Drivers (3)'!$G$27*I12</f>
        <v>0.19119222348605139</v>
      </c>
      <c r="F84" t="s">
        <v>148</v>
      </c>
    </row>
    <row r="85" spans="2:6" x14ac:dyDescent="0.3">
      <c r="B85" t="s">
        <v>26</v>
      </c>
      <c r="C85">
        <v>2023</v>
      </c>
      <c r="D85" s="13">
        <f>'BY_Demands_Drivers (3)'!$F$27*I13</f>
        <v>0.12684477435557234</v>
      </c>
      <c r="E85" s="13">
        <f>'BY_Demands_Drivers (3)'!$G$27*I13</f>
        <v>0.19026716153335801</v>
      </c>
      <c r="F85" t="s">
        <v>148</v>
      </c>
    </row>
    <row r="86" spans="2:6" x14ac:dyDescent="0.3">
      <c r="B86" t="s">
        <v>26</v>
      </c>
      <c r="C86">
        <v>2024</v>
      </c>
      <c r="D86" s="13">
        <f>'BY_Demands_Drivers (3)'!$F$27*I14</f>
        <v>0.12622806638711007</v>
      </c>
      <c r="E86" s="13">
        <f>'BY_Demands_Drivers (3)'!$G$27*I14</f>
        <v>0.18934209958066461</v>
      </c>
      <c r="F86" t="s">
        <v>148</v>
      </c>
    </row>
    <row r="87" spans="2:6" x14ac:dyDescent="0.3">
      <c r="B87" t="s">
        <v>26</v>
      </c>
      <c r="C87">
        <v>2025</v>
      </c>
      <c r="D87" s="13">
        <f>'BY_Demands_Drivers (3)'!$F$27*I15</f>
        <v>0.12561135841864784</v>
      </c>
      <c r="E87" s="13">
        <f>'BY_Demands_Drivers (3)'!$G$27*I15</f>
        <v>0.18841703762797127</v>
      </c>
      <c r="F87" t="s">
        <v>148</v>
      </c>
    </row>
    <row r="88" spans="2:6" x14ac:dyDescent="0.3">
      <c r="B88" t="s">
        <v>26</v>
      </c>
      <c r="C88">
        <v>2026</v>
      </c>
      <c r="D88" s="13">
        <f>'BY_Demands_Drivers (3)'!$F$27*I16</f>
        <v>0.12517215439169721</v>
      </c>
      <c r="E88" s="13">
        <f>'BY_Demands_Drivers (3)'!$G$27*I16</f>
        <v>0.18775823158754532</v>
      </c>
      <c r="F88" t="s">
        <v>148</v>
      </c>
    </row>
    <row r="89" spans="2:6" x14ac:dyDescent="0.3">
      <c r="B89" t="s">
        <v>26</v>
      </c>
      <c r="C89">
        <v>2027</v>
      </c>
      <c r="D89" s="13">
        <f>'BY_Demands_Drivers (3)'!$F$27*I17</f>
        <v>0.12473295036474658</v>
      </c>
      <c r="E89" s="13">
        <f>'BY_Demands_Drivers (3)'!$G$27*I17</f>
        <v>0.18709942554711936</v>
      </c>
      <c r="F89" t="s">
        <v>148</v>
      </c>
    </row>
    <row r="90" spans="2:6" x14ac:dyDescent="0.3">
      <c r="B90" t="s">
        <v>26</v>
      </c>
      <c r="C90">
        <v>2028</v>
      </c>
      <c r="D90" s="13">
        <f>'BY_Demands_Drivers (3)'!$F$27*I18</f>
        <v>0.12429374633779593</v>
      </c>
      <c r="E90" s="13">
        <f>'BY_Demands_Drivers (3)'!$G$27*I18</f>
        <v>0.18644061950669338</v>
      </c>
      <c r="F90" t="s">
        <v>148</v>
      </c>
    </row>
    <row r="91" spans="2:6" x14ac:dyDescent="0.3">
      <c r="B91" t="s">
        <v>26</v>
      </c>
      <c r="C91">
        <v>2029</v>
      </c>
      <c r="D91" s="13">
        <f>'BY_Demands_Drivers (3)'!$F$27*I19</f>
        <v>0.12385454231084529</v>
      </c>
      <c r="E91" s="13">
        <f>'BY_Demands_Drivers (3)'!$G$27*I19</f>
        <v>0.18578181346626743</v>
      </c>
      <c r="F91" t="s">
        <v>148</v>
      </c>
    </row>
    <row r="92" spans="2:6" x14ac:dyDescent="0.3">
      <c r="B92" t="s">
        <v>26</v>
      </c>
      <c r="C92">
        <v>2030</v>
      </c>
      <c r="D92" s="13">
        <f>'BY_Demands_Drivers (3)'!$F$27*I20</f>
        <v>0.12341533828389468</v>
      </c>
      <c r="E92" s="13">
        <f>'BY_Demands_Drivers (3)'!$G$27*I20</f>
        <v>0.18512300742584153</v>
      </c>
      <c r="F92" t="s">
        <v>148</v>
      </c>
    </row>
    <row r="93" spans="2:6" x14ac:dyDescent="0.3">
      <c r="B93" t="s">
        <v>26</v>
      </c>
      <c r="C93">
        <v>2031</v>
      </c>
      <c r="D93" s="13">
        <f>'BY_Demands_Drivers (3)'!$F$27*I21</f>
        <v>0.12242151208623274</v>
      </c>
      <c r="E93" s="13">
        <f>'BY_Demands_Drivers (3)'!$G$27*I21</f>
        <v>0.1836322681293486</v>
      </c>
      <c r="F93" t="s">
        <v>148</v>
      </c>
    </row>
    <row r="94" spans="2:6" x14ac:dyDescent="0.3">
      <c r="B94" t="s">
        <v>26</v>
      </c>
      <c r="C94">
        <v>2032</v>
      </c>
      <c r="D94" s="13">
        <f>'BY_Demands_Drivers (3)'!$F$27*I22</f>
        <v>0.1214314723157692</v>
      </c>
      <c r="E94" s="13">
        <f>'BY_Demands_Drivers (3)'!$G$27*I22</f>
        <v>0.18214720847365332</v>
      </c>
      <c r="F94" t="s">
        <v>148</v>
      </c>
    </row>
    <row r="95" spans="2:6" x14ac:dyDescent="0.3">
      <c r="B95" t="s">
        <v>26</v>
      </c>
      <c r="C95">
        <v>2033</v>
      </c>
      <c r="D95" s="13">
        <f>'BY_Demands_Drivers (3)'!$F$27*I23</f>
        <v>0.12044521897250408</v>
      </c>
      <c r="E95" s="13">
        <f>'BY_Demands_Drivers (3)'!$G$27*I23</f>
        <v>0.18066782845875565</v>
      </c>
      <c r="F95" t="s">
        <v>148</v>
      </c>
    </row>
    <row r="96" spans="2:6" x14ac:dyDescent="0.3">
      <c r="B96" t="s">
        <v>26</v>
      </c>
      <c r="C96">
        <v>2034</v>
      </c>
      <c r="D96" s="13">
        <f>'BY_Demands_Drivers (3)'!$F$27*I24</f>
        <v>0.1194627520564374</v>
      </c>
      <c r="E96" s="13">
        <f>'BY_Demands_Drivers (3)'!$G$27*I24</f>
        <v>0.17919412808465562</v>
      </c>
      <c r="F96" t="s">
        <v>148</v>
      </c>
    </row>
    <row r="97" spans="2:6" x14ac:dyDescent="0.3">
      <c r="B97" t="s">
        <v>26</v>
      </c>
      <c r="C97">
        <v>2035</v>
      </c>
      <c r="D97" s="13">
        <f>'BY_Demands_Drivers (3)'!$F$27*I25</f>
        <v>0.11848407156756914</v>
      </c>
      <c r="E97" s="13">
        <f>'BY_Demands_Drivers (3)'!$G$27*I25</f>
        <v>0.17772610735135322</v>
      </c>
      <c r="F97" t="s">
        <v>148</v>
      </c>
    </row>
    <row r="98" spans="2:6" x14ac:dyDescent="0.3">
      <c r="B98" t="s">
        <v>26</v>
      </c>
      <c r="C98">
        <v>2036</v>
      </c>
      <c r="D98" s="13">
        <f>'BY_Demands_Drivers (3)'!$F$27*I26</f>
        <v>0.11812249885499124</v>
      </c>
      <c r="E98" s="13">
        <f>'BY_Demands_Drivers (3)'!$G$27*I26</f>
        <v>0.17718374828248637</v>
      </c>
      <c r="F98" t="s">
        <v>148</v>
      </c>
    </row>
    <row r="99" spans="2:6" x14ac:dyDescent="0.3">
      <c r="B99" t="s">
        <v>26</v>
      </c>
      <c r="C99">
        <v>2037</v>
      </c>
      <c r="D99" s="13">
        <f>'BY_Demands_Drivers (3)'!$F$27*I27</f>
        <v>0.11775838966910564</v>
      </c>
      <c r="E99" s="13">
        <f>'BY_Demands_Drivers (3)'!$G$27*I27</f>
        <v>0.17663758450365799</v>
      </c>
      <c r="F99" t="s">
        <v>148</v>
      </c>
    </row>
    <row r="100" spans="2:6" x14ac:dyDescent="0.3">
      <c r="B100" t="s">
        <v>26</v>
      </c>
      <c r="C100">
        <v>2038</v>
      </c>
      <c r="D100" s="13">
        <f>'BY_Demands_Drivers (3)'!$F$27*I28</f>
        <v>0.11739174400991234</v>
      </c>
      <c r="E100" s="13">
        <f>'BY_Demands_Drivers (3)'!$G$27*I28</f>
        <v>0.17608761601486803</v>
      </c>
      <c r="F100" t="s">
        <v>148</v>
      </c>
    </row>
    <row r="101" spans="2:6" x14ac:dyDescent="0.3">
      <c r="B101" t="s">
        <v>26</v>
      </c>
      <c r="C101">
        <v>2039</v>
      </c>
      <c r="D101" s="13">
        <f>'BY_Demands_Drivers (3)'!$F$27*I29</f>
        <v>0.11702256187741136</v>
      </c>
      <c r="E101" s="13">
        <f>'BY_Demands_Drivers (3)'!$G$27*I29</f>
        <v>0.17553384281611656</v>
      </c>
      <c r="F101" t="s">
        <v>148</v>
      </c>
    </row>
    <row r="102" spans="2:6" x14ac:dyDescent="0.3">
      <c r="B102" t="s">
        <v>26</v>
      </c>
      <c r="C102">
        <v>2040</v>
      </c>
      <c r="D102" s="13">
        <f>'BY_Demands_Drivers (3)'!$F$27*I30</f>
        <v>0.11665084327160269</v>
      </c>
      <c r="E102" s="13">
        <f>'BY_Demands_Drivers (3)'!$G$27*I30</f>
        <v>0.17497626490740356</v>
      </c>
      <c r="F102" t="s">
        <v>148</v>
      </c>
    </row>
    <row r="103" spans="2:6" x14ac:dyDescent="0.3">
      <c r="B103" t="s">
        <v>26</v>
      </c>
      <c r="C103">
        <v>2041</v>
      </c>
      <c r="D103" s="13">
        <f>'BY_Demands_Drivers (3)'!$F$27*I31</f>
        <v>0.1162658427162965</v>
      </c>
      <c r="E103" s="13">
        <f>'BY_Demands_Drivers (3)'!$G$27*I31</f>
        <v>0.17439876407444427</v>
      </c>
      <c r="F103" t="s">
        <v>148</v>
      </c>
    </row>
    <row r="104" spans="2:6" x14ac:dyDescent="0.3">
      <c r="B104" t="s">
        <v>26</v>
      </c>
      <c r="C104">
        <v>2042</v>
      </c>
      <c r="D104" s="13">
        <f>'BY_Demands_Drivers (3)'!$F$27*I32</f>
        <v>0.1158784193964254</v>
      </c>
      <c r="E104" s="13">
        <f>'BY_Demands_Drivers (3)'!$G$27*I32</f>
        <v>0.17381762909463763</v>
      </c>
      <c r="F104" t="s">
        <v>148</v>
      </c>
    </row>
    <row r="105" spans="2:6" x14ac:dyDescent="0.3">
      <c r="B105" t="s">
        <v>26</v>
      </c>
      <c r="C105">
        <v>2043</v>
      </c>
      <c r="D105" s="13">
        <f>'BY_Demands_Drivers (3)'!$F$27*I33</f>
        <v>0.11548857331198938</v>
      </c>
      <c r="E105" s="13">
        <f>'BY_Demands_Drivers (3)'!$G$27*I33</f>
        <v>0.1732328599679836</v>
      </c>
      <c r="F105" t="s">
        <v>148</v>
      </c>
    </row>
    <row r="106" spans="2:6" x14ac:dyDescent="0.3">
      <c r="B106" t="s">
        <v>26</v>
      </c>
      <c r="C106">
        <v>2044</v>
      </c>
      <c r="D106" s="13">
        <f>'BY_Demands_Drivers (3)'!$F$27*I34</f>
        <v>0.11509630446298841</v>
      </c>
      <c r="E106" s="13">
        <f>'BY_Demands_Drivers (3)'!$G$27*I34</f>
        <v>0.17264445669448214</v>
      </c>
      <c r="F106" t="s">
        <v>148</v>
      </c>
    </row>
    <row r="107" spans="2:6" x14ac:dyDescent="0.3">
      <c r="B107" t="s">
        <v>26</v>
      </c>
      <c r="C107">
        <v>2045</v>
      </c>
      <c r="D107" s="13">
        <f>'BY_Demands_Drivers (3)'!$F$27*I35</f>
        <v>0.11470161284942246</v>
      </c>
      <c r="E107" s="13">
        <f>'BY_Demands_Drivers (3)'!$G$27*I35</f>
        <v>0.17205241927413323</v>
      </c>
      <c r="F107" t="s">
        <v>148</v>
      </c>
    </row>
    <row r="108" spans="2:6" x14ac:dyDescent="0.3">
      <c r="B108" t="s">
        <v>26</v>
      </c>
      <c r="C108">
        <v>2046</v>
      </c>
      <c r="D108" s="13">
        <f>'BY_Demands_Drivers (3)'!$F$27*I36</f>
        <v>0.11435607074003698</v>
      </c>
      <c r="E108" s="13">
        <f>'BY_Demands_Drivers (3)'!$G$27*I36</f>
        <v>0.17153410611005501</v>
      </c>
      <c r="F108" t="s">
        <v>148</v>
      </c>
    </row>
    <row r="109" spans="2:6" x14ac:dyDescent="0.3">
      <c r="B109" t="s">
        <v>26</v>
      </c>
      <c r="C109">
        <v>2047</v>
      </c>
      <c r="D109" s="13">
        <f>'BY_Demands_Drivers (3)'!$F$27*I37</f>
        <v>0.11400754529794802</v>
      </c>
      <c r="E109" s="13">
        <f>'BY_Demands_Drivers (3)'!$G$27*I37</f>
        <v>0.17101131794692156</v>
      </c>
      <c r="F109" t="s">
        <v>148</v>
      </c>
    </row>
    <row r="110" spans="2:6" x14ac:dyDescent="0.3">
      <c r="B110" t="s">
        <v>26</v>
      </c>
      <c r="C110">
        <v>2048</v>
      </c>
      <c r="D110" s="13">
        <f>'BY_Demands_Drivers (3)'!$F$27*I38</f>
        <v>0.1136560365231556</v>
      </c>
      <c r="E110" s="13">
        <f>'BY_Demands_Drivers (3)'!$G$27*I38</f>
        <v>0.17048405478473294</v>
      </c>
      <c r="F110" t="s">
        <v>148</v>
      </c>
    </row>
    <row r="111" spans="2:6" x14ac:dyDescent="0.3">
      <c r="B111" t="s">
        <v>26</v>
      </c>
      <c r="C111">
        <v>2049</v>
      </c>
      <c r="D111" s="13">
        <f>'BY_Demands_Drivers (3)'!$F$27*I39</f>
        <v>0.11330154441565972</v>
      </c>
      <c r="E111" s="13">
        <f>'BY_Demands_Drivers (3)'!$G$27*I39</f>
        <v>0.16995231662348911</v>
      </c>
      <c r="F111" t="s">
        <v>148</v>
      </c>
    </row>
    <row r="112" spans="2:6" x14ac:dyDescent="0.3">
      <c r="B112" t="s">
        <v>26</v>
      </c>
      <c r="C112">
        <v>2050</v>
      </c>
      <c r="D112" s="13">
        <f>'BY_Demands_Drivers (3)'!$F$27*I40</f>
        <v>0.11294406897546032</v>
      </c>
      <c r="E112" s="13">
        <f>'BY_Demands_Drivers (3)'!$G$27*I40</f>
        <v>0.16941610346319003</v>
      </c>
      <c r="F112" t="s">
        <v>148</v>
      </c>
    </row>
    <row r="113" spans="2:6" x14ac:dyDescent="0.3">
      <c r="B113" t="s">
        <v>26</v>
      </c>
      <c r="C113">
        <v>2015</v>
      </c>
      <c r="D113" s="13">
        <f>'BY_Demands_Drivers (3)'!$F$28*I5</f>
        <v>7.8168549154341627E-2</v>
      </c>
      <c r="E113" s="13">
        <f>'BY_Demands_Drivers (3)'!$G$28*I5</f>
        <v>0.11725282373151193</v>
      </c>
      <c r="F113" t="s">
        <v>147</v>
      </c>
    </row>
    <row r="114" spans="2:6" x14ac:dyDescent="0.3">
      <c r="B114" t="s">
        <v>26</v>
      </c>
      <c r="C114">
        <v>2016</v>
      </c>
      <c r="D114" s="13">
        <f>'BY_Demands_Drivers (3)'!$F$28*I6</f>
        <v>7.7748941113215703E-2</v>
      </c>
      <c r="E114" s="13">
        <f>'BY_Demands_Drivers (3)'!$G$28*I6</f>
        <v>0.11662341166982304</v>
      </c>
      <c r="F114" t="s">
        <v>147</v>
      </c>
    </row>
    <row r="115" spans="2:6" x14ac:dyDescent="0.3">
      <c r="B115" t="s">
        <v>26</v>
      </c>
      <c r="C115">
        <v>2017</v>
      </c>
      <c r="D115" s="13">
        <f>'BY_Demands_Drivers (3)'!$F$28*I7</f>
        <v>7.7329333072089806E-2</v>
      </c>
      <c r="E115" s="13">
        <f>'BY_Demands_Drivers (3)'!$G$28*I7</f>
        <v>0.1159939996081342</v>
      </c>
      <c r="F115" t="s">
        <v>147</v>
      </c>
    </row>
    <row r="116" spans="2:6" x14ac:dyDescent="0.3">
      <c r="B116" t="s">
        <v>26</v>
      </c>
      <c r="C116">
        <v>2018</v>
      </c>
      <c r="D116" s="13">
        <f>'BY_Demands_Drivers (3)'!$F$28*I8</f>
        <v>7.6909725030963882E-2</v>
      </c>
      <c r="E116" s="13">
        <f>'BY_Demands_Drivers (3)'!$G$28*I8</f>
        <v>0.11536458754644532</v>
      </c>
      <c r="F116" t="s">
        <v>147</v>
      </c>
    </row>
    <row r="117" spans="2:6" x14ac:dyDescent="0.3">
      <c r="B117" t="s">
        <v>26</v>
      </c>
      <c r="C117">
        <v>2019</v>
      </c>
      <c r="D117" s="13">
        <f>'BY_Demands_Drivers (3)'!$F$28*I9</f>
        <v>7.6490116989837986E-2</v>
      </c>
      <c r="E117" s="13">
        <f>'BY_Demands_Drivers (3)'!$G$28*I9</f>
        <v>0.11473517548475648</v>
      </c>
      <c r="F117" t="s">
        <v>147</v>
      </c>
    </row>
    <row r="118" spans="2:6" x14ac:dyDescent="0.3">
      <c r="B118" t="s">
        <v>26</v>
      </c>
      <c r="C118">
        <v>2020</v>
      </c>
      <c r="D118" s="13">
        <f>'BY_Demands_Drivers (3)'!$F$28*I10</f>
        <v>7.6070508948712076E-2</v>
      </c>
      <c r="E118" s="13">
        <f>'BY_Demands_Drivers (3)'!$G$28*I10</f>
        <v>0.11410576342306761</v>
      </c>
      <c r="F118" t="s">
        <v>147</v>
      </c>
    </row>
    <row r="119" spans="2:6" x14ac:dyDescent="0.3">
      <c r="B119" t="s">
        <v>26</v>
      </c>
      <c r="C119">
        <v>2021</v>
      </c>
      <c r="D119" s="13">
        <f>'BY_Demands_Drivers (3)'!$F$28*I11</f>
        <v>7.5705977878191139E-2</v>
      </c>
      <c r="E119" s="13">
        <f>'BY_Demands_Drivers (3)'!$G$28*I11</f>
        <v>0.11355896681728621</v>
      </c>
      <c r="F119" t="s">
        <v>147</v>
      </c>
    </row>
    <row r="120" spans="2:6" x14ac:dyDescent="0.3">
      <c r="B120" t="s">
        <v>26</v>
      </c>
      <c r="C120">
        <v>2022</v>
      </c>
      <c r="D120" s="13">
        <f>'BY_Demands_Drivers (3)'!$F$28*I12</f>
        <v>7.5341446807670201E-2</v>
      </c>
      <c r="E120" s="13">
        <f>'BY_Demands_Drivers (3)'!$G$28*I12</f>
        <v>0.11301217021150479</v>
      </c>
      <c r="F120" t="s">
        <v>147</v>
      </c>
    </row>
    <row r="121" spans="2:6" x14ac:dyDescent="0.3">
      <c r="B121" t="s">
        <v>26</v>
      </c>
      <c r="C121">
        <v>2023</v>
      </c>
      <c r="D121" s="13">
        <f>'BY_Demands_Drivers (3)'!$F$28*I13</f>
        <v>7.4976915737149263E-2</v>
      </c>
      <c r="E121" s="13">
        <f>'BY_Demands_Drivers (3)'!$G$28*I13</f>
        <v>0.1124653736057234</v>
      </c>
      <c r="F121" t="s">
        <v>147</v>
      </c>
    </row>
    <row r="122" spans="2:6" x14ac:dyDescent="0.3">
      <c r="B122" t="s">
        <v>26</v>
      </c>
      <c r="C122">
        <v>2024</v>
      </c>
      <c r="D122" s="13">
        <f>'BY_Demands_Drivers (3)'!$F$28*I14</f>
        <v>7.4612384666628326E-2</v>
      </c>
      <c r="E122" s="13">
        <f>'BY_Demands_Drivers (3)'!$G$28*I14</f>
        <v>0.11191857699994198</v>
      </c>
      <c r="F122" t="s">
        <v>147</v>
      </c>
    </row>
    <row r="123" spans="2:6" x14ac:dyDescent="0.3">
      <c r="B123" t="s">
        <v>26</v>
      </c>
      <c r="C123">
        <v>2025</v>
      </c>
      <c r="D123" s="13">
        <f>'BY_Demands_Drivers (3)'!$F$28*I15</f>
        <v>7.4247853596107402E-2</v>
      </c>
      <c r="E123" s="13">
        <f>'BY_Demands_Drivers (3)'!$G$28*I15</f>
        <v>0.11137178039416061</v>
      </c>
      <c r="F123" t="s">
        <v>147</v>
      </c>
    </row>
    <row r="124" spans="2:6" x14ac:dyDescent="0.3">
      <c r="B124" t="s">
        <v>26</v>
      </c>
      <c r="C124">
        <v>2026</v>
      </c>
      <c r="D124" s="13">
        <f>'BY_Demands_Drivers (3)'!$F$28*I16</f>
        <v>7.3988243663515432E-2</v>
      </c>
      <c r="E124" s="13">
        <f>'BY_Demands_Drivers (3)'!$G$28*I16</f>
        <v>0.11098236549527266</v>
      </c>
      <c r="F124" t="s">
        <v>147</v>
      </c>
    </row>
    <row r="125" spans="2:6" x14ac:dyDescent="0.3">
      <c r="B125" t="s">
        <v>26</v>
      </c>
      <c r="C125">
        <v>2027</v>
      </c>
      <c r="D125" s="13">
        <f>'BY_Demands_Drivers (3)'!$F$28*I17</f>
        <v>7.3728633730923449E-2</v>
      </c>
      <c r="E125" s="13">
        <f>'BY_Demands_Drivers (3)'!$G$28*I17</f>
        <v>0.11059295059638469</v>
      </c>
      <c r="F125" t="s">
        <v>147</v>
      </c>
    </row>
    <row r="126" spans="2:6" x14ac:dyDescent="0.3">
      <c r="B126" t="s">
        <v>26</v>
      </c>
      <c r="C126">
        <v>2028</v>
      </c>
      <c r="D126" s="13">
        <f>'BY_Demands_Drivers (3)'!$F$28*I18</f>
        <v>7.3469023798331479E-2</v>
      </c>
      <c r="E126" s="13">
        <f>'BY_Demands_Drivers (3)'!$G$28*I18</f>
        <v>0.11020353569749672</v>
      </c>
      <c r="F126" t="s">
        <v>147</v>
      </c>
    </row>
    <row r="127" spans="2:6" x14ac:dyDescent="0.3">
      <c r="B127" t="s">
        <v>26</v>
      </c>
      <c r="C127">
        <v>2029</v>
      </c>
      <c r="D127" s="13">
        <f>'BY_Demands_Drivers (3)'!$F$28*I19</f>
        <v>7.3209413865739495E-2</v>
      </c>
      <c r="E127" s="13">
        <f>'BY_Demands_Drivers (3)'!$G$28*I19</f>
        <v>0.10981412079860875</v>
      </c>
      <c r="F127" t="s">
        <v>147</v>
      </c>
    </row>
    <row r="128" spans="2:6" x14ac:dyDescent="0.3">
      <c r="B128" t="s">
        <v>26</v>
      </c>
      <c r="C128">
        <v>2030</v>
      </c>
      <c r="D128" s="13">
        <f>'BY_Demands_Drivers (3)'!$F$28*I20</f>
        <v>7.2949803933147539E-2</v>
      </c>
      <c r="E128" s="13">
        <f>'BY_Demands_Drivers (3)'!$G$28*I20</f>
        <v>0.10942470589972082</v>
      </c>
      <c r="F128" t="s">
        <v>147</v>
      </c>
    </row>
    <row r="129" spans="2:6" x14ac:dyDescent="0.3">
      <c r="B129" t="s">
        <v>26</v>
      </c>
      <c r="C129">
        <v>2031</v>
      </c>
      <c r="D129" s="13">
        <f>'BY_Demands_Drivers (3)'!$F$28*I21</f>
        <v>7.2362361340750372E-2</v>
      </c>
      <c r="E129" s="13">
        <f>'BY_Demands_Drivers (3)'!$G$28*I21</f>
        <v>0.10854354201112508</v>
      </c>
      <c r="F129" t="s">
        <v>147</v>
      </c>
    </row>
    <row r="130" spans="2:6" x14ac:dyDescent="0.3">
      <c r="B130" t="s">
        <v>26</v>
      </c>
      <c r="C130">
        <v>2032</v>
      </c>
      <c r="D130" s="13">
        <f>'BY_Demands_Drivers (3)'!$F$28*I22</f>
        <v>7.1777156874712297E-2</v>
      </c>
      <c r="E130" s="13">
        <f>'BY_Demands_Drivers (3)'!$G$28*I22</f>
        <v>0.10766573531206798</v>
      </c>
      <c r="F130" t="s">
        <v>147</v>
      </c>
    </row>
    <row r="131" spans="2:6" x14ac:dyDescent="0.3">
      <c r="B131" t="s">
        <v>26</v>
      </c>
      <c r="C131">
        <v>2033</v>
      </c>
      <c r="D131" s="13">
        <f>'BY_Demands_Drivers (3)'!$F$28*I23</f>
        <v>7.1194190535033355E-2</v>
      </c>
      <c r="E131" s="13">
        <f>'BY_Demands_Drivers (3)'!$G$28*I23</f>
        <v>0.10679128580254955</v>
      </c>
      <c r="F131" t="s">
        <v>147</v>
      </c>
    </row>
    <row r="132" spans="2:6" x14ac:dyDescent="0.3">
      <c r="B132" t="s">
        <v>26</v>
      </c>
      <c r="C132">
        <v>2034</v>
      </c>
      <c r="D132" s="13">
        <f>'BY_Demands_Drivers (3)'!$F$28*I24</f>
        <v>7.0613462321713533E-2</v>
      </c>
      <c r="E132" s="13">
        <f>'BY_Demands_Drivers (3)'!$G$28*I24</f>
        <v>0.10592019348256983</v>
      </c>
      <c r="F132" t="s">
        <v>147</v>
      </c>
    </row>
    <row r="133" spans="2:6" x14ac:dyDescent="0.3">
      <c r="B133" t="s">
        <v>26</v>
      </c>
      <c r="C133">
        <v>2035</v>
      </c>
      <c r="D133" s="13">
        <f>'BY_Demands_Drivers (3)'!$F$28*I25</f>
        <v>7.0034972234752801E-2</v>
      </c>
      <c r="E133" s="13">
        <f>'BY_Demands_Drivers (3)'!$G$28*I25</f>
        <v>0.10505245835212874</v>
      </c>
      <c r="F133" t="s">
        <v>147</v>
      </c>
    </row>
    <row r="134" spans="2:6" x14ac:dyDescent="0.3">
      <c r="B134" t="s">
        <v>26</v>
      </c>
      <c r="C134">
        <v>2036</v>
      </c>
      <c r="D134" s="13">
        <f>'BY_Demands_Drivers (3)'!$F$28*I26</f>
        <v>6.9821249541472494E-2</v>
      </c>
      <c r="E134" s="13">
        <f>'BY_Demands_Drivers (3)'!$G$28*I26</f>
        <v>0.10473187431220829</v>
      </c>
      <c r="F134" t="s">
        <v>147</v>
      </c>
    </row>
    <row r="135" spans="2:6" x14ac:dyDescent="0.3">
      <c r="B135" t="s">
        <v>26</v>
      </c>
      <c r="C135">
        <v>2037</v>
      </c>
      <c r="D135" s="13">
        <f>'BY_Demands_Drivers (3)'!$F$28*I27</f>
        <v>6.9606027559424272E-2</v>
      </c>
      <c r="E135" s="13">
        <f>'BY_Demands_Drivers (3)'!$G$28*I27</f>
        <v>0.10440904133913595</v>
      </c>
      <c r="F135" t="s">
        <v>147</v>
      </c>
    </row>
    <row r="136" spans="2:6" x14ac:dyDescent="0.3">
      <c r="B136" t="s">
        <v>26</v>
      </c>
      <c r="C136">
        <v>2038</v>
      </c>
      <c r="D136" s="13">
        <f>'BY_Demands_Drivers (3)'!$F$28*I28</f>
        <v>6.9389306288608121E-2</v>
      </c>
      <c r="E136" s="13">
        <f>'BY_Demands_Drivers (3)'!$G$28*I28</f>
        <v>0.10408395943291172</v>
      </c>
      <c r="F136" t="s">
        <v>147</v>
      </c>
    </row>
    <row r="137" spans="2:6" x14ac:dyDescent="0.3">
      <c r="B137" t="s">
        <v>26</v>
      </c>
      <c r="C137">
        <v>2039</v>
      </c>
      <c r="D137" s="13">
        <f>'BY_Demands_Drivers (3)'!$F$28*I29</f>
        <v>6.9171085729024057E-2</v>
      </c>
      <c r="E137" s="13">
        <f>'BY_Demands_Drivers (3)'!$G$28*I29</f>
        <v>0.10375662859353563</v>
      </c>
      <c r="F137" t="s">
        <v>147</v>
      </c>
    </row>
    <row r="138" spans="2:6" x14ac:dyDescent="0.3">
      <c r="B138" t="s">
        <v>26</v>
      </c>
      <c r="C138">
        <v>2040</v>
      </c>
      <c r="D138" s="13">
        <f>'BY_Demands_Drivers (3)'!$F$28*I30</f>
        <v>6.8951365880672078E-2</v>
      </c>
      <c r="E138" s="13">
        <f>'BY_Demands_Drivers (3)'!$G$28*I30</f>
        <v>0.10342704882100766</v>
      </c>
      <c r="F138" t="s">
        <v>147</v>
      </c>
    </row>
    <row r="139" spans="2:6" x14ac:dyDescent="0.3">
      <c r="B139" t="s">
        <v>26</v>
      </c>
      <c r="C139">
        <v>2041</v>
      </c>
      <c r="D139" s="13">
        <f>'BY_Demands_Drivers (3)'!$F$28*I31</f>
        <v>6.8723795179863933E-2</v>
      </c>
      <c r="E139" s="13">
        <f>'BY_Demands_Drivers (3)'!$G$28*I31</f>
        <v>0.10308569276979546</v>
      </c>
      <c r="F139" t="s">
        <v>147</v>
      </c>
    </row>
    <row r="140" spans="2:6" x14ac:dyDescent="0.3">
      <c r="B140" t="s">
        <v>26</v>
      </c>
      <c r="C140">
        <v>2042</v>
      </c>
      <c r="D140" s="13">
        <f>'BY_Demands_Drivers (3)'!$F$28*I32</f>
        <v>6.8494792402602062E-2</v>
      </c>
      <c r="E140" s="13">
        <f>'BY_Demands_Drivers (3)'!$G$28*I32</f>
        <v>0.10274218860390263</v>
      </c>
      <c r="F140" t="s">
        <v>147</v>
      </c>
    </row>
    <row r="141" spans="2:6" x14ac:dyDescent="0.3">
      <c r="B141" t="s">
        <v>26</v>
      </c>
      <c r="C141">
        <v>2043</v>
      </c>
      <c r="D141" s="13">
        <f>'BY_Demands_Drivers (3)'!$F$28*I33</f>
        <v>6.8264357548886448E-2</v>
      </c>
      <c r="E141" s="13">
        <f>'BY_Demands_Drivers (3)'!$G$28*I33</f>
        <v>0.10239653632332921</v>
      </c>
      <c r="F141" t="s">
        <v>147</v>
      </c>
    </row>
    <row r="142" spans="2:6" x14ac:dyDescent="0.3">
      <c r="B142" t="s">
        <v>26</v>
      </c>
      <c r="C142">
        <v>2044</v>
      </c>
      <c r="D142" s="13">
        <f>'BY_Demands_Drivers (3)'!$F$28*I34</f>
        <v>6.8032490618717065E-2</v>
      </c>
      <c r="E142" s="13">
        <f>'BY_Demands_Drivers (3)'!$G$28*I34</f>
        <v>0.10204873592807515</v>
      </c>
      <c r="F142" t="s">
        <v>147</v>
      </c>
    </row>
    <row r="143" spans="2:6" x14ac:dyDescent="0.3">
      <c r="B143" t="s">
        <v>26</v>
      </c>
      <c r="C143">
        <v>2045</v>
      </c>
      <c r="D143" s="13">
        <f>'BY_Demands_Drivers (3)'!$F$28*I35</f>
        <v>6.7799191612093898E-2</v>
      </c>
      <c r="E143" s="13">
        <f>'BY_Demands_Drivers (3)'!$G$28*I35</f>
        <v>0.10169878741814041</v>
      </c>
      <c r="F143" t="s">
        <v>147</v>
      </c>
    </row>
    <row r="144" spans="2:6" x14ac:dyDescent="0.3">
      <c r="B144" t="s">
        <v>26</v>
      </c>
      <c r="C144">
        <v>2046</v>
      </c>
      <c r="D144" s="13">
        <f>'BY_Demands_Drivers (3)'!$F$28*I36</f>
        <v>6.7594944478140975E-2</v>
      </c>
      <c r="E144" s="13">
        <f>'BY_Demands_Drivers (3)'!$G$28*I36</f>
        <v>0.10139241671721101</v>
      </c>
      <c r="F144" t="s">
        <v>147</v>
      </c>
    </row>
    <row r="145" spans="2:6" x14ac:dyDescent="0.3">
      <c r="B145" t="s">
        <v>26</v>
      </c>
      <c r="C145">
        <v>2047</v>
      </c>
      <c r="D145" s="13">
        <f>'BY_Demands_Drivers (3)'!$F$28*I37</f>
        <v>6.7388933920461205E-2</v>
      </c>
      <c r="E145" s="13">
        <f>'BY_Demands_Drivers (3)'!$G$28*I37</f>
        <v>0.10108340088069136</v>
      </c>
      <c r="F145" t="s">
        <v>147</v>
      </c>
    </row>
    <row r="146" spans="2:6" x14ac:dyDescent="0.3">
      <c r="B146" t="s">
        <v>26</v>
      </c>
      <c r="C146">
        <v>2048</v>
      </c>
      <c r="D146" s="13">
        <f>'BY_Demands_Drivers (3)'!$F$28*I38</f>
        <v>6.7181159939054602E-2</v>
      </c>
      <c r="E146" s="13">
        <f>'BY_Demands_Drivers (3)'!$G$28*I38</f>
        <v>0.10077173990858145</v>
      </c>
      <c r="F146" t="s">
        <v>147</v>
      </c>
    </row>
    <row r="147" spans="2:6" x14ac:dyDescent="0.3">
      <c r="B147" t="s">
        <v>26</v>
      </c>
      <c r="C147">
        <v>2049</v>
      </c>
      <c r="D147" s="13">
        <f>'BY_Demands_Drivers (3)'!$F$28*I39</f>
        <v>6.6971622533921152E-2</v>
      </c>
      <c r="E147" s="13">
        <f>'BY_Demands_Drivers (3)'!$G$28*I39</f>
        <v>0.10045743380088129</v>
      </c>
      <c r="F147" t="s">
        <v>147</v>
      </c>
    </row>
    <row r="148" spans="2:6" x14ac:dyDescent="0.3">
      <c r="B148" t="s">
        <v>26</v>
      </c>
      <c r="C148">
        <v>2050</v>
      </c>
      <c r="D148" s="13">
        <f>'BY_Demands_Drivers (3)'!$F$28*I40</f>
        <v>6.6760321705060854E-2</v>
      </c>
      <c r="E148" s="13">
        <f>'BY_Demands_Drivers (3)'!$G$28*I40</f>
        <v>0.10014048255759084</v>
      </c>
      <c r="F148" t="s">
        <v>147</v>
      </c>
    </row>
    <row r="149" spans="2:6" x14ac:dyDescent="0.3">
      <c r="B149" t="s">
        <v>26</v>
      </c>
      <c r="C149">
        <v>2015</v>
      </c>
      <c r="D149" s="13">
        <f>'BY_Demands_Drivers (3)'!$F$29*I5</f>
        <v>0.82808250857730237</v>
      </c>
      <c r="E149" s="13">
        <f>'BY_Demands_Drivers (3)'!$G$29*I5</f>
        <v>1.2421237628659532</v>
      </c>
      <c r="F149" t="s">
        <v>146</v>
      </c>
    </row>
    <row r="150" spans="2:6" x14ac:dyDescent="0.3">
      <c r="B150" t="s">
        <v>26</v>
      </c>
      <c r="C150">
        <v>2016</v>
      </c>
      <c r="D150" s="13">
        <f>'BY_Demands_Drivers (3)'!$F$29*I6</f>
        <v>0.82363736941233356</v>
      </c>
      <c r="E150" s="13">
        <f>'BY_Demands_Drivers (3)'!$G$29*I6</f>
        <v>1.2354560541184998</v>
      </c>
      <c r="F150" t="s">
        <v>146</v>
      </c>
    </row>
    <row r="151" spans="2:6" x14ac:dyDescent="0.3">
      <c r="B151" t="s">
        <v>26</v>
      </c>
      <c r="C151">
        <v>2017</v>
      </c>
      <c r="D151" s="13">
        <f>'BY_Demands_Drivers (3)'!$F$29*I7</f>
        <v>0.81919223024736487</v>
      </c>
      <c r="E151" s="13">
        <f>'BY_Demands_Drivers (3)'!$G$29*I7</f>
        <v>1.2287883453710469</v>
      </c>
      <c r="F151" t="s">
        <v>146</v>
      </c>
    </row>
    <row r="152" spans="2:6" x14ac:dyDescent="0.3">
      <c r="B152" t="s">
        <v>26</v>
      </c>
      <c r="C152">
        <v>2018</v>
      </c>
      <c r="D152" s="13">
        <f>'BY_Demands_Drivers (3)'!$F$29*I8</f>
        <v>0.81474709108239596</v>
      </c>
      <c r="E152" s="13">
        <f>'BY_Demands_Drivers (3)'!$G$29*I8</f>
        <v>1.2221206366235935</v>
      </c>
      <c r="F152" t="s">
        <v>146</v>
      </c>
    </row>
    <row r="153" spans="2:6" x14ac:dyDescent="0.3">
      <c r="B153" t="s">
        <v>26</v>
      </c>
      <c r="C153">
        <v>2019</v>
      </c>
      <c r="D153" s="13">
        <f>'BY_Demands_Drivers (3)'!$F$29*I9</f>
        <v>0.81030195191742727</v>
      </c>
      <c r="E153" s="13">
        <f>'BY_Demands_Drivers (3)'!$G$29*I9</f>
        <v>1.2154529278761406</v>
      </c>
      <c r="F153" t="s">
        <v>146</v>
      </c>
    </row>
    <row r="154" spans="2:6" x14ac:dyDescent="0.3">
      <c r="B154" t="s">
        <v>26</v>
      </c>
      <c r="C154">
        <v>2020</v>
      </c>
      <c r="D154" s="13">
        <f>'BY_Demands_Drivers (3)'!$F$29*I10</f>
        <v>0.80585681275245846</v>
      </c>
      <c r="E154" s="13">
        <f>'BY_Demands_Drivers (3)'!$G$29*I10</f>
        <v>1.2087852191286872</v>
      </c>
      <c r="F154" t="s">
        <v>146</v>
      </c>
    </row>
    <row r="155" spans="2:6" x14ac:dyDescent="0.3">
      <c r="B155" t="s">
        <v>26</v>
      </c>
      <c r="C155">
        <v>2021</v>
      </c>
      <c r="D155" s="13">
        <f>'BY_Demands_Drivers (3)'!$F$29*I11</f>
        <v>0.80199513428206326</v>
      </c>
      <c r="E155" s="13">
        <f>'BY_Demands_Drivers (3)'!$G$29*I11</f>
        <v>1.2029927014230946</v>
      </c>
      <c r="F155" t="s">
        <v>146</v>
      </c>
    </row>
    <row r="156" spans="2:6" x14ac:dyDescent="0.3">
      <c r="B156" t="s">
        <v>26</v>
      </c>
      <c r="C156">
        <v>2022</v>
      </c>
      <c r="D156" s="13">
        <f>'BY_Demands_Drivers (3)'!$F$29*I12</f>
        <v>0.79813345581166806</v>
      </c>
      <c r="E156" s="13">
        <f>'BY_Demands_Drivers (3)'!$G$29*I12</f>
        <v>1.1972001837175017</v>
      </c>
      <c r="F156" t="s">
        <v>146</v>
      </c>
    </row>
    <row r="157" spans="2:6" x14ac:dyDescent="0.3">
      <c r="B157" t="s">
        <v>26</v>
      </c>
      <c r="C157">
        <v>2023</v>
      </c>
      <c r="D157" s="13">
        <f>'BY_Demands_Drivers (3)'!$F$29*I13</f>
        <v>0.79427177734127297</v>
      </c>
      <c r="E157" s="13">
        <f>'BY_Demands_Drivers (3)'!$G$29*I13</f>
        <v>1.1914076660119091</v>
      </c>
      <c r="F157" t="s">
        <v>146</v>
      </c>
    </row>
    <row r="158" spans="2:6" x14ac:dyDescent="0.3">
      <c r="B158" t="s">
        <v>26</v>
      </c>
      <c r="C158">
        <v>2024</v>
      </c>
      <c r="D158" s="13">
        <f>'BY_Demands_Drivers (3)'!$F$29*I14</f>
        <v>0.79041009887087776</v>
      </c>
      <c r="E158" s="13">
        <f>'BY_Demands_Drivers (3)'!$G$29*I14</f>
        <v>1.1856151483063162</v>
      </c>
      <c r="F158" t="s">
        <v>146</v>
      </c>
    </row>
    <row r="159" spans="2:6" x14ac:dyDescent="0.3">
      <c r="B159" t="s">
        <v>26</v>
      </c>
      <c r="C159">
        <v>2025</v>
      </c>
      <c r="D159" s="13">
        <f>'BY_Demands_Drivers (3)'!$F$29*I15</f>
        <v>0.78654842040048278</v>
      </c>
      <c r="E159" s="13">
        <f>'BY_Demands_Drivers (3)'!$G$29*I15</f>
        <v>1.1798226306007238</v>
      </c>
      <c r="F159" t="s">
        <v>146</v>
      </c>
    </row>
    <row r="160" spans="2:6" x14ac:dyDescent="0.3">
      <c r="B160" t="s">
        <v>26</v>
      </c>
      <c r="C160">
        <v>2026</v>
      </c>
      <c r="D160" s="13">
        <f>'BY_Demands_Drivers (3)'!$F$29*I16</f>
        <v>0.78379822935103816</v>
      </c>
      <c r="E160" s="13">
        <f>'BY_Demands_Drivers (3)'!$G$29*I16</f>
        <v>1.1756973440265568</v>
      </c>
      <c r="F160" t="s">
        <v>146</v>
      </c>
    </row>
    <row r="161" spans="2:6" x14ac:dyDescent="0.3">
      <c r="B161" t="s">
        <v>26</v>
      </c>
      <c r="C161">
        <v>2027</v>
      </c>
      <c r="D161" s="13">
        <f>'BY_Demands_Drivers (3)'!$F$29*I17</f>
        <v>0.78104803830159342</v>
      </c>
      <c r="E161" s="13">
        <f>'BY_Demands_Drivers (3)'!$G$29*I17</f>
        <v>1.1715720574523898</v>
      </c>
      <c r="F161" t="s">
        <v>146</v>
      </c>
    </row>
    <row r="162" spans="2:6" x14ac:dyDescent="0.3">
      <c r="B162" t="s">
        <v>26</v>
      </c>
      <c r="C162">
        <v>2028</v>
      </c>
      <c r="D162" s="13">
        <f>'BY_Demands_Drivers (3)'!$F$29*I18</f>
        <v>0.77829784725214868</v>
      </c>
      <c r="E162" s="13">
        <f>'BY_Demands_Drivers (3)'!$G$29*I18</f>
        <v>1.1674467708782226</v>
      </c>
      <c r="F162" t="s">
        <v>146</v>
      </c>
    </row>
    <row r="163" spans="2:6" x14ac:dyDescent="0.3">
      <c r="B163" t="s">
        <v>26</v>
      </c>
      <c r="C163">
        <v>2029</v>
      </c>
      <c r="D163" s="13">
        <f>'BY_Demands_Drivers (3)'!$F$29*I19</f>
        <v>0.77554765620270394</v>
      </c>
      <c r="E163" s="13">
        <f>'BY_Demands_Drivers (3)'!$G$29*I19</f>
        <v>1.1633214843040556</v>
      </c>
      <c r="F163" t="s">
        <v>146</v>
      </c>
    </row>
    <row r="164" spans="2:6" x14ac:dyDescent="0.3">
      <c r="B164" t="s">
        <v>26</v>
      </c>
      <c r="C164">
        <v>2030</v>
      </c>
      <c r="D164" s="13">
        <f>'BY_Demands_Drivers (3)'!$F$29*I20</f>
        <v>0.77279746515325942</v>
      </c>
      <c r="E164" s="13">
        <f>'BY_Demands_Drivers (3)'!$G$29*I20</f>
        <v>1.1591961977298888</v>
      </c>
      <c r="F164" t="s">
        <v>146</v>
      </c>
    </row>
    <row r="165" spans="2:6" x14ac:dyDescent="0.3">
      <c r="B165" t="s">
        <v>26</v>
      </c>
      <c r="C165">
        <v>2031</v>
      </c>
      <c r="D165" s="13">
        <f>'BY_Demands_Drivers (3)'!$F$29*I21</f>
        <v>0.76657436211731955</v>
      </c>
      <c r="E165" s="13">
        <f>'BY_Demands_Drivers (3)'!$G$29*I21</f>
        <v>1.1498615431759789</v>
      </c>
      <c r="F165" t="s">
        <v>146</v>
      </c>
    </row>
    <row r="166" spans="2:6" x14ac:dyDescent="0.3">
      <c r="B166" t="s">
        <v>26</v>
      </c>
      <c r="C166">
        <v>2032</v>
      </c>
      <c r="D166" s="13">
        <f>'BY_Demands_Drivers (3)'!$F$29*I22</f>
        <v>0.7603749687870095</v>
      </c>
      <c r="E166" s="13">
        <f>'BY_Demands_Drivers (3)'!$G$29*I22</f>
        <v>1.1405624531805139</v>
      </c>
      <c r="F166" t="s">
        <v>146</v>
      </c>
    </row>
    <row r="167" spans="2:6" x14ac:dyDescent="0.3">
      <c r="B167" t="s">
        <v>26</v>
      </c>
      <c r="C167">
        <v>2033</v>
      </c>
      <c r="D167" s="13">
        <f>'BY_Demands_Drivers (3)'!$F$29*I23</f>
        <v>0.75419928516232937</v>
      </c>
      <c r="E167" s="13">
        <f>'BY_Demands_Drivers (3)'!$G$29*I23</f>
        <v>1.1312989277434937</v>
      </c>
      <c r="F167" t="s">
        <v>146</v>
      </c>
    </row>
    <row r="168" spans="2:6" x14ac:dyDescent="0.3">
      <c r="B168" t="s">
        <v>26</v>
      </c>
      <c r="C168">
        <v>2034</v>
      </c>
      <c r="D168" s="13">
        <f>'BY_Demands_Drivers (3)'!$F$29*I24</f>
        <v>0.74804731124327917</v>
      </c>
      <c r="E168" s="13">
        <f>'BY_Demands_Drivers (3)'!$G$29*I24</f>
        <v>1.1220709668649185</v>
      </c>
      <c r="F168" t="s">
        <v>146</v>
      </c>
    </row>
    <row r="169" spans="2:6" x14ac:dyDescent="0.3">
      <c r="B169" t="s">
        <v>26</v>
      </c>
      <c r="C169">
        <v>2035</v>
      </c>
      <c r="D169" s="13">
        <f>'BY_Demands_Drivers (3)'!$F$29*I25</f>
        <v>0.74191904702985889</v>
      </c>
      <c r="E169" s="13">
        <f>'BY_Demands_Drivers (3)'!$G$29*I25</f>
        <v>1.1128785705447881</v>
      </c>
      <c r="F169" t="s">
        <v>146</v>
      </c>
    </row>
    <row r="170" spans="2:6" x14ac:dyDescent="0.3">
      <c r="B170" t="s">
        <v>26</v>
      </c>
      <c r="C170">
        <v>2036</v>
      </c>
      <c r="D170" s="13">
        <f>'BY_Demands_Drivers (3)'!$F$29*I26</f>
        <v>0.73965496478826565</v>
      </c>
      <c r="E170" s="13">
        <f>'BY_Demands_Drivers (3)'!$G$29*I26</f>
        <v>1.1094824471823981</v>
      </c>
      <c r="F170" t="s">
        <v>146</v>
      </c>
    </row>
    <row r="171" spans="2:6" x14ac:dyDescent="0.3">
      <c r="B171" t="s">
        <v>26</v>
      </c>
      <c r="C171">
        <v>2037</v>
      </c>
      <c r="D171" s="13">
        <f>'BY_Demands_Drivers (3)'!$F$29*I27</f>
        <v>0.73737499975471255</v>
      </c>
      <c r="E171" s="13">
        <f>'BY_Demands_Drivers (3)'!$G$29*I27</f>
        <v>1.1060624996320685</v>
      </c>
      <c r="F171" t="s">
        <v>146</v>
      </c>
    </row>
    <row r="172" spans="2:6" x14ac:dyDescent="0.3">
      <c r="B172" t="s">
        <v>26</v>
      </c>
      <c r="C172">
        <v>2038</v>
      </c>
      <c r="D172" s="13">
        <f>'BY_Demands_Drivers (3)'!$F$29*I28</f>
        <v>0.73507915192919959</v>
      </c>
      <c r="E172" s="13">
        <f>'BY_Demands_Drivers (3)'!$G$29*I28</f>
        <v>1.1026187278937991</v>
      </c>
      <c r="F172" t="s">
        <v>146</v>
      </c>
    </row>
    <row r="173" spans="2:6" x14ac:dyDescent="0.3">
      <c r="B173" t="s">
        <v>26</v>
      </c>
      <c r="C173">
        <v>2039</v>
      </c>
      <c r="D173" s="13">
        <f>'BY_Demands_Drivers (3)'!$F$29*I29</f>
        <v>0.7327674213117269</v>
      </c>
      <c r="E173" s="13">
        <f>'BY_Demands_Drivers (3)'!$G$29*I29</f>
        <v>1.09915113196759</v>
      </c>
      <c r="F173" t="s">
        <v>146</v>
      </c>
    </row>
    <row r="174" spans="2:6" x14ac:dyDescent="0.3">
      <c r="B174" t="s">
        <v>26</v>
      </c>
      <c r="C174">
        <v>2040</v>
      </c>
      <c r="D174" s="13">
        <f>'BY_Demands_Drivers (3)'!$F$29*I30</f>
        <v>0.73043980790229435</v>
      </c>
      <c r="E174" s="13">
        <f>'BY_Demands_Drivers (3)'!$G$29*I30</f>
        <v>1.095659711853441</v>
      </c>
      <c r="F174" t="s">
        <v>146</v>
      </c>
    </row>
    <row r="175" spans="2:6" x14ac:dyDescent="0.3">
      <c r="B175" t="s">
        <v>26</v>
      </c>
      <c r="C175">
        <v>2041</v>
      </c>
      <c r="D175" s="13">
        <f>'BY_Demands_Drivers (3)'!$F$29*I31</f>
        <v>0.72802902608732412</v>
      </c>
      <c r="E175" s="13">
        <f>'BY_Demands_Drivers (3)'!$G$29*I31</f>
        <v>1.0920435391309857</v>
      </c>
      <c r="F175" t="s">
        <v>146</v>
      </c>
    </row>
    <row r="176" spans="2:6" x14ac:dyDescent="0.3">
      <c r="B176" t="s">
        <v>26</v>
      </c>
      <c r="C176">
        <v>2042</v>
      </c>
      <c r="D176" s="13">
        <f>'BY_Demands_Drivers (3)'!$F$29*I32</f>
        <v>0.725603073497469</v>
      </c>
      <c r="E176" s="13">
        <f>'BY_Demands_Drivers (3)'!$G$29*I32</f>
        <v>1.0884046102462033</v>
      </c>
      <c r="F176" t="s">
        <v>146</v>
      </c>
    </row>
    <row r="177" spans="2:6" x14ac:dyDescent="0.3">
      <c r="B177" t="s">
        <v>26</v>
      </c>
      <c r="C177">
        <v>2043</v>
      </c>
      <c r="D177" s="13">
        <f>'BY_Demands_Drivers (3)'!$F$29*I33</f>
        <v>0.72316195013272921</v>
      </c>
      <c r="E177" s="13">
        <f>'BY_Demands_Drivers (3)'!$G$29*I33</f>
        <v>1.0847429251990934</v>
      </c>
      <c r="F177" t="s">
        <v>146</v>
      </c>
    </row>
    <row r="178" spans="2:6" x14ac:dyDescent="0.3">
      <c r="B178" t="s">
        <v>26</v>
      </c>
      <c r="C178">
        <v>2044</v>
      </c>
      <c r="D178" s="13">
        <f>'BY_Demands_Drivers (3)'!$F$29*I34</f>
        <v>0.72070565599310454</v>
      </c>
      <c r="E178" s="13">
        <f>'BY_Demands_Drivers (3)'!$G$29*I34</f>
        <v>1.0810584839896564</v>
      </c>
      <c r="F178" t="s">
        <v>146</v>
      </c>
    </row>
    <row r="179" spans="2:6" x14ac:dyDescent="0.3">
      <c r="B179" t="s">
        <v>26</v>
      </c>
      <c r="C179">
        <v>2045</v>
      </c>
      <c r="D179" s="13">
        <f>'BY_Demands_Drivers (3)'!$F$29*I35</f>
        <v>0.71823419107859454</v>
      </c>
      <c r="E179" s="13">
        <f>'BY_Demands_Drivers (3)'!$G$29*I35</f>
        <v>1.0773512866178916</v>
      </c>
      <c r="F179" t="s">
        <v>146</v>
      </c>
    </row>
    <row r="180" spans="2:6" x14ac:dyDescent="0.3">
      <c r="B180" t="s">
        <v>26</v>
      </c>
      <c r="C180">
        <v>2046</v>
      </c>
      <c r="D180" s="13">
        <f>'BY_Demands_Drivers (3)'!$F$29*I36</f>
        <v>0.71607048865756695</v>
      </c>
      <c r="E180" s="13">
        <f>'BY_Demands_Drivers (3)'!$G$29*I36</f>
        <v>1.0741057329863501</v>
      </c>
      <c r="F180" t="s">
        <v>146</v>
      </c>
    </row>
    <row r="181" spans="2:6" x14ac:dyDescent="0.3">
      <c r="B181" t="s">
        <v>26</v>
      </c>
      <c r="C181">
        <v>2047</v>
      </c>
      <c r="D181" s="13">
        <f>'BY_Demands_Drivers (3)'!$F$29*I37</f>
        <v>0.71388810531743307</v>
      </c>
      <c r="E181" s="13">
        <f>'BY_Demands_Drivers (3)'!$G$29*I37</f>
        <v>1.0708321579761493</v>
      </c>
      <c r="F181" t="s">
        <v>146</v>
      </c>
    </row>
    <row r="182" spans="2:6" x14ac:dyDescent="0.3">
      <c r="B182" t="s">
        <v>26</v>
      </c>
      <c r="C182">
        <v>2048</v>
      </c>
      <c r="D182" s="13">
        <f>'BY_Demands_Drivers (3)'!$F$29*I38</f>
        <v>0.71168704105819292</v>
      </c>
      <c r="E182" s="13">
        <f>'BY_Demands_Drivers (3)'!$G$29*I38</f>
        <v>1.067530561587289</v>
      </c>
      <c r="F182" t="s">
        <v>146</v>
      </c>
    </row>
    <row r="183" spans="2:6" x14ac:dyDescent="0.3">
      <c r="B183" t="s">
        <v>26</v>
      </c>
      <c r="C183">
        <v>2049</v>
      </c>
      <c r="D183" s="13">
        <f>'BY_Demands_Drivers (3)'!$F$29*I39</f>
        <v>0.70946729587984658</v>
      </c>
      <c r="E183" s="13">
        <f>'BY_Demands_Drivers (3)'!$G$29*I39</f>
        <v>1.0642009438197695</v>
      </c>
      <c r="F183" t="s">
        <v>146</v>
      </c>
    </row>
    <row r="184" spans="2:6" x14ac:dyDescent="0.3">
      <c r="B184" t="s">
        <v>26</v>
      </c>
      <c r="C184">
        <v>2050</v>
      </c>
      <c r="D184" s="13">
        <f>'BY_Demands_Drivers (3)'!$F$29*I40</f>
        <v>0.70722886978239374</v>
      </c>
      <c r="E184" s="13">
        <f>'BY_Demands_Drivers (3)'!$G$29*I40</f>
        <v>1.0608433046735903</v>
      </c>
      <c r="F184" t="s">
        <v>146</v>
      </c>
    </row>
    <row r="185" spans="2:6" x14ac:dyDescent="0.3">
      <c r="B185" t="s">
        <v>26</v>
      </c>
      <c r="C185">
        <v>2015</v>
      </c>
      <c r="D185" s="13">
        <f>'BY_Demands_Drivers (3)'!$F$30*I5</f>
        <v>0</v>
      </c>
      <c r="E185" s="13">
        <f>'BY_Demands_Drivers (3)'!$G$30*I5</f>
        <v>0</v>
      </c>
      <c r="F185" t="s">
        <v>145</v>
      </c>
    </row>
    <row r="186" spans="2:6" x14ac:dyDescent="0.3">
      <c r="B186" t="s">
        <v>26</v>
      </c>
      <c r="C186">
        <v>2016</v>
      </c>
      <c r="D186" s="13">
        <f>'BY_Demands_Drivers (3)'!$F$30*I6</f>
        <v>0</v>
      </c>
      <c r="E186" s="13">
        <f>'BY_Demands_Drivers (3)'!$G$30*I6</f>
        <v>0</v>
      </c>
      <c r="F186" t="s">
        <v>145</v>
      </c>
    </row>
    <row r="187" spans="2:6" x14ac:dyDescent="0.3">
      <c r="B187" t="s">
        <v>26</v>
      </c>
      <c r="C187">
        <v>2017</v>
      </c>
      <c r="D187" s="13">
        <f>'BY_Demands_Drivers (3)'!$F$30*I7</f>
        <v>0</v>
      </c>
      <c r="E187" s="13">
        <f>'BY_Demands_Drivers (3)'!$G$30*I7</f>
        <v>0</v>
      </c>
      <c r="F187" t="s">
        <v>145</v>
      </c>
    </row>
    <row r="188" spans="2:6" x14ac:dyDescent="0.3">
      <c r="B188" t="s">
        <v>26</v>
      </c>
      <c r="C188">
        <v>2018</v>
      </c>
      <c r="D188" s="13">
        <f>'BY_Demands_Drivers (3)'!$F$30*I8</f>
        <v>0</v>
      </c>
      <c r="E188" s="13">
        <f>'BY_Demands_Drivers (3)'!$G$30*I8</f>
        <v>0</v>
      </c>
      <c r="F188" t="s">
        <v>145</v>
      </c>
    </row>
    <row r="189" spans="2:6" x14ac:dyDescent="0.3">
      <c r="B189" t="s">
        <v>26</v>
      </c>
      <c r="C189">
        <v>2019</v>
      </c>
      <c r="D189" s="13">
        <f>'BY_Demands_Drivers (3)'!$F$30*I9</f>
        <v>0</v>
      </c>
      <c r="E189" s="13">
        <f>'BY_Demands_Drivers (3)'!$G$30*I9</f>
        <v>0</v>
      </c>
      <c r="F189" t="s">
        <v>145</v>
      </c>
    </row>
    <row r="190" spans="2:6" x14ac:dyDescent="0.3">
      <c r="B190" t="s">
        <v>26</v>
      </c>
      <c r="C190">
        <v>2020</v>
      </c>
      <c r="D190" s="13">
        <f>'BY_Demands_Drivers (3)'!$F$30*I10</f>
        <v>0</v>
      </c>
      <c r="E190" s="13">
        <f>'BY_Demands_Drivers (3)'!$G$30*I10</f>
        <v>0</v>
      </c>
      <c r="F190" t="s">
        <v>145</v>
      </c>
    </row>
    <row r="191" spans="2:6" x14ac:dyDescent="0.3">
      <c r="B191" t="s">
        <v>26</v>
      </c>
      <c r="C191">
        <v>2021</v>
      </c>
      <c r="D191" s="13">
        <f>'BY_Demands_Drivers (3)'!$F$30*I11</f>
        <v>0</v>
      </c>
      <c r="E191" s="13">
        <f>'BY_Demands_Drivers (3)'!$G$30*I11</f>
        <v>0</v>
      </c>
      <c r="F191" t="s">
        <v>145</v>
      </c>
    </row>
    <row r="192" spans="2:6" x14ac:dyDescent="0.3">
      <c r="B192" t="s">
        <v>26</v>
      </c>
      <c r="C192">
        <v>2022</v>
      </c>
      <c r="D192" s="13">
        <f>'BY_Demands_Drivers (3)'!$F$30*I12</f>
        <v>0</v>
      </c>
      <c r="E192" s="13">
        <f>'BY_Demands_Drivers (3)'!$G$30*I12</f>
        <v>0</v>
      </c>
      <c r="F192" t="s">
        <v>145</v>
      </c>
    </row>
    <row r="193" spans="2:6" x14ac:dyDescent="0.3">
      <c r="B193" t="s">
        <v>26</v>
      </c>
      <c r="C193">
        <v>2023</v>
      </c>
      <c r="D193" s="13">
        <f>'BY_Demands_Drivers (3)'!$F$30*I13</f>
        <v>0</v>
      </c>
      <c r="E193" s="13">
        <f>'BY_Demands_Drivers (3)'!$G$30*I13</f>
        <v>0</v>
      </c>
      <c r="F193" t="s">
        <v>145</v>
      </c>
    </row>
    <row r="194" spans="2:6" x14ac:dyDescent="0.3">
      <c r="B194" t="s">
        <v>26</v>
      </c>
      <c r="C194">
        <v>2024</v>
      </c>
      <c r="D194" s="13">
        <f>'BY_Demands_Drivers (3)'!$F$30*I14</f>
        <v>0</v>
      </c>
      <c r="E194" s="13">
        <f>'BY_Demands_Drivers (3)'!$G$30*I14</f>
        <v>0</v>
      </c>
      <c r="F194" t="s">
        <v>145</v>
      </c>
    </row>
    <row r="195" spans="2:6" x14ac:dyDescent="0.3">
      <c r="B195" t="s">
        <v>26</v>
      </c>
      <c r="C195">
        <v>2025</v>
      </c>
      <c r="D195" s="13">
        <f>'BY_Demands_Drivers (3)'!$F$30*I15</f>
        <v>0</v>
      </c>
      <c r="E195" s="13">
        <f>'BY_Demands_Drivers (3)'!$G$30*I15</f>
        <v>0</v>
      </c>
      <c r="F195" t="s">
        <v>145</v>
      </c>
    </row>
    <row r="196" spans="2:6" x14ac:dyDescent="0.3">
      <c r="B196" t="s">
        <v>26</v>
      </c>
      <c r="C196">
        <v>2026</v>
      </c>
      <c r="D196" s="13">
        <f>'BY_Demands_Drivers (3)'!$F$30*I16</f>
        <v>0</v>
      </c>
      <c r="E196" s="13">
        <f>'BY_Demands_Drivers (3)'!$G$30*I16</f>
        <v>0</v>
      </c>
      <c r="F196" t="s">
        <v>145</v>
      </c>
    </row>
    <row r="197" spans="2:6" x14ac:dyDescent="0.3">
      <c r="B197" t="s">
        <v>26</v>
      </c>
      <c r="C197">
        <v>2027</v>
      </c>
      <c r="D197" s="13">
        <f>'BY_Demands_Drivers (3)'!$F$30*I17</f>
        <v>0</v>
      </c>
      <c r="E197" s="13">
        <f>'BY_Demands_Drivers (3)'!$G$30*I17</f>
        <v>0</v>
      </c>
      <c r="F197" t="s">
        <v>145</v>
      </c>
    </row>
    <row r="198" spans="2:6" x14ac:dyDescent="0.3">
      <c r="B198" t="s">
        <v>26</v>
      </c>
      <c r="C198">
        <v>2028</v>
      </c>
      <c r="D198" s="13">
        <f>'BY_Demands_Drivers (3)'!$F$30*I18</f>
        <v>0</v>
      </c>
      <c r="E198" s="13">
        <f>'BY_Demands_Drivers (3)'!$G$30*I18</f>
        <v>0</v>
      </c>
      <c r="F198" t="s">
        <v>145</v>
      </c>
    </row>
    <row r="199" spans="2:6" x14ac:dyDescent="0.3">
      <c r="B199" t="s">
        <v>26</v>
      </c>
      <c r="C199">
        <v>2029</v>
      </c>
      <c r="D199" s="13">
        <f>'BY_Demands_Drivers (3)'!$F$30*I19</f>
        <v>0</v>
      </c>
      <c r="E199" s="13">
        <f>'BY_Demands_Drivers (3)'!$G$30*I19</f>
        <v>0</v>
      </c>
      <c r="F199" t="s">
        <v>145</v>
      </c>
    </row>
    <row r="200" spans="2:6" x14ac:dyDescent="0.3">
      <c r="B200" t="s">
        <v>26</v>
      </c>
      <c r="C200">
        <v>2030</v>
      </c>
      <c r="D200" s="13">
        <f>'BY_Demands_Drivers (3)'!$F$30*I20</f>
        <v>0</v>
      </c>
      <c r="E200" s="13">
        <f>'BY_Demands_Drivers (3)'!$G$30*I20</f>
        <v>0</v>
      </c>
      <c r="F200" t="s">
        <v>145</v>
      </c>
    </row>
    <row r="201" spans="2:6" x14ac:dyDescent="0.3">
      <c r="B201" t="s">
        <v>26</v>
      </c>
      <c r="C201">
        <v>2031</v>
      </c>
      <c r="D201" s="13">
        <f>'BY_Demands_Drivers (3)'!$F$30*I21</f>
        <v>0</v>
      </c>
      <c r="E201" s="13">
        <f>'BY_Demands_Drivers (3)'!$G$30*I21</f>
        <v>0</v>
      </c>
      <c r="F201" t="s">
        <v>145</v>
      </c>
    </row>
    <row r="202" spans="2:6" x14ac:dyDescent="0.3">
      <c r="B202" t="s">
        <v>26</v>
      </c>
      <c r="C202">
        <v>2032</v>
      </c>
      <c r="D202" s="13">
        <f>'BY_Demands_Drivers (3)'!$F$30*I22</f>
        <v>0</v>
      </c>
      <c r="E202" s="13">
        <f>'BY_Demands_Drivers (3)'!$G$30*I22</f>
        <v>0</v>
      </c>
      <c r="F202" t="s">
        <v>145</v>
      </c>
    </row>
    <row r="203" spans="2:6" x14ac:dyDescent="0.3">
      <c r="B203" t="s">
        <v>26</v>
      </c>
      <c r="C203">
        <v>2033</v>
      </c>
      <c r="D203" s="13">
        <f>'BY_Demands_Drivers (3)'!$F$30*I23</f>
        <v>0</v>
      </c>
      <c r="E203" s="13">
        <f>'BY_Demands_Drivers (3)'!$G$30*I23</f>
        <v>0</v>
      </c>
      <c r="F203" t="s">
        <v>145</v>
      </c>
    </row>
    <row r="204" spans="2:6" x14ac:dyDescent="0.3">
      <c r="B204" t="s">
        <v>26</v>
      </c>
      <c r="C204">
        <v>2034</v>
      </c>
      <c r="D204" s="13">
        <f>'BY_Demands_Drivers (3)'!$F$30*I24</f>
        <v>0</v>
      </c>
      <c r="E204" s="13">
        <f>'BY_Demands_Drivers (3)'!$G$30*I24</f>
        <v>0</v>
      </c>
      <c r="F204" t="s">
        <v>145</v>
      </c>
    </row>
    <row r="205" spans="2:6" x14ac:dyDescent="0.3">
      <c r="B205" t="s">
        <v>26</v>
      </c>
      <c r="C205">
        <v>2035</v>
      </c>
      <c r="D205" s="13">
        <f>'BY_Demands_Drivers (3)'!$F$30*I25</f>
        <v>0</v>
      </c>
      <c r="E205" s="13">
        <f>'BY_Demands_Drivers (3)'!$G$30*I25</f>
        <v>0</v>
      </c>
      <c r="F205" t="s">
        <v>145</v>
      </c>
    </row>
    <row r="206" spans="2:6" x14ac:dyDescent="0.3">
      <c r="B206" t="s">
        <v>26</v>
      </c>
      <c r="C206">
        <v>2036</v>
      </c>
      <c r="D206" s="13">
        <f>'BY_Demands_Drivers (3)'!$F$30*I26</f>
        <v>0</v>
      </c>
      <c r="E206" s="13">
        <f>'BY_Demands_Drivers (3)'!$G$30*I26</f>
        <v>0</v>
      </c>
      <c r="F206" t="s">
        <v>145</v>
      </c>
    </row>
    <row r="207" spans="2:6" x14ac:dyDescent="0.3">
      <c r="B207" t="s">
        <v>26</v>
      </c>
      <c r="C207">
        <v>2037</v>
      </c>
      <c r="D207" s="13">
        <f>'BY_Demands_Drivers (3)'!$F$30*I27</f>
        <v>0</v>
      </c>
      <c r="E207" s="13">
        <f>'BY_Demands_Drivers (3)'!$G$30*I27</f>
        <v>0</v>
      </c>
      <c r="F207" t="s">
        <v>145</v>
      </c>
    </row>
    <row r="208" spans="2:6" x14ac:dyDescent="0.3">
      <c r="B208" t="s">
        <v>26</v>
      </c>
      <c r="C208">
        <v>2038</v>
      </c>
      <c r="D208" s="13">
        <f>'BY_Demands_Drivers (3)'!$F$30*I28</f>
        <v>0</v>
      </c>
      <c r="E208" s="13">
        <f>'BY_Demands_Drivers (3)'!$G$30*I28</f>
        <v>0</v>
      </c>
      <c r="F208" t="s">
        <v>145</v>
      </c>
    </row>
    <row r="209" spans="2:6" x14ac:dyDescent="0.3">
      <c r="B209" t="s">
        <v>26</v>
      </c>
      <c r="C209">
        <v>2039</v>
      </c>
      <c r="D209" s="13">
        <f>'BY_Demands_Drivers (3)'!$F$30*I29</f>
        <v>0</v>
      </c>
      <c r="E209" s="13">
        <f>'BY_Demands_Drivers (3)'!$G$30*I29</f>
        <v>0</v>
      </c>
      <c r="F209" t="s">
        <v>145</v>
      </c>
    </row>
    <row r="210" spans="2:6" x14ac:dyDescent="0.3">
      <c r="B210" t="s">
        <v>26</v>
      </c>
      <c r="C210">
        <v>2040</v>
      </c>
      <c r="D210" s="13">
        <f>'BY_Demands_Drivers (3)'!$F$30*I30</f>
        <v>0</v>
      </c>
      <c r="E210" s="13">
        <f>'BY_Demands_Drivers (3)'!$G$30*I30</f>
        <v>0</v>
      </c>
      <c r="F210" t="s">
        <v>145</v>
      </c>
    </row>
    <row r="211" spans="2:6" x14ac:dyDescent="0.3">
      <c r="B211" t="s">
        <v>26</v>
      </c>
      <c r="C211">
        <v>2041</v>
      </c>
      <c r="D211" s="13">
        <f>'BY_Demands_Drivers (3)'!$F$30*I31</f>
        <v>0</v>
      </c>
      <c r="E211" s="13">
        <f>'BY_Demands_Drivers (3)'!$G$30*I31</f>
        <v>0</v>
      </c>
      <c r="F211" t="s">
        <v>145</v>
      </c>
    </row>
    <row r="212" spans="2:6" x14ac:dyDescent="0.3">
      <c r="B212" t="s">
        <v>26</v>
      </c>
      <c r="C212">
        <v>2042</v>
      </c>
      <c r="D212" s="13">
        <f>'BY_Demands_Drivers (3)'!$F$30*I32</f>
        <v>0</v>
      </c>
      <c r="E212" s="13">
        <f>'BY_Demands_Drivers (3)'!$G$30*I32</f>
        <v>0</v>
      </c>
      <c r="F212" t="s">
        <v>145</v>
      </c>
    </row>
    <row r="213" spans="2:6" x14ac:dyDescent="0.3">
      <c r="B213" t="s">
        <v>26</v>
      </c>
      <c r="C213">
        <v>2043</v>
      </c>
      <c r="D213" s="13">
        <f>'BY_Demands_Drivers (3)'!$F$30*I33</f>
        <v>0</v>
      </c>
      <c r="E213" s="13">
        <f>'BY_Demands_Drivers (3)'!$G$30*I33</f>
        <v>0</v>
      </c>
      <c r="F213" t="s">
        <v>145</v>
      </c>
    </row>
    <row r="214" spans="2:6" x14ac:dyDescent="0.3">
      <c r="B214" t="s">
        <v>26</v>
      </c>
      <c r="C214">
        <v>2044</v>
      </c>
      <c r="D214" s="13">
        <f>'BY_Demands_Drivers (3)'!$F$30*I34</f>
        <v>0</v>
      </c>
      <c r="E214" s="13">
        <f>'BY_Demands_Drivers (3)'!$G$30*I34</f>
        <v>0</v>
      </c>
      <c r="F214" t="s">
        <v>145</v>
      </c>
    </row>
    <row r="215" spans="2:6" x14ac:dyDescent="0.3">
      <c r="B215" t="s">
        <v>26</v>
      </c>
      <c r="C215">
        <v>2045</v>
      </c>
      <c r="D215" s="13">
        <f>'BY_Demands_Drivers (3)'!$F$30*I35</f>
        <v>0</v>
      </c>
      <c r="E215" s="13">
        <f>'BY_Demands_Drivers (3)'!$G$30*I35</f>
        <v>0</v>
      </c>
      <c r="F215" t="s">
        <v>145</v>
      </c>
    </row>
    <row r="216" spans="2:6" x14ac:dyDescent="0.3">
      <c r="B216" t="s">
        <v>26</v>
      </c>
      <c r="C216">
        <v>2046</v>
      </c>
      <c r="D216" s="13">
        <f>'BY_Demands_Drivers (3)'!$F$30*I36</f>
        <v>0</v>
      </c>
      <c r="E216" s="13">
        <f>'BY_Demands_Drivers (3)'!$G$30*I36</f>
        <v>0</v>
      </c>
      <c r="F216" t="s">
        <v>145</v>
      </c>
    </row>
    <row r="217" spans="2:6" x14ac:dyDescent="0.3">
      <c r="B217" t="s">
        <v>26</v>
      </c>
      <c r="C217">
        <v>2047</v>
      </c>
      <c r="D217" s="13">
        <f>'BY_Demands_Drivers (3)'!$F$30*I37</f>
        <v>0</v>
      </c>
      <c r="E217" s="13">
        <f>'BY_Demands_Drivers (3)'!$G$30*I37</f>
        <v>0</v>
      </c>
      <c r="F217" t="s">
        <v>145</v>
      </c>
    </row>
    <row r="218" spans="2:6" x14ac:dyDescent="0.3">
      <c r="B218" t="s">
        <v>26</v>
      </c>
      <c r="C218">
        <v>2048</v>
      </c>
      <c r="D218" s="13">
        <f>'BY_Demands_Drivers (3)'!$F$30*I38</f>
        <v>0</v>
      </c>
      <c r="E218" s="13">
        <f>'BY_Demands_Drivers (3)'!$G$30*I38</f>
        <v>0</v>
      </c>
      <c r="F218" t="s">
        <v>145</v>
      </c>
    </row>
    <row r="219" spans="2:6" x14ac:dyDescent="0.3">
      <c r="B219" t="s">
        <v>26</v>
      </c>
      <c r="C219">
        <v>2049</v>
      </c>
      <c r="D219" s="13">
        <f>'BY_Demands_Drivers (3)'!$F$30*I39</f>
        <v>0</v>
      </c>
      <c r="E219" s="13">
        <f>'BY_Demands_Drivers (3)'!$G$30*I39</f>
        <v>0</v>
      </c>
      <c r="F219" t="s">
        <v>145</v>
      </c>
    </row>
    <row r="220" spans="2:6" x14ac:dyDescent="0.3">
      <c r="B220" t="s">
        <v>26</v>
      </c>
      <c r="C220">
        <v>2050</v>
      </c>
      <c r="D220" s="13">
        <f>'BY_Demands_Drivers (3)'!$F$30*I40</f>
        <v>0</v>
      </c>
      <c r="E220" s="13">
        <f>'BY_Demands_Drivers (3)'!$G$30*I40</f>
        <v>0</v>
      </c>
      <c r="F220" t="s">
        <v>145</v>
      </c>
    </row>
    <row r="221" spans="2:6" x14ac:dyDescent="0.3">
      <c r="B221" t="s">
        <v>26</v>
      </c>
      <c r="C221">
        <v>2015</v>
      </c>
      <c r="D221" s="13">
        <f>'BY_Demands_Drivers (3)'!$F$31*I5</f>
        <v>2.5351540619161055E-2</v>
      </c>
      <c r="E221" s="13">
        <f>'BY_Demands_Drivers (3)'!$G$31*I5</f>
        <v>3.8027310928741585E-2</v>
      </c>
      <c r="F221" t="s">
        <v>144</v>
      </c>
    </row>
    <row r="222" spans="2:6" x14ac:dyDescent="0.3">
      <c r="B222" t="s">
        <v>26</v>
      </c>
      <c r="C222">
        <v>2016</v>
      </c>
      <c r="D222" s="13">
        <f>'BY_Demands_Drivers (3)'!$F$31*I6</f>
        <v>2.5215453786108462E-2</v>
      </c>
      <c r="E222" s="13">
        <f>'BY_Demands_Drivers (3)'!$G$31*I6</f>
        <v>3.7823180679162696E-2</v>
      </c>
      <c r="F222" t="s">
        <v>144</v>
      </c>
    </row>
    <row r="223" spans="2:6" x14ac:dyDescent="0.3">
      <c r="B223" t="s">
        <v>26</v>
      </c>
      <c r="C223">
        <v>2017</v>
      </c>
      <c r="D223" s="13">
        <f>'BY_Demands_Drivers (3)'!$F$31*I7</f>
        <v>2.5079366953055873E-2</v>
      </c>
      <c r="E223" s="13">
        <f>'BY_Demands_Drivers (3)'!$G$31*I7</f>
        <v>3.7619050429583814E-2</v>
      </c>
      <c r="F223" t="s">
        <v>144</v>
      </c>
    </row>
    <row r="224" spans="2:6" x14ac:dyDescent="0.3">
      <c r="B224" t="s">
        <v>26</v>
      </c>
      <c r="C224">
        <v>2018</v>
      </c>
      <c r="D224" s="13">
        <f>'BY_Demands_Drivers (3)'!$F$31*I8</f>
        <v>2.494328012000328E-2</v>
      </c>
      <c r="E224" s="13">
        <f>'BY_Demands_Drivers (3)'!$G$31*I8</f>
        <v>3.7414920180004925E-2</v>
      </c>
      <c r="F224" t="s">
        <v>144</v>
      </c>
    </row>
    <row r="225" spans="2:6" x14ac:dyDescent="0.3">
      <c r="B225" t="s">
        <v>26</v>
      </c>
      <c r="C225">
        <v>2019</v>
      </c>
      <c r="D225" s="13">
        <f>'BY_Demands_Drivers (3)'!$F$31*I9</f>
        <v>2.4807193286950694E-2</v>
      </c>
      <c r="E225" s="13">
        <f>'BY_Demands_Drivers (3)'!$G$31*I9</f>
        <v>3.7210789930426043E-2</v>
      </c>
      <c r="F225" t="s">
        <v>144</v>
      </c>
    </row>
    <row r="226" spans="2:6" x14ac:dyDescent="0.3">
      <c r="B226" t="s">
        <v>26</v>
      </c>
      <c r="C226">
        <v>2020</v>
      </c>
      <c r="D226" s="13">
        <f>'BY_Demands_Drivers (3)'!$F$31*I10</f>
        <v>2.4671106453898101E-2</v>
      </c>
      <c r="E226" s="13">
        <f>'BY_Demands_Drivers (3)'!$G$31*I10</f>
        <v>3.7006659680847154E-2</v>
      </c>
      <c r="F226" t="s">
        <v>144</v>
      </c>
    </row>
    <row r="227" spans="2:6" x14ac:dyDescent="0.3">
      <c r="B227" t="s">
        <v>26</v>
      </c>
      <c r="C227">
        <v>2021</v>
      </c>
      <c r="D227" s="13">
        <f>'BY_Demands_Drivers (3)'!$F$31*I11</f>
        <v>2.4552882125300025E-2</v>
      </c>
      <c r="E227" s="13">
        <f>'BY_Demands_Drivers (3)'!$G$31*I11</f>
        <v>3.6829323187950042E-2</v>
      </c>
      <c r="F227" t="s">
        <v>144</v>
      </c>
    </row>
    <row r="228" spans="2:6" x14ac:dyDescent="0.3">
      <c r="B228" t="s">
        <v>26</v>
      </c>
      <c r="C228">
        <v>2022</v>
      </c>
      <c r="D228" s="13">
        <f>'BY_Demands_Drivers (3)'!$F$31*I12</f>
        <v>2.4434657796701946E-2</v>
      </c>
      <c r="E228" s="13">
        <f>'BY_Demands_Drivers (3)'!$G$31*I12</f>
        <v>3.6651986695052922E-2</v>
      </c>
      <c r="F228" t="s">
        <v>144</v>
      </c>
    </row>
    <row r="229" spans="2:6" x14ac:dyDescent="0.3">
      <c r="B229" t="s">
        <v>26</v>
      </c>
      <c r="C229">
        <v>2023</v>
      </c>
      <c r="D229" s="13">
        <f>'BY_Demands_Drivers (3)'!$F$31*I13</f>
        <v>2.431643346810387E-2</v>
      </c>
      <c r="E229" s="13">
        <f>'BY_Demands_Drivers (3)'!$G$31*I13</f>
        <v>3.647465020215581E-2</v>
      </c>
      <c r="F229" t="s">
        <v>144</v>
      </c>
    </row>
    <row r="230" spans="2:6" x14ac:dyDescent="0.3">
      <c r="B230" t="s">
        <v>26</v>
      </c>
      <c r="C230">
        <v>2024</v>
      </c>
      <c r="D230" s="13">
        <f>'BY_Demands_Drivers (3)'!$F$31*I14</f>
        <v>2.4198209139505794E-2</v>
      </c>
      <c r="E230" s="13">
        <f>'BY_Demands_Drivers (3)'!$G$31*I14</f>
        <v>3.6297313709258691E-2</v>
      </c>
      <c r="F230" t="s">
        <v>144</v>
      </c>
    </row>
    <row r="231" spans="2:6" x14ac:dyDescent="0.3">
      <c r="B231" t="s">
        <v>26</v>
      </c>
      <c r="C231">
        <v>2025</v>
      </c>
      <c r="D231" s="13">
        <f>'BY_Demands_Drivers (3)'!$F$31*I15</f>
        <v>2.4079984810907722E-2</v>
      </c>
      <c r="E231" s="13">
        <f>'BY_Demands_Drivers (3)'!$G$31*I15</f>
        <v>3.6119977216361586E-2</v>
      </c>
      <c r="F231" t="s">
        <v>144</v>
      </c>
    </row>
    <row r="232" spans="2:6" x14ac:dyDescent="0.3">
      <c r="B232" t="s">
        <v>26</v>
      </c>
      <c r="C232">
        <v>2026</v>
      </c>
      <c r="D232" s="13">
        <f>'BY_Demands_Drivers (3)'!$F$31*I16</f>
        <v>2.3995788394031058E-2</v>
      </c>
      <c r="E232" s="13">
        <f>'BY_Demands_Drivers (3)'!$G$31*I16</f>
        <v>3.5993682591046593E-2</v>
      </c>
      <c r="F232" t="s">
        <v>144</v>
      </c>
    </row>
    <row r="233" spans="2:6" x14ac:dyDescent="0.3">
      <c r="B233" t="s">
        <v>26</v>
      </c>
      <c r="C233">
        <v>2027</v>
      </c>
      <c r="D233" s="13">
        <f>'BY_Demands_Drivers (3)'!$F$31*I17</f>
        <v>2.3911591977154388E-2</v>
      </c>
      <c r="E233" s="13">
        <f>'BY_Demands_Drivers (3)'!$G$31*I17</f>
        <v>3.5867387965731586E-2</v>
      </c>
      <c r="F233" t="s">
        <v>144</v>
      </c>
    </row>
    <row r="234" spans="2:6" x14ac:dyDescent="0.3">
      <c r="B234" t="s">
        <v>26</v>
      </c>
      <c r="C234">
        <v>2028</v>
      </c>
      <c r="D234" s="13">
        <f>'BY_Demands_Drivers (3)'!$F$31*I18</f>
        <v>2.3827395560277721E-2</v>
      </c>
      <c r="E234" s="13">
        <f>'BY_Demands_Drivers (3)'!$G$31*I18</f>
        <v>3.5741093340416585E-2</v>
      </c>
      <c r="F234" t="s">
        <v>144</v>
      </c>
    </row>
    <row r="235" spans="2:6" x14ac:dyDescent="0.3">
      <c r="B235" t="s">
        <v>26</v>
      </c>
      <c r="C235">
        <v>2029</v>
      </c>
      <c r="D235" s="13">
        <f>'BY_Demands_Drivers (3)'!$F$31*I19</f>
        <v>2.3743199143401054E-2</v>
      </c>
      <c r="E235" s="13">
        <f>'BY_Demands_Drivers (3)'!$G$31*I19</f>
        <v>3.5614798715101585E-2</v>
      </c>
      <c r="F235" t="s">
        <v>144</v>
      </c>
    </row>
    <row r="236" spans="2:6" x14ac:dyDescent="0.3">
      <c r="B236" t="s">
        <v>26</v>
      </c>
      <c r="C236">
        <v>2030</v>
      </c>
      <c r="D236" s="13">
        <f>'BY_Demands_Drivers (3)'!$F$31*I20</f>
        <v>2.3659002726524395E-2</v>
      </c>
      <c r="E236" s="13">
        <f>'BY_Demands_Drivers (3)'!$G$31*I20</f>
        <v>3.5488504089786592E-2</v>
      </c>
      <c r="F236" t="s">
        <v>144</v>
      </c>
    </row>
    <row r="237" spans="2:6" x14ac:dyDescent="0.3">
      <c r="B237" t="s">
        <v>26</v>
      </c>
      <c r="C237">
        <v>2031</v>
      </c>
      <c r="D237" s="13">
        <f>'BY_Demands_Drivers (3)'!$F$31*I21</f>
        <v>2.3468483970532427E-2</v>
      </c>
      <c r="E237" s="13">
        <f>'BY_Demands_Drivers (3)'!$G$31*I21</f>
        <v>3.5202725955798646E-2</v>
      </c>
      <c r="F237" t="s">
        <v>144</v>
      </c>
    </row>
    <row r="238" spans="2:6" x14ac:dyDescent="0.3">
      <c r="B238" t="s">
        <v>26</v>
      </c>
      <c r="C238">
        <v>2032</v>
      </c>
      <c r="D238" s="13">
        <f>'BY_Demands_Drivers (3)'!$F$31*I22</f>
        <v>2.3278691081297841E-2</v>
      </c>
      <c r="E238" s="13">
        <f>'BY_Demands_Drivers (3)'!$G$31*I22</f>
        <v>3.4918036621946764E-2</v>
      </c>
      <c r="F238" t="s">
        <v>144</v>
      </c>
    </row>
    <row r="239" spans="2:6" x14ac:dyDescent="0.3">
      <c r="B239" t="s">
        <v>26</v>
      </c>
      <c r="C239">
        <v>2033</v>
      </c>
      <c r="D239" s="13">
        <f>'BY_Demands_Drivers (3)'!$F$31*I23</f>
        <v>2.3089624058820632E-2</v>
      </c>
      <c r="E239" s="13">
        <f>'BY_Demands_Drivers (3)'!$G$31*I23</f>
        <v>3.4634436088230955E-2</v>
      </c>
      <c r="F239" t="s">
        <v>144</v>
      </c>
    </row>
    <row r="240" spans="2:6" x14ac:dyDescent="0.3">
      <c r="B240" t="s">
        <v>26</v>
      </c>
      <c r="C240">
        <v>2034</v>
      </c>
      <c r="D240" s="13">
        <f>'BY_Demands_Drivers (3)'!$F$31*I24</f>
        <v>2.2901282903100811E-2</v>
      </c>
      <c r="E240" s="13">
        <f>'BY_Demands_Drivers (3)'!$G$31*I24</f>
        <v>3.4351924354651217E-2</v>
      </c>
      <c r="F240" t="s">
        <v>144</v>
      </c>
    </row>
    <row r="241" spans="2:6" x14ac:dyDescent="0.3">
      <c r="B241" t="s">
        <v>26</v>
      </c>
      <c r="C241">
        <v>2035</v>
      </c>
      <c r="D241" s="13">
        <f>'BY_Demands_Drivers (3)'!$F$31*I25</f>
        <v>2.2713667614138369E-2</v>
      </c>
      <c r="E241" s="13">
        <f>'BY_Demands_Drivers (3)'!$G$31*I25</f>
        <v>3.4070501421207551E-2</v>
      </c>
      <c r="F241" t="s">
        <v>144</v>
      </c>
    </row>
    <row r="242" spans="2:6" x14ac:dyDescent="0.3">
      <c r="B242" t="s">
        <v>26</v>
      </c>
      <c r="C242">
        <v>2036</v>
      </c>
      <c r="D242" s="13">
        <f>'BY_Demands_Drivers (3)'!$F$31*I26</f>
        <v>2.2644353297849418E-2</v>
      </c>
      <c r="E242" s="13">
        <f>'BY_Demands_Drivers (3)'!$G$31*I26</f>
        <v>3.3966529946774134E-2</v>
      </c>
      <c r="F242" t="s">
        <v>144</v>
      </c>
    </row>
    <row r="243" spans="2:6" x14ac:dyDescent="0.3">
      <c r="B243" t="s">
        <v>26</v>
      </c>
      <c r="C243">
        <v>2037</v>
      </c>
      <c r="D243" s="13">
        <f>'BY_Demands_Drivers (3)'!$F$31*I27</f>
        <v>2.2574552733823871E-2</v>
      </c>
      <c r="E243" s="13">
        <f>'BY_Demands_Drivers (3)'!$G$31*I27</f>
        <v>3.3861829100735805E-2</v>
      </c>
      <c r="F243" t="s">
        <v>144</v>
      </c>
    </row>
    <row r="244" spans="2:6" x14ac:dyDescent="0.3">
      <c r="B244" t="s">
        <v>26</v>
      </c>
      <c r="C244">
        <v>2038</v>
      </c>
      <c r="D244" s="13">
        <f>'BY_Demands_Drivers (3)'!$F$31*I28</f>
        <v>2.2504265922061714E-2</v>
      </c>
      <c r="E244" s="13">
        <f>'BY_Demands_Drivers (3)'!$G$31*I28</f>
        <v>3.3756398883092578E-2</v>
      </c>
      <c r="F244" t="s">
        <v>144</v>
      </c>
    </row>
    <row r="245" spans="2:6" x14ac:dyDescent="0.3">
      <c r="B245" t="s">
        <v>26</v>
      </c>
      <c r="C245">
        <v>2039</v>
      </c>
      <c r="D245" s="13">
        <f>'BY_Demands_Drivers (3)'!$F$31*I29</f>
        <v>2.2433492862562965E-2</v>
      </c>
      <c r="E245" s="13">
        <f>'BY_Demands_Drivers (3)'!$G$31*I29</f>
        <v>3.3650239293844447E-2</v>
      </c>
      <c r="F245" t="s">
        <v>144</v>
      </c>
    </row>
    <row r="246" spans="2:6" x14ac:dyDescent="0.3">
      <c r="B246" t="s">
        <v>26</v>
      </c>
      <c r="C246">
        <v>2040</v>
      </c>
      <c r="D246" s="13">
        <f>'BY_Demands_Drivers (3)'!$F$31*I30</f>
        <v>2.2362233555327609E-2</v>
      </c>
      <c r="E246" s="13">
        <f>'BY_Demands_Drivers (3)'!$G$31*I30</f>
        <v>3.3543350332991412E-2</v>
      </c>
      <c r="F246" t="s">
        <v>144</v>
      </c>
    </row>
    <row r="247" spans="2:6" x14ac:dyDescent="0.3">
      <c r="B247" t="s">
        <v>26</v>
      </c>
      <c r="C247">
        <v>2041</v>
      </c>
      <c r="D247" s="13">
        <f>'BY_Demands_Drivers (3)'!$F$31*I31</f>
        <v>2.2288428067984135E-2</v>
      </c>
      <c r="E247" s="13">
        <f>'BY_Demands_Drivers (3)'!$G$31*I31</f>
        <v>3.3432642101976204E-2</v>
      </c>
      <c r="F247" t="s">
        <v>144</v>
      </c>
    </row>
    <row r="248" spans="2:6" x14ac:dyDescent="0.3">
      <c r="B248" t="s">
        <v>26</v>
      </c>
      <c r="C248">
        <v>2042</v>
      </c>
      <c r="D248" s="13">
        <f>'BY_Demands_Drivers (3)'!$F$31*I32</f>
        <v>2.2214158131130219E-2</v>
      </c>
      <c r="E248" s="13">
        <f>'BY_Demands_Drivers (3)'!$G$31*I32</f>
        <v>3.332123719669533E-2</v>
      </c>
      <c r="F248" t="s">
        <v>144</v>
      </c>
    </row>
    <row r="249" spans="2:6" x14ac:dyDescent="0.3">
      <c r="B249" t="s">
        <v>26</v>
      </c>
      <c r="C249">
        <v>2043</v>
      </c>
      <c r="D249" s="13">
        <f>'BY_Demands_Drivers (3)'!$F$31*I33</f>
        <v>2.2139423744765858E-2</v>
      </c>
      <c r="E249" s="13">
        <f>'BY_Demands_Drivers (3)'!$G$31*I33</f>
        <v>3.3209135617148791E-2</v>
      </c>
      <c r="F249" t="s">
        <v>144</v>
      </c>
    </row>
    <row r="250" spans="2:6" x14ac:dyDescent="0.3">
      <c r="B250" t="s">
        <v>26</v>
      </c>
      <c r="C250">
        <v>2044</v>
      </c>
      <c r="D250" s="13">
        <f>'BY_Demands_Drivers (3)'!$F$31*I34</f>
        <v>2.2064224908891053E-2</v>
      </c>
      <c r="E250" s="13">
        <f>'BY_Demands_Drivers (3)'!$G$31*I34</f>
        <v>3.309633736333658E-2</v>
      </c>
      <c r="F250" t="s">
        <v>144</v>
      </c>
    </row>
    <row r="251" spans="2:6" x14ac:dyDescent="0.3">
      <c r="B251" t="s">
        <v>26</v>
      </c>
      <c r="C251">
        <v>2045</v>
      </c>
      <c r="D251" s="13">
        <f>'BY_Demands_Drivers (3)'!$F$31*I35</f>
        <v>2.1988561623505789E-2</v>
      </c>
      <c r="E251" s="13">
        <f>'BY_Demands_Drivers (3)'!$G$31*I35</f>
        <v>3.2982842435258682E-2</v>
      </c>
      <c r="F251" t="s">
        <v>144</v>
      </c>
    </row>
    <row r="252" spans="2:6" x14ac:dyDescent="0.3">
      <c r="B252" t="s">
        <v>26</v>
      </c>
      <c r="C252">
        <v>2046</v>
      </c>
      <c r="D252" s="13">
        <f>'BY_Demands_Drivers (3)'!$F$31*I36</f>
        <v>2.1922320410527264E-2</v>
      </c>
      <c r="E252" s="13">
        <f>'BY_Demands_Drivers (3)'!$G$31*I36</f>
        <v>3.2883480615790897E-2</v>
      </c>
      <c r="F252" t="s">
        <v>144</v>
      </c>
    </row>
    <row r="253" spans="2:6" x14ac:dyDescent="0.3">
      <c r="B253" t="s">
        <v>26</v>
      </c>
      <c r="C253">
        <v>2047</v>
      </c>
      <c r="D253" s="13">
        <f>'BY_Demands_Drivers (3)'!$F$31*I37</f>
        <v>2.185550728584354E-2</v>
      </c>
      <c r="E253" s="13">
        <f>'BY_Demands_Drivers (3)'!$G$31*I37</f>
        <v>3.2783260928765316E-2</v>
      </c>
      <c r="F253" t="s">
        <v>144</v>
      </c>
    </row>
    <row r="254" spans="2:6" x14ac:dyDescent="0.3">
      <c r="B254" t="s">
        <v>26</v>
      </c>
      <c r="C254">
        <v>2048</v>
      </c>
      <c r="D254" s="13">
        <f>'BY_Demands_Drivers (3)'!$F$31*I38</f>
        <v>2.178812224945462E-2</v>
      </c>
      <c r="E254" s="13">
        <f>'BY_Demands_Drivers (3)'!$G$31*I38</f>
        <v>3.2682183374181932E-2</v>
      </c>
      <c r="F254" t="s">
        <v>144</v>
      </c>
    </row>
    <row r="255" spans="2:6" x14ac:dyDescent="0.3">
      <c r="B255" t="s">
        <v>26</v>
      </c>
      <c r="C255">
        <v>2049</v>
      </c>
      <c r="D255" s="13">
        <f>'BY_Demands_Drivers (3)'!$F$31*I39</f>
        <v>2.1720165301360502E-2</v>
      </c>
      <c r="E255" s="13">
        <f>'BY_Demands_Drivers (3)'!$G$31*I39</f>
        <v>3.2580247952040758E-2</v>
      </c>
      <c r="F255" t="s">
        <v>144</v>
      </c>
    </row>
    <row r="256" spans="2:6" x14ac:dyDescent="0.3">
      <c r="B256" t="s">
        <v>26</v>
      </c>
      <c r="C256">
        <v>2050</v>
      </c>
      <c r="D256" s="13">
        <f>'BY_Demands_Drivers (3)'!$F$31*I40</f>
        <v>2.1651636441561182E-2</v>
      </c>
      <c r="E256" s="13">
        <f>'BY_Demands_Drivers (3)'!$G$31*I40</f>
        <v>3.2477454662341775E-2</v>
      </c>
      <c r="F256" t="s">
        <v>144</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63305-7E66-4171-BEAB-2B06EBCFF435}">
  <sheetPr>
    <tabColor rgb="FF92D050"/>
  </sheetPr>
  <dimension ref="B2:AD21"/>
  <sheetViews>
    <sheetView topLeftCell="M1" zoomScale="60" zoomScaleNormal="60" workbookViewId="0">
      <selection activeCell="AB22" sqref="AB22"/>
    </sheetView>
  </sheetViews>
  <sheetFormatPr defaultRowHeight="14.4" x14ac:dyDescent="0.3"/>
  <cols>
    <col min="1" max="1" width="3.5546875" style="1" customWidth="1"/>
    <col min="2" max="2" width="27.5546875" style="1" customWidth="1"/>
    <col min="3" max="3" width="24.33203125" style="1" bestFit="1" customWidth="1"/>
    <col min="4" max="4" width="24.33203125" style="1" customWidth="1"/>
    <col min="5" max="5" width="37" style="1" bestFit="1" customWidth="1"/>
    <col min="6" max="6" width="14.88671875" style="1" customWidth="1"/>
    <col min="7" max="7" width="16.5546875" style="1" bestFit="1" customWidth="1"/>
    <col min="8" max="11" width="11.44140625" style="1" customWidth="1"/>
    <col min="12" max="12" width="10.5546875" style="1" bestFit="1" customWidth="1"/>
    <col min="13" max="13" width="12" style="1" bestFit="1" customWidth="1"/>
    <col min="14" max="14" width="18.109375" style="1" bestFit="1" customWidth="1"/>
    <col min="15" max="15" width="11.33203125" style="1" bestFit="1" customWidth="1"/>
    <col min="16" max="17" width="11.33203125" style="1" customWidth="1"/>
    <col min="18" max="20" width="8.88671875" style="1"/>
    <col min="21" max="21" width="18" style="1" bestFit="1" customWidth="1"/>
    <col min="22" max="237" width="8.88671875" style="1"/>
    <col min="238" max="238" width="3.5546875" style="1" customWidth="1"/>
    <col min="239" max="239" width="21.44140625" style="1" customWidth="1"/>
    <col min="240" max="240" width="24.33203125" style="1" bestFit="1" customWidth="1"/>
    <col min="241" max="241" width="24.33203125" style="1" customWidth="1"/>
    <col min="242" max="242" width="37" style="1" bestFit="1" customWidth="1"/>
    <col min="243" max="243" width="14.88671875" style="1" customWidth="1"/>
    <col min="244" max="244" width="16.5546875" style="1" bestFit="1" customWidth="1"/>
    <col min="245" max="245" width="16.88671875" style="1" customWidth="1"/>
    <col min="246" max="246" width="14" style="1" customWidth="1"/>
    <col min="247" max="493" width="8.88671875" style="1"/>
    <col min="494" max="494" width="3.5546875" style="1" customWidth="1"/>
    <col min="495" max="495" width="21.44140625" style="1" customWidth="1"/>
    <col min="496" max="496" width="24.33203125" style="1" bestFit="1" customWidth="1"/>
    <col min="497" max="497" width="24.33203125" style="1" customWidth="1"/>
    <col min="498" max="498" width="37" style="1" bestFit="1" customWidth="1"/>
    <col min="499" max="499" width="14.88671875" style="1" customWidth="1"/>
    <col min="500" max="500" width="16.5546875" style="1" bestFit="1" customWidth="1"/>
    <col min="501" max="501" width="16.88671875" style="1" customWidth="1"/>
    <col min="502" max="502" width="14" style="1" customWidth="1"/>
    <col min="503" max="749" width="8.88671875" style="1"/>
    <col min="750" max="750" width="3.5546875" style="1" customWidth="1"/>
    <col min="751" max="751" width="21.44140625" style="1" customWidth="1"/>
    <col min="752" max="752" width="24.33203125" style="1" bestFit="1" customWidth="1"/>
    <col min="753" max="753" width="24.33203125" style="1" customWidth="1"/>
    <col min="754" max="754" width="37" style="1" bestFit="1" customWidth="1"/>
    <col min="755" max="755" width="14.88671875" style="1" customWidth="1"/>
    <col min="756" max="756" width="16.5546875" style="1" bestFit="1" customWidth="1"/>
    <col min="757" max="757" width="16.88671875" style="1" customWidth="1"/>
    <col min="758" max="758" width="14" style="1" customWidth="1"/>
    <col min="759" max="1005" width="8.88671875" style="1"/>
    <col min="1006" max="1006" width="3.5546875" style="1" customWidth="1"/>
    <col min="1007" max="1007" width="21.44140625" style="1" customWidth="1"/>
    <col min="1008" max="1008" width="24.33203125" style="1" bestFit="1" customWidth="1"/>
    <col min="1009" max="1009" width="24.33203125" style="1" customWidth="1"/>
    <col min="1010" max="1010" width="37" style="1" bestFit="1" customWidth="1"/>
    <col min="1011" max="1011" width="14.88671875" style="1" customWidth="1"/>
    <col min="1012" max="1012" width="16.5546875" style="1" bestFit="1" customWidth="1"/>
    <col min="1013" max="1013" width="16.88671875" style="1" customWidth="1"/>
    <col min="1014" max="1014" width="14" style="1" customWidth="1"/>
    <col min="1015" max="1261" width="8.88671875" style="1"/>
    <col min="1262" max="1262" width="3.5546875" style="1" customWidth="1"/>
    <col min="1263" max="1263" width="21.44140625" style="1" customWidth="1"/>
    <col min="1264" max="1264" width="24.33203125" style="1" bestFit="1" customWidth="1"/>
    <col min="1265" max="1265" width="24.33203125" style="1" customWidth="1"/>
    <col min="1266" max="1266" width="37" style="1" bestFit="1" customWidth="1"/>
    <col min="1267" max="1267" width="14.88671875" style="1" customWidth="1"/>
    <col min="1268" max="1268" width="16.5546875" style="1" bestFit="1" customWidth="1"/>
    <col min="1269" max="1269" width="16.88671875" style="1" customWidth="1"/>
    <col min="1270" max="1270" width="14" style="1" customWidth="1"/>
    <col min="1271" max="1517" width="8.88671875" style="1"/>
    <col min="1518" max="1518" width="3.5546875" style="1" customWidth="1"/>
    <col min="1519" max="1519" width="21.44140625" style="1" customWidth="1"/>
    <col min="1520" max="1520" width="24.33203125" style="1" bestFit="1" customWidth="1"/>
    <col min="1521" max="1521" width="24.33203125" style="1" customWidth="1"/>
    <col min="1522" max="1522" width="37" style="1" bestFit="1" customWidth="1"/>
    <col min="1523" max="1523" width="14.88671875" style="1" customWidth="1"/>
    <col min="1524" max="1524" width="16.5546875" style="1" bestFit="1" customWidth="1"/>
    <col min="1525" max="1525" width="16.88671875" style="1" customWidth="1"/>
    <col min="1526" max="1526" width="14" style="1" customWidth="1"/>
    <col min="1527" max="1773" width="8.88671875" style="1"/>
    <col min="1774" max="1774" width="3.5546875" style="1" customWidth="1"/>
    <col min="1775" max="1775" width="21.44140625" style="1" customWidth="1"/>
    <col min="1776" max="1776" width="24.33203125" style="1" bestFit="1" customWidth="1"/>
    <col min="1777" max="1777" width="24.33203125" style="1" customWidth="1"/>
    <col min="1778" max="1778" width="37" style="1" bestFit="1" customWidth="1"/>
    <col min="1779" max="1779" width="14.88671875" style="1" customWidth="1"/>
    <col min="1780" max="1780" width="16.5546875" style="1" bestFit="1" customWidth="1"/>
    <col min="1781" max="1781" width="16.88671875" style="1" customWidth="1"/>
    <col min="1782" max="1782" width="14" style="1" customWidth="1"/>
    <col min="1783" max="2029" width="8.88671875" style="1"/>
    <col min="2030" max="2030" width="3.5546875" style="1" customWidth="1"/>
    <col min="2031" max="2031" width="21.44140625" style="1" customWidth="1"/>
    <col min="2032" max="2032" width="24.33203125" style="1" bestFit="1" customWidth="1"/>
    <col min="2033" max="2033" width="24.33203125" style="1" customWidth="1"/>
    <col min="2034" max="2034" width="37" style="1" bestFit="1" customWidth="1"/>
    <col min="2035" max="2035" width="14.88671875" style="1" customWidth="1"/>
    <col min="2036" max="2036" width="16.5546875" style="1" bestFit="1" customWidth="1"/>
    <col min="2037" max="2037" width="16.88671875" style="1" customWidth="1"/>
    <col min="2038" max="2038" width="14" style="1" customWidth="1"/>
    <col min="2039" max="2285" width="8.88671875" style="1"/>
    <col min="2286" max="2286" width="3.5546875" style="1" customWidth="1"/>
    <col min="2287" max="2287" width="21.44140625" style="1" customWidth="1"/>
    <col min="2288" max="2288" width="24.33203125" style="1" bestFit="1" customWidth="1"/>
    <col min="2289" max="2289" width="24.33203125" style="1" customWidth="1"/>
    <col min="2290" max="2290" width="37" style="1" bestFit="1" customWidth="1"/>
    <col min="2291" max="2291" width="14.88671875" style="1" customWidth="1"/>
    <col min="2292" max="2292" width="16.5546875" style="1" bestFit="1" customWidth="1"/>
    <col min="2293" max="2293" width="16.88671875" style="1" customWidth="1"/>
    <col min="2294" max="2294" width="14" style="1" customWidth="1"/>
    <col min="2295" max="2541" width="8.88671875" style="1"/>
    <col min="2542" max="2542" width="3.5546875" style="1" customWidth="1"/>
    <col min="2543" max="2543" width="21.44140625" style="1" customWidth="1"/>
    <col min="2544" max="2544" width="24.33203125" style="1" bestFit="1" customWidth="1"/>
    <col min="2545" max="2545" width="24.33203125" style="1" customWidth="1"/>
    <col min="2546" max="2546" width="37" style="1" bestFit="1" customWidth="1"/>
    <col min="2547" max="2547" width="14.88671875" style="1" customWidth="1"/>
    <col min="2548" max="2548" width="16.5546875" style="1" bestFit="1" customWidth="1"/>
    <col min="2549" max="2549" width="16.88671875" style="1" customWidth="1"/>
    <col min="2550" max="2550" width="14" style="1" customWidth="1"/>
    <col min="2551" max="2797" width="8.88671875" style="1"/>
    <col min="2798" max="2798" width="3.5546875" style="1" customWidth="1"/>
    <col min="2799" max="2799" width="21.44140625" style="1" customWidth="1"/>
    <col min="2800" max="2800" width="24.33203125" style="1" bestFit="1" customWidth="1"/>
    <col min="2801" max="2801" width="24.33203125" style="1" customWidth="1"/>
    <col min="2802" max="2802" width="37" style="1" bestFit="1" customWidth="1"/>
    <col min="2803" max="2803" width="14.88671875" style="1" customWidth="1"/>
    <col min="2804" max="2804" width="16.5546875" style="1" bestFit="1" customWidth="1"/>
    <col min="2805" max="2805" width="16.88671875" style="1" customWidth="1"/>
    <col min="2806" max="2806" width="14" style="1" customWidth="1"/>
    <col min="2807" max="3053" width="8.88671875" style="1"/>
    <col min="3054" max="3054" width="3.5546875" style="1" customWidth="1"/>
    <col min="3055" max="3055" width="21.44140625" style="1" customWidth="1"/>
    <col min="3056" max="3056" width="24.33203125" style="1" bestFit="1" customWidth="1"/>
    <col min="3057" max="3057" width="24.33203125" style="1" customWidth="1"/>
    <col min="3058" max="3058" width="37" style="1" bestFit="1" customWidth="1"/>
    <col min="3059" max="3059" width="14.88671875" style="1" customWidth="1"/>
    <col min="3060" max="3060" width="16.5546875" style="1" bestFit="1" customWidth="1"/>
    <col min="3061" max="3061" width="16.88671875" style="1" customWidth="1"/>
    <col min="3062" max="3062" width="14" style="1" customWidth="1"/>
    <col min="3063" max="3309" width="8.88671875" style="1"/>
    <col min="3310" max="3310" width="3.5546875" style="1" customWidth="1"/>
    <col min="3311" max="3311" width="21.44140625" style="1" customWidth="1"/>
    <col min="3312" max="3312" width="24.33203125" style="1" bestFit="1" customWidth="1"/>
    <col min="3313" max="3313" width="24.33203125" style="1" customWidth="1"/>
    <col min="3314" max="3314" width="37" style="1" bestFit="1" customWidth="1"/>
    <col min="3315" max="3315" width="14.88671875" style="1" customWidth="1"/>
    <col min="3316" max="3316" width="16.5546875" style="1" bestFit="1" customWidth="1"/>
    <col min="3317" max="3317" width="16.88671875" style="1" customWidth="1"/>
    <col min="3318" max="3318" width="14" style="1" customWidth="1"/>
    <col min="3319" max="3565" width="8.88671875" style="1"/>
    <col min="3566" max="3566" width="3.5546875" style="1" customWidth="1"/>
    <col min="3567" max="3567" width="21.44140625" style="1" customWidth="1"/>
    <col min="3568" max="3568" width="24.33203125" style="1" bestFit="1" customWidth="1"/>
    <col min="3569" max="3569" width="24.33203125" style="1" customWidth="1"/>
    <col min="3570" max="3570" width="37" style="1" bestFit="1" customWidth="1"/>
    <col min="3571" max="3571" width="14.88671875" style="1" customWidth="1"/>
    <col min="3572" max="3572" width="16.5546875" style="1" bestFit="1" customWidth="1"/>
    <col min="3573" max="3573" width="16.88671875" style="1" customWidth="1"/>
    <col min="3574" max="3574" width="14" style="1" customWidth="1"/>
    <col min="3575" max="3821" width="8.88671875" style="1"/>
    <col min="3822" max="3822" width="3.5546875" style="1" customWidth="1"/>
    <col min="3823" max="3823" width="21.44140625" style="1" customWidth="1"/>
    <col min="3824" max="3824" width="24.33203125" style="1" bestFit="1" customWidth="1"/>
    <col min="3825" max="3825" width="24.33203125" style="1" customWidth="1"/>
    <col min="3826" max="3826" width="37" style="1" bestFit="1" customWidth="1"/>
    <col min="3827" max="3827" width="14.88671875" style="1" customWidth="1"/>
    <col min="3828" max="3828" width="16.5546875" style="1" bestFit="1" customWidth="1"/>
    <col min="3829" max="3829" width="16.88671875" style="1" customWidth="1"/>
    <col min="3830" max="3830" width="14" style="1" customWidth="1"/>
    <col min="3831" max="4077" width="8.88671875" style="1"/>
    <col min="4078" max="4078" width="3.5546875" style="1" customWidth="1"/>
    <col min="4079" max="4079" width="21.44140625" style="1" customWidth="1"/>
    <col min="4080" max="4080" width="24.33203125" style="1" bestFit="1" customWidth="1"/>
    <col min="4081" max="4081" width="24.33203125" style="1" customWidth="1"/>
    <col min="4082" max="4082" width="37" style="1" bestFit="1" customWidth="1"/>
    <col min="4083" max="4083" width="14.88671875" style="1" customWidth="1"/>
    <col min="4084" max="4084" width="16.5546875" style="1" bestFit="1" customWidth="1"/>
    <col min="4085" max="4085" width="16.88671875" style="1" customWidth="1"/>
    <col min="4086" max="4086" width="14" style="1" customWidth="1"/>
    <col min="4087" max="4333" width="8.88671875" style="1"/>
    <col min="4334" max="4334" width="3.5546875" style="1" customWidth="1"/>
    <col min="4335" max="4335" width="21.44140625" style="1" customWidth="1"/>
    <col min="4336" max="4336" width="24.33203125" style="1" bestFit="1" customWidth="1"/>
    <col min="4337" max="4337" width="24.33203125" style="1" customWidth="1"/>
    <col min="4338" max="4338" width="37" style="1" bestFit="1" customWidth="1"/>
    <col min="4339" max="4339" width="14.88671875" style="1" customWidth="1"/>
    <col min="4340" max="4340" width="16.5546875" style="1" bestFit="1" customWidth="1"/>
    <col min="4341" max="4341" width="16.88671875" style="1" customWidth="1"/>
    <col min="4342" max="4342" width="14" style="1" customWidth="1"/>
    <col min="4343" max="4589" width="8.88671875" style="1"/>
    <col min="4590" max="4590" width="3.5546875" style="1" customWidth="1"/>
    <col min="4591" max="4591" width="21.44140625" style="1" customWidth="1"/>
    <col min="4592" max="4592" width="24.33203125" style="1" bestFit="1" customWidth="1"/>
    <col min="4593" max="4593" width="24.33203125" style="1" customWidth="1"/>
    <col min="4594" max="4594" width="37" style="1" bestFit="1" customWidth="1"/>
    <col min="4595" max="4595" width="14.88671875" style="1" customWidth="1"/>
    <col min="4596" max="4596" width="16.5546875" style="1" bestFit="1" customWidth="1"/>
    <col min="4597" max="4597" width="16.88671875" style="1" customWidth="1"/>
    <col min="4598" max="4598" width="14" style="1" customWidth="1"/>
    <col min="4599" max="4845" width="8.88671875" style="1"/>
    <col min="4846" max="4846" width="3.5546875" style="1" customWidth="1"/>
    <col min="4847" max="4847" width="21.44140625" style="1" customWidth="1"/>
    <col min="4848" max="4848" width="24.33203125" style="1" bestFit="1" customWidth="1"/>
    <col min="4849" max="4849" width="24.33203125" style="1" customWidth="1"/>
    <col min="4850" max="4850" width="37" style="1" bestFit="1" customWidth="1"/>
    <col min="4851" max="4851" width="14.88671875" style="1" customWidth="1"/>
    <col min="4852" max="4852" width="16.5546875" style="1" bestFit="1" customWidth="1"/>
    <col min="4853" max="4853" width="16.88671875" style="1" customWidth="1"/>
    <col min="4854" max="4854" width="14" style="1" customWidth="1"/>
    <col min="4855" max="5101" width="8.88671875" style="1"/>
    <col min="5102" max="5102" width="3.5546875" style="1" customWidth="1"/>
    <col min="5103" max="5103" width="21.44140625" style="1" customWidth="1"/>
    <col min="5104" max="5104" width="24.33203125" style="1" bestFit="1" customWidth="1"/>
    <col min="5105" max="5105" width="24.33203125" style="1" customWidth="1"/>
    <col min="5106" max="5106" width="37" style="1" bestFit="1" customWidth="1"/>
    <col min="5107" max="5107" width="14.88671875" style="1" customWidth="1"/>
    <col min="5108" max="5108" width="16.5546875" style="1" bestFit="1" customWidth="1"/>
    <col min="5109" max="5109" width="16.88671875" style="1" customWidth="1"/>
    <col min="5110" max="5110" width="14" style="1" customWidth="1"/>
    <col min="5111" max="5357" width="8.88671875" style="1"/>
    <col min="5358" max="5358" width="3.5546875" style="1" customWidth="1"/>
    <col min="5359" max="5359" width="21.44140625" style="1" customWidth="1"/>
    <col min="5360" max="5360" width="24.33203125" style="1" bestFit="1" customWidth="1"/>
    <col min="5361" max="5361" width="24.33203125" style="1" customWidth="1"/>
    <col min="5362" max="5362" width="37" style="1" bestFit="1" customWidth="1"/>
    <col min="5363" max="5363" width="14.88671875" style="1" customWidth="1"/>
    <col min="5364" max="5364" width="16.5546875" style="1" bestFit="1" customWidth="1"/>
    <col min="5365" max="5365" width="16.88671875" style="1" customWidth="1"/>
    <col min="5366" max="5366" width="14" style="1" customWidth="1"/>
    <col min="5367" max="5613" width="8.88671875" style="1"/>
    <col min="5614" max="5614" width="3.5546875" style="1" customWidth="1"/>
    <col min="5615" max="5615" width="21.44140625" style="1" customWidth="1"/>
    <col min="5616" max="5616" width="24.33203125" style="1" bestFit="1" customWidth="1"/>
    <col min="5617" max="5617" width="24.33203125" style="1" customWidth="1"/>
    <col min="5618" max="5618" width="37" style="1" bestFit="1" customWidth="1"/>
    <col min="5619" max="5619" width="14.88671875" style="1" customWidth="1"/>
    <col min="5620" max="5620" width="16.5546875" style="1" bestFit="1" customWidth="1"/>
    <col min="5621" max="5621" width="16.88671875" style="1" customWidth="1"/>
    <col min="5622" max="5622" width="14" style="1" customWidth="1"/>
    <col min="5623" max="5869" width="8.88671875" style="1"/>
    <col min="5870" max="5870" width="3.5546875" style="1" customWidth="1"/>
    <col min="5871" max="5871" width="21.44140625" style="1" customWidth="1"/>
    <col min="5872" max="5872" width="24.33203125" style="1" bestFit="1" customWidth="1"/>
    <col min="5873" max="5873" width="24.33203125" style="1" customWidth="1"/>
    <col min="5874" max="5874" width="37" style="1" bestFit="1" customWidth="1"/>
    <col min="5875" max="5875" width="14.88671875" style="1" customWidth="1"/>
    <col min="5876" max="5876" width="16.5546875" style="1" bestFit="1" customWidth="1"/>
    <col min="5877" max="5877" width="16.88671875" style="1" customWidth="1"/>
    <col min="5878" max="5878" width="14" style="1" customWidth="1"/>
    <col min="5879" max="6125" width="8.88671875" style="1"/>
    <col min="6126" max="6126" width="3.5546875" style="1" customWidth="1"/>
    <col min="6127" max="6127" width="21.44140625" style="1" customWidth="1"/>
    <col min="6128" max="6128" width="24.33203125" style="1" bestFit="1" customWidth="1"/>
    <col min="6129" max="6129" width="24.33203125" style="1" customWidth="1"/>
    <col min="6130" max="6130" width="37" style="1" bestFit="1" customWidth="1"/>
    <col min="6131" max="6131" width="14.88671875" style="1" customWidth="1"/>
    <col min="6132" max="6132" width="16.5546875" style="1" bestFit="1" customWidth="1"/>
    <col min="6133" max="6133" width="16.88671875" style="1" customWidth="1"/>
    <col min="6134" max="6134" width="14" style="1" customWidth="1"/>
    <col min="6135" max="6381" width="8.88671875" style="1"/>
    <col min="6382" max="6382" width="3.5546875" style="1" customWidth="1"/>
    <col min="6383" max="6383" width="21.44140625" style="1" customWidth="1"/>
    <col min="6384" max="6384" width="24.33203125" style="1" bestFit="1" customWidth="1"/>
    <col min="6385" max="6385" width="24.33203125" style="1" customWidth="1"/>
    <col min="6386" max="6386" width="37" style="1" bestFit="1" customWidth="1"/>
    <col min="6387" max="6387" width="14.88671875" style="1" customWidth="1"/>
    <col min="6388" max="6388" width="16.5546875" style="1" bestFit="1" customWidth="1"/>
    <col min="6389" max="6389" width="16.88671875" style="1" customWidth="1"/>
    <col min="6390" max="6390" width="14" style="1" customWidth="1"/>
    <col min="6391" max="6637" width="8.88671875" style="1"/>
    <col min="6638" max="6638" width="3.5546875" style="1" customWidth="1"/>
    <col min="6639" max="6639" width="21.44140625" style="1" customWidth="1"/>
    <col min="6640" max="6640" width="24.33203125" style="1" bestFit="1" customWidth="1"/>
    <col min="6641" max="6641" width="24.33203125" style="1" customWidth="1"/>
    <col min="6642" max="6642" width="37" style="1" bestFit="1" customWidth="1"/>
    <col min="6643" max="6643" width="14.88671875" style="1" customWidth="1"/>
    <col min="6644" max="6644" width="16.5546875" style="1" bestFit="1" customWidth="1"/>
    <col min="6645" max="6645" width="16.88671875" style="1" customWidth="1"/>
    <col min="6646" max="6646" width="14" style="1" customWidth="1"/>
    <col min="6647" max="6893" width="8.88671875" style="1"/>
    <col min="6894" max="6894" width="3.5546875" style="1" customWidth="1"/>
    <col min="6895" max="6895" width="21.44140625" style="1" customWidth="1"/>
    <col min="6896" max="6896" width="24.33203125" style="1" bestFit="1" customWidth="1"/>
    <col min="6897" max="6897" width="24.33203125" style="1" customWidth="1"/>
    <col min="6898" max="6898" width="37" style="1" bestFit="1" customWidth="1"/>
    <col min="6899" max="6899" width="14.88671875" style="1" customWidth="1"/>
    <col min="6900" max="6900" width="16.5546875" style="1" bestFit="1" customWidth="1"/>
    <col min="6901" max="6901" width="16.88671875" style="1" customWidth="1"/>
    <col min="6902" max="6902" width="14" style="1" customWidth="1"/>
    <col min="6903" max="7149" width="8.88671875" style="1"/>
    <col min="7150" max="7150" width="3.5546875" style="1" customWidth="1"/>
    <col min="7151" max="7151" width="21.44140625" style="1" customWidth="1"/>
    <col min="7152" max="7152" width="24.33203125" style="1" bestFit="1" customWidth="1"/>
    <col min="7153" max="7153" width="24.33203125" style="1" customWidth="1"/>
    <col min="7154" max="7154" width="37" style="1" bestFit="1" customWidth="1"/>
    <col min="7155" max="7155" width="14.88671875" style="1" customWidth="1"/>
    <col min="7156" max="7156" width="16.5546875" style="1" bestFit="1" customWidth="1"/>
    <col min="7157" max="7157" width="16.88671875" style="1" customWidth="1"/>
    <col min="7158" max="7158" width="14" style="1" customWidth="1"/>
    <col min="7159" max="7405" width="8.88671875" style="1"/>
    <col min="7406" max="7406" width="3.5546875" style="1" customWidth="1"/>
    <col min="7407" max="7407" width="21.44140625" style="1" customWidth="1"/>
    <col min="7408" max="7408" width="24.33203125" style="1" bestFit="1" customWidth="1"/>
    <col min="7409" max="7409" width="24.33203125" style="1" customWidth="1"/>
    <col min="7410" max="7410" width="37" style="1" bestFit="1" customWidth="1"/>
    <col min="7411" max="7411" width="14.88671875" style="1" customWidth="1"/>
    <col min="7412" max="7412" width="16.5546875" style="1" bestFit="1" customWidth="1"/>
    <col min="7413" max="7413" width="16.88671875" style="1" customWidth="1"/>
    <col min="7414" max="7414" width="14" style="1" customWidth="1"/>
    <col min="7415" max="7661" width="8.88671875" style="1"/>
    <col min="7662" max="7662" width="3.5546875" style="1" customWidth="1"/>
    <col min="7663" max="7663" width="21.44140625" style="1" customWidth="1"/>
    <col min="7664" max="7664" width="24.33203125" style="1" bestFit="1" customWidth="1"/>
    <col min="7665" max="7665" width="24.33203125" style="1" customWidth="1"/>
    <col min="7666" max="7666" width="37" style="1" bestFit="1" customWidth="1"/>
    <col min="7667" max="7667" width="14.88671875" style="1" customWidth="1"/>
    <col min="7668" max="7668" width="16.5546875" style="1" bestFit="1" customWidth="1"/>
    <col min="7669" max="7669" width="16.88671875" style="1" customWidth="1"/>
    <col min="7670" max="7670" width="14" style="1" customWidth="1"/>
    <col min="7671" max="7917" width="8.88671875" style="1"/>
    <col min="7918" max="7918" width="3.5546875" style="1" customWidth="1"/>
    <col min="7919" max="7919" width="21.44140625" style="1" customWidth="1"/>
    <col min="7920" max="7920" width="24.33203125" style="1" bestFit="1" customWidth="1"/>
    <col min="7921" max="7921" width="24.33203125" style="1" customWidth="1"/>
    <col min="7922" max="7922" width="37" style="1" bestFit="1" customWidth="1"/>
    <col min="7923" max="7923" width="14.88671875" style="1" customWidth="1"/>
    <col min="7924" max="7924" width="16.5546875" style="1" bestFit="1" customWidth="1"/>
    <col min="7925" max="7925" width="16.88671875" style="1" customWidth="1"/>
    <col min="7926" max="7926" width="14" style="1" customWidth="1"/>
    <col min="7927" max="8173" width="8.88671875" style="1"/>
    <col min="8174" max="8174" width="3.5546875" style="1" customWidth="1"/>
    <col min="8175" max="8175" width="21.44140625" style="1" customWidth="1"/>
    <col min="8176" max="8176" width="24.33203125" style="1" bestFit="1" customWidth="1"/>
    <col min="8177" max="8177" width="24.33203125" style="1" customWidth="1"/>
    <col min="8178" max="8178" width="37" style="1" bestFit="1" customWidth="1"/>
    <col min="8179" max="8179" width="14.88671875" style="1" customWidth="1"/>
    <col min="8180" max="8180" width="16.5546875" style="1" bestFit="1" customWidth="1"/>
    <col min="8181" max="8181" width="16.88671875" style="1" customWidth="1"/>
    <col min="8182" max="8182" width="14" style="1" customWidth="1"/>
    <col min="8183" max="8429" width="8.88671875" style="1"/>
    <col min="8430" max="8430" width="3.5546875" style="1" customWidth="1"/>
    <col min="8431" max="8431" width="21.44140625" style="1" customWidth="1"/>
    <col min="8432" max="8432" width="24.33203125" style="1" bestFit="1" customWidth="1"/>
    <col min="8433" max="8433" width="24.33203125" style="1" customWidth="1"/>
    <col min="8434" max="8434" width="37" style="1" bestFit="1" customWidth="1"/>
    <col min="8435" max="8435" width="14.88671875" style="1" customWidth="1"/>
    <col min="8436" max="8436" width="16.5546875" style="1" bestFit="1" customWidth="1"/>
    <col min="8437" max="8437" width="16.88671875" style="1" customWidth="1"/>
    <col min="8438" max="8438" width="14" style="1" customWidth="1"/>
    <col min="8439" max="8685" width="8.88671875" style="1"/>
    <col min="8686" max="8686" width="3.5546875" style="1" customWidth="1"/>
    <col min="8687" max="8687" width="21.44140625" style="1" customWidth="1"/>
    <col min="8688" max="8688" width="24.33203125" style="1" bestFit="1" customWidth="1"/>
    <col min="8689" max="8689" width="24.33203125" style="1" customWidth="1"/>
    <col min="8690" max="8690" width="37" style="1" bestFit="1" customWidth="1"/>
    <col min="8691" max="8691" width="14.88671875" style="1" customWidth="1"/>
    <col min="8692" max="8692" width="16.5546875" style="1" bestFit="1" customWidth="1"/>
    <col min="8693" max="8693" width="16.88671875" style="1" customWidth="1"/>
    <col min="8694" max="8694" width="14" style="1" customWidth="1"/>
    <col min="8695" max="8941" width="8.88671875" style="1"/>
    <col min="8942" max="8942" width="3.5546875" style="1" customWidth="1"/>
    <col min="8943" max="8943" width="21.44140625" style="1" customWidth="1"/>
    <col min="8944" max="8944" width="24.33203125" style="1" bestFit="1" customWidth="1"/>
    <col min="8945" max="8945" width="24.33203125" style="1" customWidth="1"/>
    <col min="8946" max="8946" width="37" style="1" bestFit="1" customWidth="1"/>
    <col min="8947" max="8947" width="14.88671875" style="1" customWidth="1"/>
    <col min="8948" max="8948" width="16.5546875" style="1" bestFit="1" customWidth="1"/>
    <col min="8949" max="8949" width="16.88671875" style="1" customWidth="1"/>
    <col min="8950" max="8950" width="14" style="1" customWidth="1"/>
    <col min="8951" max="9197" width="8.88671875" style="1"/>
    <col min="9198" max="9198" width="3.5546875" style="1" customWidth="1"/>
    <col min="9199" max="9199" width="21.44140625" style="1" customWidth="1"/>
    <col min="9200" max="9200" width="24.33203125" style="1" bestFit="1" customWidth="1"/>
    <col min="9201" max="9201" width="24.33203125" style="1" customWidth="1"/>
    <col min="9202" max="9202" width="37" style="1" bestFit="1" customWidth="1"/>
    <col min="9203" max="9203" width="14.88671875" style="1" customWidth="1"/>
    <col min="9204" max="9204" width="16.5546875" style="1" bestFit="1" customWidth="1"/>
    <col min="9205" max="9205" width="16.88671875" style="1" customWidth="1"/>
    <col min="9206" max="9206" width="14" style="1" customWidth="1"/>
    <col min="9207" max="9453" width="8.88671875" style="1"/>
    <col min="9454" max="9454" width="3.5546875" style="1" customWidth="1"/>
    <col min="9455" max="9455" width="21.44140625" style="1" customWidth="1"/>
    <col min="9456" max="9456" width="24.33203125" style="1" bestFit="1" customWidth="1"/>
    <col min="9457" max="9457" width="24.33203125" style="1" customWidth="1"/>
    <col min="9458" max="9458" width="37" style="1" bestFit="1" customWidth="1"/>
    <col min="9459" max="9459" width="14.88671875" style="1" customWidth="1"/>
    <col min="9460" max="9460" width="16.5546875" style="1" bestFit="1" customWidth="1"/>
    <col min="9461" max="9461" width="16.88671875" style="1" customWidth="1"/>
    <col min="9462" max="9462" width="14" style="1" customWidth="1"/>
    <col min="9463" max="9709" width="8.88671875" style="1"/>
    <col min="9710" max="9710" width="3.5546875" style="1" customWidth="1"/>
    <col min="9711" max="9711" width="21.44140625" style="1" customWidth="1"/>
    <col min="9712" max="9712" width="24.33203125" style="1" bestFit="1" customWidth="1"/>
    <col min="9713" max="9713" width="24.33203125" style="1" customWidth="1"/>
    <col min="9714" max="9714" width="37" style="1" bestFit="1" customWidth="1"/>
    <col min="9715" max="9715" width="14.88671875" style="1" customWidth="1"/>
    <col min="9716" max="9716" width="16.5546875" style="1" bestFit="1" customWidth="1"/>
    <col min="9717" max="9717" width="16.88671875" style="1" customWidth="1"/>
    <col min="9718" max="9718" width="14" style="1" customWidth="1"/>
    <col min="9719" max="9965" width="8.88671875" style="1"/>
    <col min="9966" max="9966" width="3.5546875" style="1" customWidth="1"/>
    <col min="9967" max="9967" width="21.44140625" style="1" customWidth="1"/>
    <col min="9968" max="9968" width="24.33203125" style="1" bestFit="1" customWidth="1"/>
    <col min="9969" max="9969" width="24.33203125" style="1" customWidth="1"/>
    <col min="9970" max="9970" width="37" style="1" bestFit="1" customWidth="1"/>
    <col min="9971" max="9971" width="14.88671875" style="1" customWidth="1"/>
    <col min="9972" max="9972" width="16.5546875" style="1" bestFit="1" customWidth="1"/>
    <col min="9973" max="9973" width="16.88671875" style="1" customWidth="1"/>
    <col min="9974" max="9974" width="14" style="1" customWidth="1"/>
    <col min="9975" max="10221" width="8.88671875" style="1"/>
    <col min="10222" max="10222" width="3.5546875" style="1" customWidth="1"/>
    <col min="10223" max="10223" width="21.44140625" style="1" customWidth="1"/>
    <col min="10224" max="10224" width="24.33203125" style="1" bestFit="1" customWidth="1"/>
    <col min="10225" max="10225" width="24.33203125" style="1" customWidth="1"/>
    <col min="10226" max="10226" width="37" style="1" bestFit="1" customWidth="1"/>
    <col min="10227" max="10227" width="14.88671875" style="1" customWidth="1"/>
    <col min="10228" max="10228" width="16.5546875" style="1" bestFit="1" customWidth="1"/>
    <col min="10229" max="10229" width="16.88671875" style="1" customWidth="1"/>
    <col min="10230" max="10230" width="14" style="1" customWidth="1"/>
    <col min="10231" max="10477" width="8.88671875" style="1"/>
    <col min="10478" max="10478" width="3.5546875" style="1" customWidth="1"/>
    <col min="10479" max="10479" width="21.44140625" style="1" customWidth="1"/>
    <col min="10480" max="10480" width="24.33203125" style="1" bestFit="1" customWidth="1"/>
    <col min="10481" max="10481" width="24.33203125" style="1" customWidth="1"/>
    <col min="10482" max="10482" width="37" style="1" bestFit="1" customWidth="1"/>
    <col min="10483" max="10483" width="14.88671875" style="1" customWidth="1"/>
    <col min="10484" max="10484" width="16.5546875" style="1" bestFit="1" customWidth="1"/>
    <col min="10485" max="10485" width="16.88671875" style="1" customWidth="1"/>
    <col min="10486" max="10486" width="14" style="1" customWidth="1"/>
    <col min="10487" max="10733" width="8.88671875" style="1"/>
    <col min="10734" max="10734" width="3.5546875" style="1" customWidth="1"/>
    <col min="10735" max="10735" width="21.44140625" style="1" customWidth="1"/>
    <col min="10736" max="10736" width="24.33203125" style="1" bestFit="1" customWidth="1"/>
    <col min="10737" max="10737" width="24.33203125" style="1" customWidth="1"/>
    <col min="10738" max="10738" width="37" style="1" bestFit="1" customWidth="1"/>
    <col min="10739" max="10739" width="14.88671875" style="1" customWidth="1"/>
    <col min="10740" max="10740" width="16.5546875" style="1" bestFit="1" customWidth="1"/>
    <col min="10741" max="10741" width="16.88671875" style="1" customWidth="1"/>
    <col min="10742" max="10742" width="14" style="1" customWidth="1"/>
    <col min="10743" max="10989" width="8.88671875" style="1"/>
    <col min="10990" max="10990" width="3.5546875" style="1" customWidth="1"/>
    <col min="10991" max="10991" width="21.44140625" style="1" customWidth="1"/>
    <col min="10992" max="10992" width="24.33203125" style="1" bestFit="1" customWidth="1"/>
    <col min="10993" max="10993" width="24.33203125" style="1" customWidth="1"/>
    <col min="10994" max="10994" width="37" style="1" bestFit="1" customWidth="1"/>
    <col min="10995" max="10995" width="14.88671875" style="1" customWidth="1"/>
    <col min="10996" max="10996" width="16.5546875" style="1" bestFit="1" customWidth="1"/>
    <col min="10997" max="10997" width="16.88671875" style="1" customWidth="1"/>
    <col min="10998" max="10998" width="14" style="1" customWidth="1"/>
    <col min="10999" max="11245" width="8.88671875" style="1"/>
    <col min="11246" max="11246" width="3.5546875" style="1" customWidth="1"/>
    <col min="11247" max="11247" width="21.44140625" style="1" customWidth="1"/>
    <col min="11248" max="11248" width="24.33203125" style="1" bestFit="1" customWidth="1"/>
    <col min="11249" max="11249" width="24.33203125" style="1" customWidth="1"/>
    <col min="11250" max="11250" width="37" style="1" bestFit="1" customWidth="1"/>
    <col min="11251" max="11251" width="14.88671875" style="1" customWidth="1"/>
    <col min="11252" max="11252" width="16.5546875" style="1" bestFit="1" customWidth="1"/>
    <col min="11253" max="11253" width="16.88671875" style="1" customWidth="1"/>
    <col min="11254" max="11254" width="14" style="1" customWidth="1"/>
    <col min="11255" max="11501" width="8.88671875" style="1"/>
    <col min="11502" max="11502" width="3.5546875" style="1" customWidth="1"/>
    <col min="11503" max="11503" width="21.44140625" style="1" customWidth="1"/>
    <col min="11504" max="11504" width="24.33203125" style="1" bestFit="1" customWidth="1"/>
    <col min="11505" max="11505" width="24.33203125" style="1" customWidth="1"/>
    <col min="11506" max="11506" width="37" style="1" bestFit="1" customWidth="1"/>
    <col min="11507" max="11507" width="14.88671875" style="1" customWidth="1"/>
    <col min="11508" max="11508" width="16.5546875" style="1" bestFit="1" customWidth="1"/>
    <col min="11509" max="11509" width="16.88671875" style="1" customWidth="1"/>
    <col min="11510" max="11510" width="14" style="1" customWidth="1"/>
    <col min="11511" max="11757" width="8.88671875" style="1"/>
    <col min="11758" max="11758" width="3.5546875" style="1" customWidth="1"/>
    <col min="11759" max="11759" width="21.44140625" style="1" customWidth="1"/>
    <col min="11760" max="11760" width="24.33203125" style="1" bestFit="1" customWidth="1"/>
    <col min="11761" max="11761" width="24.33203125" style="1" customWidth="1"/>
    <col min="11762" max="11762" width="37" style="1" bestFit="1" customWidth="1"/>
    <col min="11763" max="11763" width="14.88671875" style="1" customWidth="1"/>
    <col min="11764" max="11764" width="16.5546875" style="1" bestFit="1" customWidth="1"/>
    <col min="11765" max="11765" width="16.88671875" style="1" customWidth="1"/>
    <col min="11766" max="11766" width="14" style="1" customWidth="1"/>
    <col min="11767" max="12013" width="8.88671875" style="1"/>
    <col min="12014" max="12014" width="3.5546875" style="1" customWidth="1"/>
    <col min="12015" max="12015" width="21.44140625" style="1" customWidth="1"/>
    <col min="12016" max="12016" width="24.33203125" style="1" bestFit="1" customWidth="1"/>
    <col min="12017" max="12017" width="24.33203125" style="1" customWidth="1"/>
    <col min="12018" max="12018" width="37" style="1" bestFit="1" customWidth="1"/>
    <col min="12019" max="12019" width="14.88671875" style="1" customWidth="1"/>
    <col min="12020" max="12020" width="16.5546875" style="1" bestFit="1" customWidth="1"/>
    <col min="12021" max="12021" width="16.88671875" style="1" customWidth="1"/>
    <col min="12022" max="12022" width="14" style="1" customWidth="1"/>
    <col min="12023" max="12269" width="8.88671875" style="1"/>
    <col min="12270" max="12270" width="3.5546875" style="1" customWidth="1"/>
    <col min="12271" max="12271" width="21.44140625" style="1" customWidth="1"/>
    <col min="12272" max="12272" width="24.33203125" style="1" bestFit="1" customWidth="1"/>
    <col min="12273" max="12273" width="24.33203125" style="1" customWidth="1"/>
    <col min="12274" max="12274" width="37" style="1" bestFit="1" customWidth="1"/>
    <col min="12275" max="12275" width="14.88671875" style="1" customWidth="1"/>
    <col min="12276" max="12276" width="16.5546875" style="1" bestFit="1" customWidth="1"/>
    <col min="12277" max="12277" width="16.88671875" style="1" customWidth="1"/>
    <col min="12278" max="12278" width="14" style="1" customWidth="1"/>
    <col min="12279" max="12525" width="8.88671875" style="1"/>
    <col min="12526" max="12526" width="3.5546875" style="1" customWidth="1"/>
    <col min="12527" max="12527" width="21.44140625" style="1" customWidth="1"/>
    <col min="12528" max="12528" width="24.33203125" style="1" bestFit="1" customWidth="1"/>
    <col min="12529" max="12529" width="24.33203125" style="1" customWidth="1"/>
    <col min="12530" max="12530" width="37" style="1" bestFit="1" customWidth="1"/>
    <col min="12531" max="12531" width="14.88671875" style="1" customWidth="1"/>
    <col min="12532" max="12532" width="16.5546875" style="1" bestFit="1" customWidth="1"/>
    <col min="12533" max="12533" width="16.88671875" style="1" customWidth="1"/>
    <col min="12534" max="12534" width="14" style="1" customWidth="1"/>
    <col min="12535" max="12781" width="8.88671875" style="1"/>
    <col min="12782" max="12782" width="3.5546875" style="1" customWidth="1"/>
    <col min="12783" max="12783" width="21.44140625" style="1" customWidth="1"/>
    <col min="12784" max="12784" width="24.33203125" style="1" bestFit="1" customWidth="1"/>
    <col min="12785" max="12785" width="24.33203125" style="1" customWidth="1"/>
    <col min="12786" max="12786" width="37" style="1" bestFit="1" customWidth="1"/>
    <col min="12787" max="12787" width="14.88671875" style="1" customWidth="1"/>
    <col min="12788" max="12788" width="16.5546875" style="1" bestFit="1" customWidth="1"/>
    <col min="12789" max="12789" width="16.88671875" style="1" customWidth="1"/>
    <col min="12790" max="12790" width="14" style="1" customWidth="1"/>
    <col min="12791" max="13037" width="8.88671875" style="1"/>
    <col min="13038" max="13038" width="3.5546875" style="1" customWidth="1"/>
    <col min="13039" max="13039" width="21.44140625" style="1" customWidth="1"/>
    <col min="13040" max="13040" width="24.33203125" style="1" bestFit="1" customWidth="1"/>
    <col min="13041" max="13041" width="24.33203125" style="1" customWidth="1"/>
    <col min="13042" max="13042" width="37" style="1" bestFit="1" customWidth="1"/>
    <col min="13043" max="13043" width="14.88671875" style="1" customWidth="1"/>
    <col min="13044" max="13044" width="16.5546875" style="1" bestFit="1" customWidth="1"/>
    <col min="13045" max="13045" width="16.88671875" style="1" customWidth="1"/>
    <col min="13046" max="13046" width="14" style="1" customWidth="1"/>
    <col min="13047" max="13293" width="8.88671875" style="1"/>
    <col min="13294" max="13294" width="3.5546875" style="1" customWidth="1"/>
    <col min="13295" max="13295" width="21.44140625" style="1" customWidth="1"/>
    <col min="13296" max="13296" width="24.33203125" style="1" bestFit="1" customWidth="1"/>
    <col min="13297" max="13297" width="24.33203125" style="1" customWidth="1"/>
    <col min="13298" max="13298" width="37" style="1" bestFit="1" customWidth="1"/>
    <col min="13299" max="13299" width="14.88671875" style="1" customWidth="1"/>
    <col min="13300" max="13300" width="16.5546875" style="1" bestFit="1" customWidth="1"/>
    <col min="13301" max="13301" width="16.88671875" style="1" customWidth="1"/>
    <col min="13302" max="13302" width="14" style="1" customWidth="1"/>
    <col min="13303" max="13549" width="8.88671875" style="1"/>
    <col min="13550" max="13550" width="3.5546875" style="1" customWidth="1"/>
    <col min="13551" max="13551" width="21.44140625" style="1" customWidth="1"/>
    <col min="13552" max="13552" width="24.33203125" style="1" bestFit="1" customWidth="1"/>
    <col min="13553" max="13553" width="24.33203125" style="1" customWidth="1"/>
    <col min="13554" max="13554" width="37" style="1" bestFit="1" customWidth="1"/>
    <col min="13555" max="13555" width="14.88671875" style="1" customWidth="1"/>
    <col min="13556" max="13556" width="16.5546875" style="1" bestFit="1" customWidth="1"/>
    <col min="13557" max="13557" width="16.88671875" style="1" customWidth="1"/>
    <col min="13558" max="13558" width="14" style="1" customWidth="1"/>
    <col min="13559" max="13805" width="8.88671875" style="1"/>
    <col min="13806" max="13806" width="3.5546875" style="1" customWidth="1"/>
    <col min="13807" max="13807" width="21.44140625" style="1" customWidth="1"/>
    <col min="13808" max="13808" width="24.33203125" style="1" bestFit="1" customWidth="1"/>
    <col min="13809" max="13809" width="24.33203125" style="1" customWidth="1"/>
    <col min="13810" max="13810" width="37" style="1" bestFit="1" customWidth="1"/>
    <col min="13811" max="13811" width="14.88671875" style="1" customWidth="1"/>
    <col min="13812" max="13812" width="16.5546875" style="1" bestFit="1" customWidth="1"/>
    <col min="13813" max="13813" width="16.88671875" style="1" customWidth="1"/>
    <col min="13814" max="13814" width="14" style="1" customWidth="1"/>
    <col min="13815" max="14061" width="8.88671875" style="1"/>
    <col min="14062" max="14062" width="3.5546875" style="1" customWidth="1"/>
    <col min="14063" max="14063" width="21.44140625" style="1" customWidth="1"/>
    <col min="14064" max="14064" width="24.33203125" style="1" bestFit="1" customWidth="1"/>
    <col min="14065" max="14065" width="24.33203125" style="1" customWidth="1"/>
    <col min="14066" max="14066" width="37" style="1" bestFit="1" customWidth="1"/>
    <col min="14067" max="14067" width="14.88671875" style="1" customWidth="1"/>
    <col min="14068" max="14068" width="16.5546875" style="1" bestFit="1" customWidth="1"/>
    <col min="14069" max="14069" width="16.88671875" style="1" customWidth="1"/>
    <col min="14070" max="14070" width="14" style="1" customWidth="1"/>
    <col min="14071" max="14317" width="8.88671875" style="1"/>
    <col min="14318" max="14318" width="3.5546875" style="1" customWidth="1"/>
    <col min="14319" max="14319" width="21.44140625" style="1" customWidth="1"/>
    <col min="14320" max="14320" width="24.33203125" style="1" bestFit="1" customWidth="1"/>
    <col min="14321" max="14321" width="24.33203125" style="1" customWidth="1"/>
    <col min="14322" max="14322" width="37" style="1" bestFit="1" customWidth="1"/>
    <col min="14323" max="14323" width="14.88671875" style="1" customWidth="1"/>
    <col min="14324" max="14324" width="16.5546875" style="1" bestFit="1" customWidth="1"/>
    <col min="14325" max="14325" width="16.88671875" style="1" customWidth="1"/>
    <col min="14326" max="14326" width="14" style="1" customWidth="1"/>
    <col min="14327" max="14573" width="8.88671875" style="1"/>
    <col min="14574" max="14574" width="3.5546875" style="1" customWidth="1"/>
    <col min="14575" max="14575" width="21.44140625" style="1" customWidth="1"/>
    <col min="14576" max="14576" width="24.33203125" style="1" bestFit="1" customWidth="1"/>
    <col min="14577" max="14577" width="24.33203125" style="1" customWidth="1"/>
    <col min="14578" max="14578" width="37" style="1" bestFit="1" customWidth="1"/>
    <col min="14579" max="14579" width="14.88671875" style="1" customWidth="1"/>
    <col min="14580" max="14580" width="16.5546875" style="1" bestFit="1" customWidth="1"/>
    <col min="14581" max="14581" width="16.88671875" style="1" customWidth="1"/>
    <col min="14582" max="14582" width="14" style="1" customWidth="1"/>
    <col min="14583" max="14829" width="8.88671875" style="1"/>
    <col min="14830" max="14830" width="3.5546875" style="1" customWidth="1"/>
    <col min="14831" max="14831" width="21.44140625" style="1" customWidth="1"/>
    <col min="14832" max="14832" width="24.33203125" style="1" bestFit="1" customWidth="1"/>
    <col min="14833" max="14833" width="24.33203125" style="1" customWidth="1"/>
    <col min="14834" max="14834" width="37" style="1" bestFit="1" customWidth="1"/>
    <col min="14835" max="14835" width="14.88671875" style="1" customWidth="1"/>
    <col min="14836" max="14836" width="16.5546875" style="1" bestFit="1" customWidth="1"/>
    <col min="14837" max="14837" width="16.88671875" style="1" customWidth="1"/>
    <col min="14838" max="14838" width="14" style="1" customWidth="1"/>
    <col min="14839" max="15085" width="8.88671875" style="1"/>
    <col min="15086" max="15086" width="3.5546875" style="1" customWidth="1"/>
    <col min="15087" max="15087" width="21.44140625" style="1" customWidth="1"/>
    <col min="15088" max="15088" width="24.33203125" style="1" bestFit="1" customWidth="1"/>
    <col min="15089" max="15089" width="24.33203125" style="1" customWidth="1"/>
    <col min="15090" max="15090" width="37" style="1" bestFit="1" customWidth="1"/>
    <col min="15091" max="15091" width="14.88671875" style="1" customWidth="1"/>
    <col min="15092" max="15092" width="16.5546875" style="1" bestFit="1" customWidth="1"/>
    <col min="15093" max="15093" width="16.88671875" style="1" customWidth="1"/>
    <col min="15094" max="15094" width="14" style="1" customWidth="1"/>
    <col min="15095" max="15341" width="8.88671875" style="1"/>
    <col min="15342" max="15342" width="3.5546875" style="1" customWidth="1"/>
    <col min="15343" max="15343" width="21.44140625" style="1" customWidth="1"/>
    <col min="15344" max="15344" width="24.33203125" style="1" bestFit="1" customWidth="1"/>
    <col min="15345" max="15345" width="24.33203125" style="1" customWidth="1"/>
    <col min="15346" max="15346" width="37" style="1" bestFit="1" customWidth="1"/>
    <col min="15347" max="15347" width="14.88671875" style="1" customWidth="1"/>
    <col min="15348" max="15348" width="16.5546875" style="1" bestFit="1" customWidth="1"/>
    <col min="15349" max="15349" width="16.88671875" style="1" customWidth="1"/>
    <col min="15350" max="15350" width="14" style="1" customWidth="1"/>
    <col min="15351" max="15597" width="8.88671875" style="1"/>
    <col min="15598" max="15598" width="3.5546875" style="1" customWidth="1"/>
    <col min="15599" max="15599" width="21.44140625" style="1" customWidth="1"/>
    <col min="15600" max="15600" width="24.33203125" style="1" bestFit="1" customWidth="1"/>
    <col min="15601" max="15601" width="24.33203125" style="1" customWidth="1"/>
    <col min="15602" max="15602" width="37" style="1" bestFit="1" customWidth="1"/>
    <col min="15603" max="15603" width="14.88671875" style="1" customWidth="1"/>
    <col min="15604" max="15604" width="16.5546875" style="1" bestFit="1" customWidth="1"/>
    <col min="15605" max="15605" width="16.88671875" style="1" customWidth="1"/>
    <col min="15606" max="15606" width="14" style="1" customWidth="1"/>
    <col min="15607" max="15853" width="8.88671875" style="1"/>
    <col min="15854" max="15854" width="3.5546875" style="1" customWidth="1"/>
    <col min="15855" max="15855" width="21.44140625" style="1" customWidth="1"/>
    <col min="15856" max="15856" width="24.33203125" style="1" bestFit="1" customWidth="1"/>
    <col min="15857" max="15857" width="24.33203125" style="1" customWidth="1"/>
    <col min="15858" max="15858" width="37" style="1" bestFit="1" customWidth="1"/>
    <col min="15859" max="15859" width="14.88671875" style="1" customWidth="1"/>
    <col min="15860" max="15860" width="16.5546875" style="1" bestFit="1" customWidth="1"/>
    <col min="15861" max="15861" width="16.88671875" style="1" customWidth="1"/>
    <col min="15862" max="15862" width="14" style="1" customWidth="1"/>
    <col min="15863" max="16109" width="8.88671875" style="1"/>
    <col min="16110" max="16110" width="3.5546875" style="1" customWidth="1"/>
    <col min="16111" max="16111" width="21.44140625" style="1" customWidth="1"/>
    <col min="16112" max="16112" width="24.33203125" style="1" bestFit="1" customWidth="1"/>
    <col min="16113" max="16113" width="24.33203125" style="1" customWidth="1"/>
    <col min="16114" max="16114" width="37" style="1" bestFit="1" customWidth="1"/>
    <col min="16115" max="16115" width="14.88671875" style="1" customWidth="1"/>
    <col min="16116" max="16116" width="16.5546875" style="1" bestFit="1" customWidth="1"/>
    <col min="16117" max="16117" width="16.88671875" style="1" customWidth="1"/>
    <col min="16118" max="16118" width="14" style="1" customWidth="1"/>
    <col min="16119" max="16384" width="8.88671875" style="1"/>
  </cols>
  <sheetData>
    <row r="2" spans="2:30" x14ac:dyDescent="0.3">
      <c r="B2" s="182" t="s">
        <v>425</v>
      </c>
    </row>
    <row r="3" spans="2:30" s="183" customFormat="1" ht="15" customHeight="1" x14ac:dyDescent="0.3">
      <c r="B3" s="182" t="s">
        <v>426</v>
      </c>
    </row>
    <row r="4" spans="2:30" s="183" customFormat="1" ht="15" customHeight="1" x14ac:dyDescent="0.3">
      <c r="B4" s="184"/>
    </row>
    <row r="5" spans="2:30" s="183" customFormat="1" ht="15" customHeight="1" x14ac:dyDescent="0.3">
      <c r="C5" s="185" t="s">
        <v>427</v>
      </c>
      <c r="D5" s="186"/>
      <c r="G5" s="187"/>
    </row>
    <row r="7" spans="2:30" x14ac:dyDescent="0.3">
      <c r="B7" s="198"/>
      <c r="C7" s="198"/>
      <c r="D7" s="198"/>
      <c r="E7" s="188" t="s">
        <v>439</v>
      </c>
      <c r="F7" s="183"/>
      <c r="G7" s="183"/>
      <c r="H7" s="200"/>
      <c r="I7" s="200"/>
    </row>
    <row r="8" spans="2:30" x14ac:dyDescent="0.3">
      <c r="B8" s="198"/>
      <c r="C8" s="198"/>
      <c r="D8" s="198"/>
      <c r="E8" s="188"/>
      <c r="F8" s="183"/>
      <c r="G8" s="183"/>
      <c r="H8" s="200"/>
      <c r="I8" s="200"/>
      <c r="V8" s="1" t="s">
        <v>443</v>
      </c>
    </row>
    <row r="9" spans="2:30" x14ac:dyDescent="0.3">
      <c r="B9" s="198"/>
      <c r="C9" s="198"/>
      <c r="D9" s="198"/>
      <c r="E9" s="185" t="s">
        <v>428</v>
      </c>
      <c r="F9" s="183"/>
      <c r="G9" s="183"/>
      <c r="H9" s="189"/>
      <c r="I9" s="189"/>
    </row>
    <row r="10" spans="2:30" x14ac:dyDescent="0.3">
      <c r="B10" s="190" t="s">
        <v>429</v>
      </c>
      <c r="C10" s="190" t="s">
        <v>430</v>
      </c>
      <c r="D10" s="190" t="s">
        <v>431</v>
      </c>
      <c r="E10" s="190" t="s">
        <v>4</v>
      </c>
      <c r="F10" s="191" t="s">
        <v>432</v>
      </c>
      <c r="G10" s="191" t="s">
        <v>433</v>
      </c>
      <c r="H10" s="192" t="s">
        <v>10</v>
      </c>
      <c r="I10" s="192" t="s">
        <v>11</v>
      </c>
      <c r="J10" s="192" t="s">
        <v>5</v>
      </c>
      <c r="K10" s="192" t="s">
        <v>6</v>
      </c>
      <c r="L10" s="192" t="s">
        <v>13</v>
      </c>
      <c r="M10" s="192" t="s">
        <v>14</v>
      </c>
      <c r="N10" s="192" t="s">
        <v>15</v>
      </c>
      <c r="O10" s="192" t="s">
        <v>16</v>
      </c>
      <c r="P10" s="192" t="s">
        <v>546</v>
      </c>
      <c r="Q10" s="192"/>
      <c r="R10" s="193" t="s">
        <v>434</v>
      </c>
      <c r="S10" s="193" t="s">
        <v>435</v>
      </c>
      <c r="V10" s="192" t="s">
        <v>10</v>
      </c>
      <c r="W10" s="192" t="s">
        <v>11</v>
      </c>
      <c r="X10" s="192" t="s">
        <v>5</v>
      </c>
      <c r="Y10" s="192" t="s">
        <v>6</v>
      </c>
      <c r="Z10" s="192" t="s">
        <v>13</v>
      </c>
      <c r="AA10" s="192" t="s">
        <v>14</v>
      </c>
      <c r="AB10" s="192" t="s">
        <v>15</v>
      </c>
      <c r="AC10" s="192" t="s">
        <v>16</v>
      </c>
      <c r="AD10" s="192" t="s">
        <v>546</v>
      </c>
    </row>
    <row r="11" spans="2:30" ht="28.8" x14ac:dyDescent="0.3">
      <c r="B11" s="194" t="s">
        <v>436</v>
      </c>
      <c r="C11" s="194"/>
      <c r="D11" s="194"/>
      <c r="E11" s="194"/>
      <c r="F11" s="194"/>
      <c r="G11" s="194"/>
      <c r="H11" s="194"/>
      <c r="I11" s="194"/>
      <c r="J11" s="194"/>
      <c r="K11" s="194"/>
      <c r="L11" s="194"/>
      <c r="M11" s="194"/>
      <c r="N11" s="194"/>
      <c r="O11" s="194"/>
      <c r="P11" s="194"/>
      <c r="Q11" s="194"/>
      <c r="R11" s="195"/>
      <c r="S11" s="195"/>
      <c r="U11" s="183"/>
      <c r="V11" s="194"/>
      <c r="W11" s="194"/>
      <c r="X11" s="194"/>
      <c r="Y11" s="194"/>
      <c r="Z11" s="194"/>
      <c r="AA11" s="194"/>
      <c r="AB11" s="194"/>
      <c r="AC11" s="194"/>
      <c r="AD11" s="194"/>
    </row>
    <row r="12" spans="2:30" ht="15" thickBot="1" x14ac:dyDescent="0.35">
      <c r="B12" s="196" t="s">
        <v>437</v>
      </c>
      <c r="C12" s="196"/>
      <c r="D12" s="196"/>
      <c r="E12" s="196"/>
      <c r="F12" s="196"/>
      <c r="G12" s="196"/>
      <c r="H12" s="196" t="s">
        <v>438</v>
      </c>
      <c r="I12" s="196" t="s">
        <v>438</v>
      </c>
      <c r="J12" s="196" t="s">
        <v>438</v>
      </c>
      <c r="K12" s="196" t="s">
        <v>438</v>
      </c>
      <c r="L12" s="196" t="s">
        <v>438</v>
      </c>
      <c r="M12" s="196" t="s">
        <v>438</v>
      </c>
      <c r="N12" s="196" t="s">
        <v>438</v>
      </c>
      <c r="O12" s="196" t="s">
        <v>438</v>
      </c>
      <c r="P12" s="196" t="s">
        <v>438</v>
      </c>
      <c r="Q12" s="196"/>
      <c r="R12" s="197"/>
      <c r="S12" s="197"/>
      <c r="V12" s="196" t="s">
        <v>438</v>
      </c>
      <c r="W12" s="196" t="s">
        <v>438</v>
      </c>
      <c r="X12" s="196" t="s">
        <v>438</v>
      </c>
      <c r="Y12" s="196" t="s">
        <v>438</v>
      </c>
      <c r="Z12" s="196" t="s">
        <v>438</v>
      </c>
      <c r="AA12" s="196" t="s">
        <v>438</v>
      </c>
      <c r="AB12" s="196" t="s">
        <v>438</v>
      </c>
      <c r="AC12" s="196" t="s">
        <v>438</v>
      </c>
      <c r="AD12" s="196" t="s">
        <v>438</v>
      </c>
    </row>
    <row r="13" spans="2:30" x14ac:dyDescent="0.3">
      <c r="B13" s="198" t="s">
        <v>440</v>
      </c>
      <c r="C13" s="198" t="s">
        <v>441</v>
      </c>
      <c r="D13" s="198" t="s">
        <v>442</v>
      </c>
      <c r="E13" s="199">
        <v>2011</v>
      </c>
      <c r="F13" s="190">
        <v>1</v>
      </c>
      <c r="G13" s="199">
        <v>15</v>
      </c>
      <c r="H13" s="200">
        <f>ROUND(V13,2)</f>
        <v>56</v>
      </c>
      <c r="I13" s="200">
        <f t="shared" ref="I13:I18" si="0">ROUND(W13,2)</f>
        <v>370</v>
      </c>
      <c r="J13" s="200">
        <f t="shared" ref="J13:J18" si="1">ROUND(X13,2)</f>
        <v>1174.77</v>
      </c>
      <c r="K13" s="200">
        <f t="shared" ref="K13:K18" si="2">ROUND(Y13,2)</f>
        <v>4825.2299999999996</v>
      </c>
      <c r="L13" s="200">
        <f t="shared" ref="L13:L18" si="3">ROUND(Z13,2)</f>
        <v>195</v>
      </c>
      <c r="M13" s="200">
        <f t="shared" ref="M13:M18" si="4">ROUND(AA13,2)</f>
        <v>504</v>
      </c>
      <c r="N13" s="200">
        <f t="shared" ref="N13:N18" si="5">ROUND(AB13,2)</f>
        <v>820</v>
      </c>
      <c r="O13" s="200">
        <f t="shared" ref="O13:P18" si="6">ROUND(AC13,2)</f>
        <v>644</v>
      </c>
      <c r="P13" s="200">
        <f t="shared" si="6"/>
        <v>4825.2299999999996</v>
      </c>
      <c r="Q13" s="203"/>
      <c r="S13" s="201"/>
      <c r="V13" s="1">
        <v>56</v>
      </c>
      <c r="W13" s="1">
        <v>370</v>
      </c>
      <c r="X13" s="1">
        <v>1174.77</v>
      </c>
      <c r="Y13" s="1">
        <v>4825.2299999999996</v>
      </c>
      <c r="Z13" s="1">
        <v>195</v>
      </c>
      <c r="AA13" s="1">
        <v>504</v>
      </c>
      <c r="AB13" s="1">
        <v>820</v>
      </c>
      <c r="AC13" s="1">
        <v>644</v>
      </c>
      <c r="AD13" s="183">
        <f>Y13</f>
        <v>4825.2299999999996</v>
      </c>
    </row>
    <row r="14" spans="2:30" x14ac:dyDescent="0.3">
      <c r="B14" s="198"/>
      <c r="C14" s="198"/>
      <c r="D14" s="198"/>
      <c r="E14" s="199">
        <v>2012</v>
      </c>
      <c r="H14" s="200">
        <f t="shared" ref="H14:H18" si="7">ROUND(V14,2)</f>
        <v>337</v>
      </c>
      <c r="I14" s="200">
        <f t="shared" si="0"/>
        <v>461</v>
      </c>
      <c r="J14" s="200">
        <f t="shared" si="1"/>
        <v>1253.0899999999999</v>
      </c>
      <c r="K14" s="200">
        <f t="shared" si="2"/>
        <v>5146.91</v>
      </c>
      <c r="L14" s="200">
        <f t="shared" si="3"/>
        <v>363</v>
      </c>
      <c r="M14" s="200">
        <f t="shared" si="4"/>
        <v>676</v>
      </c>
      <c r="N14" s="200">
        <f t="shared" si="5"/>
        <v>1563</v>
      </c>
      <c r="O14" s="200">
        <f t="shared" si="6"/>
        <v>1154</v>
      </c>
      <c r="P14" s="200">
        <f t="shared" si="6"/>
        <v>5146.91</v>
      </c>
      <c r="Q14" s="203"/>
      <c r="S14" s="201"/>
      <c r="V14" s="1">
        <v>337</v>
      </c>
      <c r="W14" s="1">
        <v>461</v>
      </c>
      <c r="X14" s="1">
        <v>1253.0899999999999</v>
      </c>
      <c r="Y14" s="1">
        <v>5146.91</v>
      </c>
      <c r="Z14" s="1">
        <v>363</v>
      </c>
      <c r="AA14" s="1">
        <v>676</v>
      </c>
      <c r="AB14" s="1">
        <v>1563</v>
      </c>
      <c r="AC14" s="1">
        <v>1154</v>
      </c>
      <c r="AD14" s="183">
        <f t="shared" ref="AD14:AD19" si="8">Y14</f>
        <v>5146.91</v>
      </c>
    </row>
    <row r="15" spans="2:30" x14ac:dyDescent="0.3">
      <c r="B15" s="198"/>
      <c r="C15" s="198"/>
      <c r="D15" s="198"/>
      <c r="E15" s="199">
        <v>2015</v>
      </c>
      <c r="F15" s="190"/>
      <c r="G15" s="198"/>
      <c r="H15" s="200">
        <f t="shared" si="7"/>
        <v>615</v>
      </c>
      <c r="I15" s="200">
        <f t="shared" si="0"/>
        <v>679</v>
      </c>
      <c r="J15" s="200">
        <f t="shared" si="1"/>
        <v>1331.41</v>
      </c>
      <c r="K15" s="200">
        <f t="shared" si="2"/>
        <v>5468.59</v>
      </c>
      <c r="L15" s="200">
        <f t="shared" si="3"/>
        <v>478</v>
      </c>
      <c r="M15" s="200">
        <f t="shared" si="4"/>
        <v>1467</v>
      </c>
      <c r="N15" s="200">
        <f t="shared" si="5"/>
        <v>1986</v>
      </c>
      <c r="O15" s="200">
        <f t="shared" si="6"/>
        <v>1489</v>
      </c>
      <c r="P15" s="200">
        <f t="shared" si="6"/>
        <v>5468.59</v>
      </c>
      <c r="Q15" s="203"/>
      <c r="S15" s="201"/>
      <c r="V15" s="1">
        <v>615</v>
      </c>
      <c r="W15" s="1">
        <v>679</v>
      </c>
      <c r="X15" s="1">
        <v>1331.41</v>
      </c>
      <c r="Y15" s="1">
        <v>5468.59</v>
      </c>
      <c r="Z15" s="1">
        <v>478</v>
      </c>
      <c r="AA15" s="1">
        <v>1467</v>
      </c>
      <c r="AB15" s="1">
        <v>1986</v>
      </c>
      <c r="AC15" s="1">
        <v>1489</v>
      </c>
      <c r="AD15" s="183">
        <f t="shared" si="8"/>
        <v>5468.59</v>
      </c>
    </row>
    <row r="16" spans="2:30" x14ac:dyDescent="0.3">
      <c r="B16" s="198"/>
      <c r="C16" s="198"/>
      <c r="D16" s="198"/>
      <c r="E16" s="199">
        <v>2020</v>
      </c>
      <c r="F16" s="190"/>
      <c r="G16" s="198"/>
      <c r="H16" s="200">
        <f t="shared" si="7"/>
        <v>1044.18</v>
      </c>
      <c r="I16" s="200">
        <f t="shared" si="0"/>
        <v>3114.32</v>
      </c>
      <c r="J16" s="200">
        <f t="shared" si="1"/>
        <v>1370.57</v>
      </c>
      <c r="K16" s="200">
        <f t="shared" si="2"/>
        <v>5629.43</v>
      </c>
      <c r="L16" s="200">
        <f t="shared" si="3"/>
        <v>4136.3599999999997</v>
      </c>
      <c r="M16" s="200">
        <f t="shared" si="4"/>
        <v>8863.64</v>
      </c>
      <c r="N16" s="200">
        <f t="shared" si="5"/>
        <v>4136.3599999999997</v>
      </c>
      <c r="O16" s="200">
        <f t="shared" si="6"/>
        <v>2560.61</v>
      </c>
      <c r="P16" s="200">
        <f t="shared" si="6"/>
        <v>5629.43</v>
      </c>
      <c r="Q16" s="203"/>
      <c r="S16" s="201"/>
      <c r="V16" s="1">
        <v>1044.18</v>
      </c>
      <c r="W16" s="1">
        <v>3114.32</v>
      </c>
      <c r="X16" s="1">
        <v>1370.57</v>
      </c>
      <c r="Y16" s="1">
        <v>5629.43</v>
      </c>
      <c r="Z16" s="1">
        <v>4136.3599999999997</v>
      </c>
      <c r="AA16" s="1">
        <v>8863.64</v>
      </c>
      <c r="AB16" s="1">
        <v>4136.3599999999997</v>
      </c>
      <c r="AC16" s="1">
        <v>2560.61</v>
      </c>
      <c r="AD16" s="183">
        <f t="shared" si="8"/>
        <v>5629.43</v>
      </c>
    </row>
    <row r="17" spans="2:30" x14ac:dyDescent="0.3">
      <c r="B17" s="198"/>
      <c r="C17" s="198"/>
      <c r="D17" s="198"/>
      <c r="E17" s="199">
        <v>2030</v>
      </c>
      <c r="F17" s="190"/>
      <c r="G17" s="198"/>
      <c r="H17" s="200">
        <f t="shared" si="7"/>
        <v>1473.36</v>
      </c>
      <c r="I17" s="200">
        <f t="shared" si="0"/>
        <v>5549.64</v>
      </c>
      <c r="J17" s="200">
        <f t="shared" si="1"/>
        <v>1409.73</v>
      </c>
      <c r="K17" s="200">
        <f t="shared" si="2"/>
        <v>5790.27</v>
      </c>
      <c r="L17" s="200">
        <f t="shared" si="3"/>
        <v>4136.3599999999997</v>
      </c>
      <c r="M17" s="200">
        <f t="shared" si="4"/>
        <v>8863.64</v>
      </c>
      <c r="N17" s="200">
        <f t="shared" si="5"/>
        <v>4136.3599999999997</v>
      </c>
      <c r="O17" s="200">
        <f t="shared" si="6"/>
        <v>2560.61</v>
      </c>
      <c r="P17" s="200">
        <f t="shared" si="6"/>
        <v>5790.27</v>
      </c>
      <c r="Q17" s="203"/>
      <c r="S17" s="201"/>
      <c r="V17" s="1">
        <v>1473.36</v>
      </c>
      <c r="W17" s="1">
        <v>5549.64</v>
      </c>
      <c r="X17" s="1">
        <v>1409.73</v>
      </c>
      <c r="Y17" s="1">
        <v>5790.27</v>
      </c>
      <c r="Z17" s="1">
        <v>4136.3599999999997</v>
      </c>
      <c r="AA17" s="1">
        <v>8863.64</v>
      </c>
      <c r="AB17" s="1">
        <v>4136.3599999999997</v>
      </c>
      <c r="AC17" s="1">
        <v>2560.61</v>
      </c>
      <c r="AD17" s="183">
        <f t="shared" si="8"/>
        <v>5790.27</v>
      </c>
    </row>
    <row r="18" spans="2:30" x14ac:dyDescent="0.3">
      <c r="E18" s="199">
        <v>2040</v>
      </c>
      <c r="F18" s="190"/>
      <c r="G18" s="198"/>
      <c r="H18" s="200">
        <f t="shared" si="7"/>
        <v>2205.31</v>
      </c>
      <c r="I18" s="200">
        <f t="shared" si="0"/>
        <v>8306.69</v>
      </c>
      <c r="J18" s="200">
        <f t="shared" si="1"/>
        <v>1488.05</v>
      </c>
      <c r="K18" s="200">
        <f t="shared" si="2"/>
        <v>6111.95</v>
      </c>
      <c r="L18" s="200">
        <f t="shared" si="3"/>
        <v>5043.1000000000004</v>
      </c>
      <c r="M18" s="200">
        <f t="shared" si="4"/>
        <v>10806.65</v>
      </c>
      <c r="N18" s="200">
        <f t="shared" si="5"/>
        <v>5043.1000000000004</v>
      </c>
      <c r="O18" s="200">
        <f t="shared" si="6"/>
        <v>3121.92</v>
      </c>
      <c r="P18" s="200">
        <f t="shared" si="6"/>
        <v>6111.95</v>
      </c>
      <c r="Q18" s="203"/>
      <c r="S18" s="201"/>
      <c r="V18" s="1">
        <v>2205.31</v>
      </c>
      <c r="W18" s="1">
        <v>8306.69</v>
      </c>
      <c r="X18" s="1">
        <v>1488.05</v>
      </c>
      <c r="Y18" s="1">
        <v>6111.95</v>
      </c>
      <c r="Z18" s="1">
        <v>5043.1000000000004</v>
      </c>
      <c r="AA18" s="1">
        <v>10806.65</v>
      </c>
      <c r="AB18" s="1">
        <v>5043.1000000000004</v>
      </c>
      <c r="AC18" s="1">
        <v>3121.92</v>
      </c>
      <c r="AD18" s="183">
        <f t="shared" si="8"/>
        <v>6111.95</v>
      </c>
    </row>
    <row r="19" spans="2:30" x14ac:dyDescent="0.3">
      <c r="E19" s="199">
        <v>2050</v>
      </c>
      <c r="H19" s="200">
        <f t="shared" ref="H19" si="9">ROUND(V19,2)</f>
        <v>2937.06</v>
      </c>
      <c r="I19" s="200">
        <f t="shared" ref="I19" si="10">ROUND(W19,2)</f>
        <v>11062.94</v>
      </c>
      <c r="J19" s="200">
        <f>ROUND(X19,2)</f>
        <v>1566.36</v>
      </c>
      <c r="K19" s="200">
        <f t="shared" ref="K19" si="11">ROUND(Y19,2)</f>
        <v>6433.64</v>
      </c>
      <c r="L19" s="200">
        <f t="shared" ref="L19" si="12">ROUND(Z19,2)</f>
        <v>5906.25</v>
      </c>
      <c r="M19" s="200">
        <f t="shared" ref="M19" si="13">ROUND(AA19,2)</f>
        <v>12656.25</v>
      </c>
      <c r="N19" s="200">
        <f t="shared" ref="N19" si="14">ROUND(AB19,2)</f>
        <v>5906.25</v>
      </c>
      <c r="O19" s="200">
        <f>ROUND(AC19,2)</f>
        <v>3656.25</v>
      </c>
      <c r="P19" s="200">
        <f>ROUND(AD19,2)</f>
        <v>6433.64</v>
      </c>
      <c r="V19" s="1">
        <v>2937.06</v>
      </c>
      <c r="W19" s="1">
        <v>11062.94</v>
      </c>
      <c r="X19" s="1">
        <v>1566.36</v>
      </c>
      <c r="Y19" s="1">
        <v>6433.64</v>
      </c>
      <c r="Z19" s="1">
        <v>5906.25</v>
      </c>
      <c r="AA19" s="1">
        <v>12656.25</v>
      </c>
      <c r="AB19" s="1">
        <v>5906.25</v>
      </c>
      <c r="AC19" s="1">
        <v>3656.25</v>
      </c>
      <c r="AD19" s="183">
        <f t="shared" si="8"/>
        <v>6433.64</v>
      </c>
    </row>
    <row r="20" spans="2:30" x14ac:dyDescent="0.3">
      <c r="H20" s="204"/>
      <c r="I20" s="204"/>
      <c r="L20" s="205"/>
      <c r="M20" s="205"/>
      <c r="N20" s="205"/>
      <c r="O20" s="205"/>
      <c r="P20" s="205"/>
      <c r="Q20" s="205"/>
      <c r="S20" s="202"/>
    </row>
    <row r="21" spans="2:30" x14ac:dyDescent="0.3">
      <c r="H21" s="204"/>
      <c r="I21" s="204"/>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8ECB9-0675-4D32-90B6-AFA85978779D}">
  <sheetPr>
    <tabColor theme="9" tint="0.59999389629810485"/>
  </sheetPr>
  <dimension ref="B3:R19"/>
  <sheetViews>
    <sheetView workbookViewId="0">
      <selection activeCell="F27" sqref="F27"/>
    </sheetView>
  </sheetViews>
  <sheetFormatPr defaultRowHeight="14.4" x14ac:dyDescent="0.3"/>
  <cols>
    <col min="6" max="6" width="9.5546875" bestFit="1" customWidth="1"/>
  </cols>
  <sheetData>
    <row r="3" spans="2:18" x14ac:dyDescent="0.3">
      <c r="B3" s="6" t="s">
        <v>237</v>
      </c>
      <c r="K3" s="7"/>
    </row>
    <row r="4" spans="2:18" ht="15" thickBot="1" x14ac:dyDescent="0.35">
      <c r="B4" s="8" t="s">
        <v>1</v>
      </c>
      <c r="C4" s="8" t="s">
        <v>2</v>
      </c>
      <c r="D4" s="8" t="s">
        <v>3</v>
      </c>
      <c r="E4" s="8" t="s">
        <v>4</v>
      </c>
      <c r="F4" s="9" t="s">
        <v>13</v>
      </c>
      <c r="G4" s="9" t="s">
        <v>14</v>
      </c>
      <c r="H4" s="9" t="s">
        <v>15</v>
      </c>
      <c r="I4" s="9" t="s">
        <v>16</v>
      </c>
      <c r="J4" s="9" t="s">
        <v>10</v>
      </c>
      <c r="K4" s="9" t="s">
        <v>11</v>
      </c>
      <c r="L4" s="9" t="s">
        <v>5</v>
      </c>
      <c r="M4" s="9" t="s">
        <v>6</v>
      </c>
      <c r="N4" s="9" t="s">
        <v>546</v>
      </c>
      <c r="O4" s="10" t="s">
        <v>24</v>
      </c>
      <c r="P4" s="10" t="s">
        <v>25</v>
      </c>
    </row>
    <row r="5" spans="2:18" x14ac:dyDescent="0.3">
      <c r="D5" t="s">
        <v>26</v>
      </c>
      <c r="E5">
        <v>2030</v>
      </c>
      <c r="F5" s="13" t="s">
        <v>238</v>
      </c>
      <c r="G5" s="13" t="s">
        <v>238</v>
      </c>
      <c r="H5" s="13" t="s">
        <v>238</v>
      </c>
      <c r="I5" s="13" t="s">
        <v>238</v>
      </c>
      <c r="J5" s="13" t="s">
        <v>238</v>
      </c>
      <c r="K5" s="13" t="s">
        <v>238</v>
      </c>
      <c r="L5" s="13" t="s">
        <v>238</v>
      </c>
      <c r="M5" s="13" t="s">
        <v>238</v>
      </c>
      <c r="N5" s="13" t="str">
        <f>M5</f>
        <v>*0.95</v>
      </c>
      <c r="O5" t="s">
        <v>27</v>
      </c>
      <c r="P5" s="16" t="s">
        <v>30</v>
      </c>
      <c r="R5" s="3">
        <v>3699.0882936885719</v>
      </c>
    </row>
    <row r="6" spans="2:18" x14ac:dyDescent="0.3">
      <c r="D6" t="s">
        <v>26</v>
      </c>
      <c r="E6">
        <v>2035</v>
      </c>
      <c r="F6" s="13" t="s">
        <v>238</v>
      </c>
      <c r="G6" s="13" t="s">
        <v>238</v>
      </c>
      <c r="H6" s="13" t="s">
        <v>238</v>
      </c>
      <c r="I6" s="13" t="s">
        <v>238</v>
      </c>
      <c r="J6" s="13" t="s">
        <v>238</v>
      </c>
      <c r="K6" s="13" t="s">
        <v>238</v>
      </c>
      <c r="L6" s="13" t="s">
        <v>238</v>
      </c>
      <c r="M6" s="13" t="s">
        <v>238</v>
      </c>
      <c r="N6" s="13" t="str">
        <f t="shared" ref="N6:N19" si="0">M6</f>
        <v>*0.95</v>
      </c>
      <c r="O6" t="s">
        <v>27</v>
      </c>
      <c r="P6" s="16" t="s">
        <v>30</v>
      </c>
      <c r="R6" s="3">
        <v>3799.6579066691675</v>
      </c>
    </row>
    <row r="7" spans="2:18" x14ac:dyDescent="0.3">
      <c r="D7" t="s">
        <v>26</v>
      </c>
      <c r="E7">
        <v>2040</v>
      </c>
      <c r="F7" s="13" t="s">
        <v>238</v>
      </c>
      <c r="G7" s="13" t="s">
        <v>238</v>
      </c>
      <c r="H7" s="13" t="s">
        <v>238</v>
      </c>
      <c r="I7" s="13" t="s">
        <v>238</v>
      </c>
      <c r="J7" s="13" t="s">
        <v>238</v>
      </c>
      <c r="K7" s="13" t="s">
        <v>238</v>
      </c>
      <c r="L7" s="13" t="s">
        <v>238</v>
      </c>
      <c r="M7" s="13" t="s">
        <v>238</v>
      </c>
      <c r="N7" s="13" t="str">
        <f t="shared" si="0"/>
        <v>*0.95</v>
      </c>
      <c r="O7" t="s">
        <v>27</v>
      </c>
      <c r="P7" s="16" t="s">
        <v>30</v>
      </c>
      <c r="R7" s="3">
        <v>3888.7571032142841</v>
      </c>
    </row>
    <row r="8" spans="2:18" x14ac:dyDescent="0.3">
      <c r="D8" t="s">
        <v>26</v>
      </c>
      <c r="E8">
        <v>2045</v>
      </c>
      <c r="F8" s="13" t="s">
        <v>238</v>
      </c>
      <c r="G8" s="13" t="s">
        <v>238</v>
      </c>
      <c r="H8" s="13" t="s">
        <v>238</v>
      </c>
      <c r="I8" s="13" t="s">
        <v>238</v>
      </c>
      <c r="J8" s="13" t="s">
        <v>238</v>
      </c>
      <c r="K8" s="13" t="s">
        <v>238</v>
      </c>
      <c r="L8" s="13" t="s">
        <v>238</v>
      </c>
      <c r="M8" s="13" t="s">
        <v>238</v>
      </c>
      <c r="N8" s="13" t="str">
        <f t="shared" si="0"/>
        <v>*0.95</v>
      </c>
      <c r="O8" t="s">
        <v>27</v>
      </c>
      <c r="P8" s="16" t="s">
        <v>30</v>
      </c>
      <c r="R8" s="3">
        <v>3979.2396529143034</v>
      </c>
    </row>
    <row r="9" spans="2:18" x14ac:dyDescent="0.3">
      <c r="D9" t="s">
        <v>26</v>
      </c>
      <c r="E9" s="2">
        <v>2050</v>
      </c>
      <c r="F9" s="13" t="s">
        <v>238</v>
      </c>
      <c r="G9" s="13" t="s">
        <v>238</v>
      </c>
      <c r="H9" s="13" t="s">
        <v>238</v>
      </c>
      <c r="I9" s="13" t="s">
        <v>238</v>
      </c>
      <c r="J9" s="13" t="s">
        <v>238</v>
      </c>
      <c r="K9" s="13" t="s">
        <v>238</v>
      </c>
      <c r="L9" s="13" t="s">
        <v>238</v>
      </c>
      <c r="M9" s="13" t="s">
        <v>238</v>
      </c>
      <c r="N9" s="13" t="str">
        <f t="shared" si="0"/>
        <v>*0.95</v>
      </c>
      <c r="O9" s="2" t="s">
        <v>27</v>
      </c>
      <c r="P9" s="16" t="s">
        <v>30</v>
      </c>
      <c r="R9" s="3">
        <v>4076.0011523956905</v>
      </c>
    </row>
    <row r="10" spans="2:18" x14ac:dyDescent="0.3">
      <c r="D10" t="s">
        <v>26</v>
      </c>
      <c r="E10">
        <v>2030</v>
      </c>
      <c r="F10" s="13" t="s">
        <v>238</v>
      </c>
      <c r="G10" s="13" t="s">
        <v>238</v>
      </c>
      <c r="H10" s="13" t="s">
        <v>238</v>
      </c>
      <c r="I10" s="13" t="s">
        <v>238</v>
      </c>
      <c r="J10" s="13" t="s">
        <v>238</v>
      </c>
      <c r="K10" s="13" t="s">
        <v>238</v>
      </c>
      <c r="L10" s="13" t="s">
        <v>238</v>
      </c>
      <c r="M10" s="13" t="s">
        <v>238</v>
      </c>
      <c r="N10" s="13" t="str">
        <f t="shared" si="0"/>
        <v>*0.95</v>
      </c>
      <c r="O10" t="s">
        <v>27</v>
      </c>
      <c r="P10" s="16" t="s">
        <v>31</v>
      </c>
      <c r="R10" s="3">
        <v>38082.042182289661</v>
      </c>
    </row>
    <row r="11" spans="2:18" x14ac:dyDescent="0.3">
      <c r="D11" t="s">
        <v>26</v>
      </c>
      <c r="E11">
        <v>2035</v>
      </c>
      <c r="F11" s="13" t="s">
        <v>238</v>
      </c>
      <c r="G11" s="13" t="s">
        <v>238</v>
      </c>
      <c r="H11" s="13" t="s">
        <v>238</v>
      </c>
      <c r="I11" s="13" t="s">
        <v>238</v>
      </c>
      <c r="J11" s="13" t="s">
        <v>238</v>
      </c>
      <c r="K11" s="13" t="s">
        <v>238</v>
      </c>
      <c r="L11" s="13" t="s">
        <v>238</v>
      </c>
      <c r="M11" s="13" t="s">
        <v>238</v>
      </c>
      <c r="N11" s="13" t="str">
        <f t="shared" si="0"/>
        <v>*0.95</v>
      </c>
      <c r="O11" t="s">
        <v>27</v>
      </c>
      <c r="P11" s="16" t="s">
        <v>31</v>
      </c>
      <c r="R11" s="3">
        <v>39117.404395816222</v>
      </c>
    </row>
    <row r="12" spans="2:18" x14ac:dyDescent="0.3">
      <c r="D12" t="s">
        <v>26</v>
      </c>
      <c r="E12">
        <v>2040</v>
      </c>
      <c r="F12" s="13" t="s">
        <v>238</v>
      </c>
      <c r="G12" s="13" t="s">
        <v>238</v>
      </c>
      <c r="H12" s="13" t="s">
        <v>238</v>
      </c>
      <c r="I12" s="13" t="s">
        <v>238</v>
      </c>
      <c r="J12" s="13" t="s">
        <v>238</v>
      </c>
      <c r="K12" s="13" t="s">
        <v>238</v>
      </c>
      <c r="L12" s="13" t="s">
        <v>238</v>
      </c>
      <c r="M12" s="13" t="s">
        <v>238</v>
      </c>
      <c r="N12" s="13" t="str">
        <f t="shared" si="0"/>
        <v>*0.95</v>
      </c>
      <c r="O12" t="s">
        <v>27</v>
      </c>
      <c r="P12" s="16" t="s">
        <v>31</v>
      </c>
      <c r="R12" s="3">
        <v>40034.678894786295</v>
      </c>
    </row>
    <row r="13" spans="2:18" x14ac:dyDescent="0.3">
      <c r="D13" t="s">
        <v>26</v>
      </c>
      <c r="E13">
        <v>2045</v>
      </c>
      <c r="F13" s="13" t="s">
        <v>238</v>
      </c>
      <c r="G13" s="13" t="s">
        <v>238</v>
      </c>
      <c r="H13" s="13" t="s">
        <v>238</v>
      </c>
      <c r="I13" s="13" t="s">
        <v>238</v>
      </c>
      <c r="J13" s="13" t="s">
        <v>238</v>
      </c>
      <c r="K13" s="13" t="s">
        <v>238</v>
      </c>
      <c r="L13" s="13" t="s">
        <v>238</v>
      </c>
      <c r="M13" s="13" t="s">
        <v>238</v>
      </c>
      <c r="N13" s="13" t="str">
        <f t="shared" si="0"/>
        <v>*0.95</v>
      </c>
      <c r="O13" t="s">
        <v>27</v>
      </c>
      <c r="P13" s="16" t="s">
        <v>31</v>
      </c>
      <c r="R13" s="3">
        <v>40966.194987634488</v>
      </c>
    </row>
    <row r="14" spans="2:18" x14ac:dyDescent="0.3">
      <c r="D14" s="2" t="s">
        <v>26</v>
      </c>
      <c r="E14" s="2">
        <v>2050</v>
      </c>
      <c r="F14" s="13" t="s">
        <v>238</v>
      </c>
      <c r="G14" s="13" t="s">
        <v>238</v>
      </c>
      <c r="H14" s="13" t="s">
        <v>238</v>
      </c>
      <c r="I14" s="13" t="s">
        <v>238</v>
      </c>
      <c r="J14" s="13" t="s">
        <v>238</v>
      </c>
      <c r="K14" s="13" t="s">
        <v>238</v>
      </c>
      <c r="L14" s="13" t="s">
        <v>238</v>
      </c>
      <c r="M14" s="13" t="s">
        <v>238</v>
      </c>
      <c r="N14" s="13" t="str">
        <f t="shared" si="0"/>
        <v>*0.95</v>
      </c>
      <c r="O14" s="2" t="s">
        <v>27</v>
      </c>
      <c r="P14" s="16" t="s">
        <v>31</v>
      </c>
      <c r="R14" s="3">
        <v>41962.352746604171</v>
      </c>
    </row>
    <row r="15" spans="2:18" x14ac:dyDescent="0.3">
      <c r="D15" t="s">
        <v>26</v>
      </c>
      <c r="E15">
        <v>2030</v>
      </c>
      <c r="F15" s="13" t="s">
        <v>238</v>
      </c>
      <c r="G15" s="13" t="s">
        <v>238</v>
      </c>
      <c r="H15" s="13" t="s">
        <v>238</v>
      </c>
      <c r="I15" s="13" t="s">
        <v>238</v>
      </c>
      <c r="J15" s="13" t="s">
        <v>238</v>
      </c>
      <c r="K15" s="13" t="s">
        <v>238</v>
      </c>
      <c r="L15" s="13" t="s">
        <v>238</v>
      </c>
      <c r="M15" s="13" t="s">
        <v>238</v>
      </c>
      <c r="N15" s="13" t="str">
        <f t="shared" si="0"/>
        <v>*0.95</v>
      </c>
      <c r="O15" t="s">
        <v>27</v>
      </c>
      <c r="P15" s="16" t="s">
        <v>32</v>
      </c>
      <c r="R15" s="3">
        <v>4512.0924168949159</v>
      </c>
    </row>
    <row r="16" spans="2:18" x14ac:dyDescent="0.3">
      <c r="D16" t="s">
        <v>26</v>
      </c>
      <c r="E16">
        <v>2035</v>
      </c>
      <c r="F16" s="13" t="s">
        <v>238</v>
      </c>
      <c r="G16" s="13" t="s">
        <v>238</v>
      </c>
      <c r="H16" s="13" t="s">
        <v>238</v>
      </c>
      <c r="I16" s="13" t="s">
        <v>238</v>
      </c>
      <c r="J16" s="13" t="s">
        <v>238</v>
      </c>
      <c r="K16" s="13" t="s">
        <v>238</v>
      </c>
      <c r="L16" s="13" t="s">
        <v>238</v>
      </c>
      <c r="M16" s="13" t="s">
        <v>238</v>
      </c>
      <c r="N16" s="13" t="str">
        <f t="shared" si="0"/>
        <v>*0.95</v>
      </c>
      <c r="O16" t="s">
        <v>27</v>
      </c>
      <c r="P16" s="16" t="s">
        <v>32</v>
      </c>
      <c r="R16" s="3">
        <v>4634.7657223345414</v>
      </c>
    </row>
    <row r="17" spans="4:18" x14ac:dyDescent="0.3">
      <c r="D17" t="s">
        <v>26</v>
      </c>
      <c r="E17">
        <v>2040</v>
      </c>
      <c r="F17" s="13" t="s">
        <v>238</v>
      </c>
      <c r="G17" s="13" t="s">
        <v>238</v>
      </c>
      <c r="H17" s="13" t="s">
        <v>238</v>
      </c>
      <c r="I17" s="13" t="s">
        <v>238</v>
      </c>
      <c r="J17" s="13" t="s">
        <v>238</v>
      </c>
      <c r="K17" s="13" t="s">
        <v>238</v>
      </c>
      <c r="L17" s="13" t="s">
        <v>238</v>
      </c>
      <c r="M17" s="13" t="s">
        <v>238</v>
      </c>
      <c r="N17" s="13" t="str">
        <f t="shared" si="0"/>
        <v>*0.95</v>
      </c>
      <c r="O17" t="s">
        <v>27</v>
      </c>
      <c r="P17" s="16" t="s">
        <v>32</v>
      </c>
      <c r="R17" s="3">
        <v>4743.4475858544229</v>
      </c>
    </row>
    <row r="18" spans="4:18" x14ac:dyDescent="0.3">
      <c r="D18" t="s">
        <v>26</v>
      </c>
      <c r="E18">
        <v>2045</v>
      </c>
      <c r="F18" s="13" t="s">
        <v>238</v>
      </c>
      <c r="G18" s="13" t="s">
        <v>238</v>
      </c>
      <c r="H18" s="13" t="s">
        <v>238</v>
      </c>
      <c r="I18" s="13" t="s">
        <v>238</v>
      </c>
      <c r="J18" s="13" t="s">
        <v>238</v>
      </c>
      <c r="K18" s="13" t="s">
        <v>238</v>
      </c>
      <c r="L18" s="13" t="s">
        <v>238</v>
      </c>
      <c r="M18" s="13" t="s">
        <v>238</v>
      </c>
      <c r="N18" s="13" t="str">
        <f t="shared" si="0"/>
        <v>*0.95</v>
      </c>
      <c r="O18" t="s">
        <v>27</v>
      </c>
      <c r="P18" s="16" t="s">
        <v>32</v>
      </c>
      <c r="R18" s="3">
        <v>4853.8168428033205</v>
      </c>
    </row>
    <row r="19" spans="4:18" x14ac:dyDescent="0.3">
      <c r="D19" s="2" t="s">
        <v>26</v>
      </c>
      <c r="E19" s="2">
        <v>2050</v>
      </c>
      <c r="F19" s="13" t="s">
        <v>238</v>
      </c>
      <c r="G19" s="13" t="s">
        <v>238</v>
      </c>
      <c r="H19" s="13" t="s">
        <v>238</v>
      </c>
      <c r="I19" s="13" t="s">
        <v>238</v>
      </c>
      <c r="J19" s="13" t="s">
        <v>238</v>
      </c>
      <c r="K19" s="13" t="s">
        <v>238</v>
      </c>
      <c r="L19" s="13" t="s">
        <v>238</v>
      </c>
      <c r="M19" s="13" t="s">
        <v>238</v>
      </c>
      <c r="N19" s="13" t="str">
        <f t="shared" si="0"/>
        <v>*0.95</v>
      </c>
      <c r="O19" s="2" t="s">
        <v>27</v>
      </c>
      <c r="P19" s="16" t="s">
        <v>32</v>
      </c>
      <c r="R19" s="3">
        <v>4971.8450685156604</v>
      </c>
    </row>
  </sheetData>
  <phoneticPr fontId="14"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436FE-C613-4D9E-865B-E03633D06991}">
  <sheetPr>
    <tabColor theme="9" tint="0.59999389629810485"/>
  </sheetPr>
  <dimension ref="B1:AF62"/>
  <sheetViews>
    <sheetView topLeftCell="A25" workbookViewId="0">
      <selection activeCell="O4" sqref="O4:O60"/>
    </sheetView>
  </sheetViews>
  <sheetFormatPr defaultRowHeight="14.4" x14ac:dyDescent="0.3"/>
  <cols>
    <col min="22" max="22" width="8.5546875" bestFit="1" customWidth="1"/>
    <col min="23" max="23" width="8" customWidth="1"/>
    <col min="24" max="25" width="11.5546875" bestFit="1" customWidth="1"/>
    <col min="26" max="27" width="12" bestFit="1" customWidth="1"/>
    <col min="29" max="30" width="12" bestFit="1" customWidth="1"/>
  </cols>
  <sheetData>
    <row r="1" spans="2:32" x14ac:dyDescent="0.3">
      <c r="U1" t="s">
        <v>447</v>
      </c>
    </row>
    <row r="2" spans="2:32" x14ac:dyDescent="0.3">
      <c r="B2" s="179" t="s">
        <v>0</v>
      </c>
      <c r="C2" s="78"/>
      <c r="D2" s="78"/>
      <c r="E2" s="78"/>
      <c r="F2" s="78"/>
      <c r="G2" s="78"/>
      <c r="H2" s="78"/>
      <c r="I2" s="78"/>
      <c r="J2" s="78"/>
      <c r="K2" s="78"/>
      <c r="L2" s="78"/>
      <c r="M2" s="78"/>
      <c r="N2" s="78"/>
      <c r="O2" s="78"/>
    </row>
    <row r="3" spans="2:32" ht="15" thickBot="1" x14ac:dyDescent="0.35">
      <c r="B3" s="180" t="s">
        <v>1</v>
      </c>
      <c r="C3" s="180" t="s">
        <v>3</v>
      </c>
      <c r="D3" s="180" t="s">
        <v>418</v>
      </c>
      <c r="E3" s="180" t="s">
        <v>2</v>
      </c>
      <c r="F3" s="180" t="s">
        <v>419</v>
      </c>
      <c r="G3" s="181" t="s">
        <v>5</v>
      </c>
      <c r="H3" s="181" t="s">
        <v>6</v>
      </c>
      <c r="I3" s="181" t="s">
        <v>10</v>
      </c>
      <c r="J3" s="181" t="s">
        <v>11</v>
      </c>
      <c r="K3" s="181" t="s">
        <v>13</v>
      </c>
      <c r="L3" s="181" t="s">
        <v>14</v>
      </c>
      <c r="M3" s="181" t="s">
        <v>15</v>
      </c>
      <c r="N3" s="181" t="s">
        <v>16</v>
      </c>
      <c r="O3" s="181" t="s">
        <v>546</v>
      </c>
      <c r="P3" s="180" t="s">
        <v>7</v>
      </c>
      <c r="Q3" s="180"/>
      <c r="U3" t="s">
        <v>408</v>
      </c>
      <c r="AA3" t="s">
        <v>451</v>
      </c>
    </row>
    <row r="4" spans="2:32" ht="15" thickBot="1" x14ac:dyDescent="0.35">
      <c r="C4" t="s">
        <v>421</v>
      </c>
      <c r="D4">
        <v>2030</v>
      </c>
      <c r="G4" s="3">
        <f t="shared" ref="G4:G30" si="0">15757*INDEX($W$5:$Y$6,MATCH(RIGHT(C4,4),$U$5:$U$6,0),MATCH(D4,$W$4:$Y$4,0))</f>
        <v>17166.162601626016</v>
      </c>
      <c r="H4" s="3">
        <f>G4</f>
        <v>17166.162601626016</v>
      </c>
      <c r="I4" s="3">
        <f t="shared" ref="I4:I30" si="1">13892*INDEX($W$5:$Y$6,MATCH(RIGHT(C4,4),$U$5:$U$6,0),MATCH(D4,$W$4:$Y$4,0))</f>
        <v>15134.373983739837</v>
      </c>
      <c r="J4" s="3">
        <f>I4</f>
        <v>15134.373983739837</v>
      </c>
      <c r="K4" s="3">
        <f t="shared" ref="K4:K30" si="2">12420*INDEX($W$5:$Y$6,MATCH(RIGHT(C4,4),$U$5:$U$6,0),MATCH(D4,$W$4:$Y$4,0))</f>
        <v>13530.731707317073</v>
      </c>
      <c r="L4" s="3">
        <f>K4</f>
        <v>13530.731707317073</v>
      </c>
      <c r="M4" s="3">
        <f>L4</f>
        <v>13530.731707317073</v>
      </c>
      <c r="N4" s="3">
        <f>M4</f>
        <v>13530.731707317073</v>
      </c>
      <c r="O4" s="3">
        <f>J4</f>
        <v>15134.373983739837</v>
      </c>
      <c r="P4" t="s">
        <v>409</v>
      </c>
      <c r="U4" s="177" t="s">
        <v>407</v>
      </c>
      <c r="V4">
        <v>2025</v>
      </c>
      <c r="W4">
        <v>2030</v>
      </c>
      <c r="X4">
        <v>2040</v>
      </c>
      <c r="Y4">
        <v>2050</v>
      </c>
    </row>
    <row r="5" spans="2:32" ht="15" thickBot="1" x14ac:dyDescent="0.35">
      <c r="C5" t="s">
        <v>421</v>
      </c>
      <c r="D5">
        <v>2030</v>
      </c>
      <c r="G5" s="3">
        <f t="shared" si="0"/>
        <v>17166.162601626016</v>
      </c>
      <c r="H5" s="3">
        <f t="shared" ref="H5:H56" si="3">G5</f>
        <v>17166.162601626016</v>
      </c>
      <c r="I5" s="3">
        <f t="shared" si="1"/>
        <v>15134.373983739837</v>
      </c>
      <c r="J5" s="3">
        <f t="shared" ref="J5:J57" si="4">I5</f>
        <v>15134.373983739837</v>
      </c>
      <c r="K5" s="3">
        <f t="shared" si="2"/>
        <v>13530.731707317073</v>
      </c>
      <c r="L5" s="3">
        <f t="shared" ref="L5:N5" si="5">K5</f>
        <v>13530.731707317073</v>
      </c>
      <c r="M5" s="3">
        <f t="shared" si="5"/>
        <v>13530.731707317073</v>
      </c>
      <c r="N5" s="3">
        <f t="shared" si="5"/>
        <v>13530.731707317073</v>
      </c>
      <c r="O5" s="3">
        <f t="shared" ref="O5:O60" si="6">J5</f>
        <v>15134.373983739837</v>
      </c>
      <c r="P5" t="s">
        <v>410</v>
      </c>
      <c r="U5" s="177" t="s">
        <v>423</v>
      </c>
      <c r="V5" s="211"/>
      <c r="W5" s="208">
        <f t="shared" ref="W5:Y6" si="7">W15/W9</f>
        <v>1.089430894308943</v>
      </c>
      <c r="X5" s="208">
        <f t="shared" si="7"/>
        <v>1.1788617886178863</v>
      </c>
      <c r="Y5" s="208">
        <f t="shared" si="7"/>
        <v>1.2682926829268293</v>
      </c>
      <c r="AB5">
        <f>AB8/(AB8+AB10)</f>
        <v>0.95121951219512202</v>
      </c>
    </row>
    <row r="6" spans="2:32" ht="15" thickBot="1" x14ac:dyDescent="0.35">
      <c r="C6" t="s">
        <v>421</v>
      </c>
      <c r="D6">
        <v>2030</v>
      </c>
      <c r="G6" s="3">
        <f t="shared" si="0"/>
        <v>17166.162601626016</v>
      </c>
      <c r="H6" s="3">
        <f t="shared" si="3"/>
        <v>17166.162601626016</v>
      </c>
      <c r="I6" s="3">
        <f t="shared" si="1"/>
        <v>15134.373983739837</v>
      </c>
      <c r="J6" s="3">
        <f t="shared" si="4"/>
        <v>15134.373983739837</v>
      </c>
      <c r="K6" s="3">
        <f t="shared" si="2"/>
        <v>13530.731707317073</v>
      </c>
      <c r="L6" s="3">
        <f t="shared" ref="L6:N6" si="8">K6</f>
        <v>13530.731707317073</v>
      </c>
      <c r="M6" s="3">
        <f t="shared" si="8"/>
        <v>13530.731707317073</v>
      </c>
      <c r="N6" s="3">
        <f t="shared" si="8"/>
        <v>13530.731707317073</v>
      </c>
      <c r="O6" s="3">
        <f t="shared" si="6"/>
        <v>15134.373983739837</v>
      </c>
      <c r="P6" t="s">
        <v>411</v>
      </c>
      <c r="U6" s="178" t="s">
        <v>422</v>
      </c>
      <c r="V6" s="212"/>
      <c r="W6" s="208">
        <f t="shared" si="7"/>
        <v>0.98915989159891604</v>
      </c>
      <c r="X6" s="208">
        <f t="shared" si="7"/>
        <v>0.97831978319783197</v>
      </c>
      <c r="Y6" s="209">
        <f t="shared" si="7"/>
        <v>0.9674796747967479</v>
      </c>
      <c r="AB6">
        <f>AB10/(AB8+AB10)</f>
        <v>4.878048780487805E-2</v>
      </c>
    </row>
    <row r="7" spans="2:32" x14ac:dyDescent="0.3">
      <c r="C7" t="s">
        <v>421</v>
      </c>
      <c r="D7">
        <v>2030</v>
      </c>
      <c r="G7" s="3">
        <f t="shared" si="0"/>
        <v>17166.162601626016</v>
      </c>
      <c r="H7" s="3">
        <f t="shared" si="3"/>
        <v>17166.162601626016</v>
      </c>
      <c r="I7" s="3">
        <f t="shared" si="1"/>
        <v>15134.373983739837</v>
      </c>
      <c r="J7" s="3">
        <f t="shared" si="4"/>
        <v>15134.373983739837</v>
      </c>
      <c r="K7" s="3">
        <f t="shared" si="2"/>
        <v>13530.731707317073</v>
      </c>
      <c r="L7" s="3">
        <f t="shared" ref="L7:N7" si="9">K7</f>
        <v>13530.731707317073</v>
      </c>
      <c r="M7" s="3">
        <f t="shared" si="9"/>
        <v>13530.731707317073</v>
      </c>
      <c r="N7" s="3">
        <f t="shared" si="9"/>
        <v>13530.731707317073</v>
      </c>
      <c r="O7" s="3">
        <f t="shared" si="6"/>
        <v>15134.373983739837</v>
      </c>
      <c r="P7" t="s">
        <v>412</v>
      </c>
      <c r="U7" t="s">
        <v>452</v>
      </c>
      <c r="V7" s="206">
        <v>1.05</v>
      </c>
      <c r="X7">
        <v>1.1000000000000001</v>
      </c>
      <c r="Y7">
        <v>1.2</v>
      </c>
    </row>
    <row r="8" spans="2:32" x14ac:dyDescent="0.3">
      <c r="C8" t="s">
        <v>421</v>
      </c>
      <c r="D8">
        <v>2030</v>
      </c>
      <c r="G8" s="3">
        <f t="shared" si="0"/>
        <v>17166.162601626016</v>
      </c>
      <c r="H8" s="3">
        <f t="shared" si="3"/>
        <v>17166.162601626016</v>
      </c>
      <c r="I8" s="3">
        <f t="shared" si="1"/>
        <v>15134.373983739837</v>
      </c>
      <c r="J8" s="3">
        <f t="shared" si="4"/>
        <v>15134.373983739837</v>
      </c>
      <c r="K8" s="3">
        <f t="shared" si="2"/>
        <v>13530.731707317073</v>
      </c>
      <c r="L8" s="3">
        <f t="shared" ref="L8:N8" si="10">K8</f>
        <v>13530.731707317073</v>
      </c>
      <c r="M8" s="3">
        <f t="shared" si="10"/>
        <v>13530.731707317073</v>
      </c>
      <c r="N8" s="3">
        <f t="shared" si="10"/>
        <v>13530.731707317073</v>
      </c>
      <c r="O8" s="3">
        <f t="shared" si="6"/>
        <v>15134.373983739837</v>
      </c>
      <c r="P8" t="s">
        <v>413</v>
      </c>
      <c r="W8">
        <v>2030</v>
      </c>
      <c r="X8">
        <v>2040</v>
      </c>
      <c r="Y8">
        <v>2050</v>
      </c>
      <c r="AB8">
        <f>AB9/1000000</f>
        <v>3.3333333333333335</v>
      </c>
      <c r="AC8" t="s">
        <v>449</v>
      </c>
    </row>
    <row r="9" spans="2:32" x14ac:dyDescent="0.3">
      <c r="C9" t="s">
        <v>421</v>
      </c>
      <c r="D9">
        <v>2030</v>
      </c>
      <c r="G9" s="3">
        <f t="shared" si="0"/>
        <v>17166.162601626016</v>
      </c>
      <c r="H9" s="3">
        <f t="shared" si="3"/>
        <v>17166.162601626016</v>
      </c>
      <c r="I9" s="3">
        <f t="shared" si="1"/>
        <v>15134.373983739837</v>
      </c>
      <c r="J9" s="3">
        <f t="shared" si="4"/>
        <v>15134.373983739837</v>
      </c>
      <c r="K9" s="3">
        <f t="shared" si="2"/>
        <v>13530.731707317073</v>
      </c>
      <c r="L9" s="3">
        <f t="shared" ref="L9:N9" si="11">K9</f>
        <v>13530.731707317073</v>
      </c>
      <c r="M9" s="3">
        <f t="shared" si="11"/>
        <v>13530.731707317073</v>
      </c>
      <c r="N9" s="3">
        <f t="shared" si="11"/>
        <v>13530.731707317073</v>
      </c>
      <c r="O9" s="3">
        <f t="shared" si="6"/>
        <v>15134.373983739837</v>
      </c>
      <c r="P9" t="s">
        <v>414</v>
      </c>
      <c r="U9" s="206" t="s">
        <v>444</v>
      </c>
      <c r="V9" s="206"/>
      <c r="W9">
        <v>15000</v>
      </c>
      <c r="X9">
        <v>15000</v>
      </c>
      <c r="Y9">
        <v>15000</v>
      </c>
      <c r="AB9">
        <f>AC9/Y9</f>
        <v>3333333.3333333335</v>
      </c>
      <c r="AC9">
        <f>AE10*0.75/1.5</f>
        <v>50000000000</v>
      </c>
      <c r="AD9" t="s">
        <v>450</v>
      </c>
    </row>
    <row r="10" spans="2:32" x14ac:dyDescent="0.3">
      <c r="C10" t="s">
        <v>421</v>
      </c>
      <c r="D10">
        <v>2030</v>
      </c>
      <c r="G10" s="3">
        <f t="shared" si="0"/>
        <v>17166.162601626016</v>
      </c>
      <c r="H10" s="3">
        <f t="shared" si="3"/>
        <v>17166.162601626016</v>
      </c>
      <c r="I10" s="3">
        <f t="shared" si="1"/>
        <v>15134.373983739837</v>
      </c>
      <c r="J10" s="3">
        <f t="shared" si="4"/>
        <v>15134.373983739837</v>
      </c>
      <c r="K10" s="3">
        <f t="shared" si="2"/>
        <v>13530.731707317073</v>
      </c>
      <c r="L10" s="3">
        <f t="shared" ref="L10:N10" si="12">K10</f>
        <v>13530.731707317073</v>
      </c>
      <c r="M10" s="3">
        <f t="shared" si="12"/>
        <v>13530.731707317073</v>
      </c>
      <c r="N10" s="3">
        <f t="shared" si="12"/>
        <v>13530.731707317073</v>
      </c>
      <c r="O10" s="3">
        <f t="shared" si="6"/>
        <v>15134.373983739837</v>
      </c>
      <c r="P10" t="s">
        <v>415</v>
      </c>
      <c r="U10" s="206" t="s">
        <v>445</v>
      </c>
      <c r="V10" s="206"/>
      <c r="W10">
        <v>15.5</v>
      </c>
      <c r="X10">
        <v>15.5</v>
      </c>
      <c r="Y10">
        <v>15.5</v>
      </c>
      <c r="AB10">
        <f>AB11/1000000</f>
        <v>0.17094017094017094</v>
      </c>
      <c r="AC10" t="s">
        <v>449</v>
      </c>
      <c r="AE10">
        <v>100000000000</v>
      </c>
      <c r="AF10" t="s">
        <v>448</v>
      </c>
    </row>
    <row r="11" spans="2:32" x14ac:dyDescent="0.3">
      <c r="C11" t="s">
        <v>421</v>
      </c>
      <c r="D11">
        <v>2030</v>
      </c>
      <c r="G11" s="3">
        <f t="shared" si="0"/>
        <v>17166.162601626016</v>
      </c>
      <c r="H11" s="3">
        <f t="shared" si="3"/>
        <v>17166.162601626016</v>
      </c>
      <c r="I11" s="3">
        <f t="shared" si="1"/>
        <v>15134.373983739837</v>
      </c>
      <c r="J11" s="3">
        <f t="shared" si="4"/>
        <v>15134.373983739837</v>
      </c>
      <c r="K11" s="3">
        <f t="shared" si="2"/>
        <v>13530.731707317073</v>
      </c>
      <c r="L11" s="3">
        <f t="shared" ref="L11:N11" si="13">K11</f>
        <v>13530.731707317073</v>
      </c>
      <c r="M11" s="3">
        <f t="shared" si="13"/>
        <v>13530.731707317073</v>
      </c>
      <c r="N11" s="3">
        <f t="shared" si="13"/>
        <v>13530.731707317073</v>
      </c>
      <c r="O11" s="3">
        <f t="shared" si="6"/>
        <v>15134.373983739837</v>
      </c>
      <c r="P11" t="s">
        <v>416</v>
      </c>
      <c r="W11">
        <v>2030</v>
      </c>
      <c r="X11">
        <v>2040</v>
      </c>
      <c r="Y11">
        <v>2050</v>
      </c>
      <c r="AB11">
        <f>AC11/Y12</f>
        <v>170940.17094017094</v>
      </c>
      <c r="AC11">
        <f>AE10*0.25/1.5</f>
        <v>16666666666.666666</v>
      </c>
      <c r="AD11" t="s">
        <v>450</v>
      </c>
    </row>
    <row r="12" spans="2:32" x14ac:dyDescent="0.3">
      <c r="C12" t="s">
        <v>421</v>
      </c>
      <c r="D12">
        <v>2030</v>
      </c>
      <c r="G12" s="3">
        <f t="shared" si="0"/>
        <v>17166.162601626016</v>
      </c>
      <c r="H12" s="3">
        <f t="shared" si="3"/>
        <v>17166.162601626016</v>
      </c>
      <c r="I12" s="3">
        <f t="shared" si="1"/>
        <v>15134.373983739837</v>
      </c>
      <c r="J12" s="3">
        <f t="shared" si="4"/>
        <v>15134.373983739837</v>
      </c>
      <c r="K12" s="3">
        <f t="shared" si="2"/>
        <v>13530.731707317073</v>
      </c>
      <c r="L12" s="3">
        <f t="shared" ref="L12:N12" si="14">K12</f>
        <v>13530.731707317073</v>
      </c>
      <c r="M12" s="3">
        <f t="shared" si="14"/>
        <v>13530.731707317073</v>
      </c>
      <c r="N12" s="3">
        <f t="shared" si="14"/>
        <v>13530.731707317073</v>
      </c>
      <c r="O12" s="3">
        <f t="shared" si="6"/>
        <v>15134.373983739837</v>
      </c>
      <c r="P12" t="s">
        <v>417</v>
      </c>
      <c r="U12" s="206" t="s">
        <v>444</v>
      </c>
      <c r="V12" s="206"/>
      <c r="W12">
        <f>W9*6.5</f>
        <v>97500</v>
      </c>
      <c r="X12">
        <f>X9*6.5</f>
        <v>97500</v>
      </c>
      <c r="Y12">
        <f>Y9*6.5</f>
        <v>97500</v>
      </c>
    </row>
    <row r="13" spans="2:32" x14ac:dyDescent="0.3">
      <c r="C13" t="s">
        <v>421</v>
      </c>
      <c r="D13">
        <v>2040</v>
      </c>
      <c r="G13" s="3">
        <f t="shared" si="0"/>
        <v>18575.325203252032</v>
      </c>
      <c r="H13" s="3">
        <f t="shared" si="3"/>
        <v>18575.325203252032</v>
      </c>
      <c r="I13" s="3">
        <f t="shared" si="1"/>
        <v>16376.747967479676</v>
      </c>
      <c r="J13" s="3">
        <f t="shared" si="4"/>
        <v>16376.747967479676</v>
      </c>
      <c r="K13" s="3">
        <f t="shared" si="2"/>
        <v>14641.463414634147</v>
      </c>
      <c r="L13" s="3">
        <f t="shared" ref="L13:N13" si="15">K13</f>
        <v>14641.463414634147</v>
      </c>
      <c r="M13" s="3">
        <f t="shared" si="15"/>
        <v>14641.463414634147</v>
      </c>
      <c r="N13" s="3">
        <f t="shared" si="15"/>
        <v>14641.463414634147</v>
      </c>
      <c r="O13" s="3">
        <f t="shared" si="6"/>
        <v>16376.747967479676</v>
      </c>
      <c r="P13" t="s">
        <v>409</v>
      </c>
      <c r="U13" s="206" t="s">
        <v>445</v>
      </c>
      <c r="V13" s="206"/>
      <c r="W13" s="13">
        <f>1/3*W10</f>
        <v>5.1666666666666661</v>
      </c>
      <c r="X13" s="13">
        <f>1/3*X10</f>
        <v>5.1666666666666661</v>
      </c>
      <c r="Y13" s="13">
        <f>1/3*Y10</f>
        <v>5.1666666666666661</v>
      </c>
      <c r="AB13" t="s">
        <v>446</v>
      </c>
    </row>
    <row r="14" spans="2:32" x14ac:dyDescent="0.3">
      <c r="C14" t="s">
        <v>421</v>
      </c>
      <c r="D14">
        <v>2040</v>
      </c>
      <c r="G14" s="3">
        <f t="shared" si="0"/>
        <v>18575.325203252032</v>
      </c>
      <c r="H14" s="3">
        <f t="shared" si="3"/>
        <v>18575.325203252032</v>
      </c>
      <c r="I14" s="3">
        <f t="shared" si="1"/>
        <v>16376.747967479676</v>
      </c>
      <c r="J14" s="3">
        <f t="shared" si="4"/>
        <v>16376.747967479676</v>
      </c>
      <c r="K14" s="3">
        <f t="shared" si="2"/>
        <v>14641.463414634147</v>
      </c>
      <c r="L14" s="3">
        <f t="shared" ref="L14:N14" si="16">K14</f>
        <v>14641.463414634147</v>
      </c>
      <c r="M14" s="3">
        <f t="shared" si="16"/>
        <v>14641.463414634147</v>
      </c>
      <c r="N14" s="3">
        <f t="shared" si="16"/>
        <v>14641.463414634147</v>
      </c>
      <c r="O14" s="3">
        <f t="shared" si="6"/>
        <v>16376.747967479676</v>
      </c>
      <c r="P14" t="s">
        <v>410</v>
      </c>
      <c r="W14">
        <v>2030</v>
      </c>
      <c r="X14">
        <v>2040</v>
      </c>
      <c r="Y14">
        <v>2050</v>
      </c>
      <c r="AA14">
        <v>2030</v>
      </c>
      <c r="AB14">
        <v>2040</v>
      </c>
      <c r="AC14">
        <v>2050</v>
      </c>
    </row>
    <row r="15" spans="2:32" x14ac:dyDescent="0.3">
      <c r="C15" t="s">
        <v>421</v>
      </c>
      <c r="D15">
        <v>2040</v>
      </c>
      <c r="G15" s="3">
        <f t="shared" si="0"/>
        <v>18575.325203252032</v>
      </c>
      <c r="H15" s="3">
        <f t="shared" si="3"/>
        <v>18575.325203252032</v>
      </c>
      <c r="I15" s="3">
        <f t="shared" si="1"/>
        <v>16376.747967479676</v>
      </c>
      <c r="J15" s="3">
        <f t="shared" si="4"/>
        <v>16376.747967479676</v>
      </c>
      <c r="K15" s="3">
        <f t="shared" si="2"/>
        <v>14641.463414634147</v>
      </c>
      <c r="L15" s="3">
        <f t="shared" ref="L15:N15" si="17">K15</f>
        <v>14641.463414634147</v>
      </c>
      <c r="M15" s="3">
        <f t="shared" si="17"/>
        <v>14641.463414634147</v>
      </c>
      <c r="N15" s="3">
        <f t="shared" si="17"/>
        <v>14641.463414634147</v>
      </c>
      <c r="O15" s="3">
        <f t="shared" si="6"/>
        <v>16376.747967479676</v>
      </c>
      <c r="P15" t="s">
        <v>411</v>
      </c>
      <c r="U15" s="206" t="s">
        <v>444</v>
      </c>
      <c r="V15" s="206"/>
      <c r="W15" s="210">
        <f>W12*AA15+W9*(1-AA15)</f>
        <v>16341.463414634147</v>
      </c>
      <c r="X15" s="210">
        <f>X12*AB15+X9*(1-AB15)</f>
        <v>17682.926829268294</v>
      </c>
      <c r="Y15" s="210">
        <f>Y12*AC15+Y9*(1-AC15)</f>
        <v>19024.390243902439</v>
      </c>
      <c r="AA15" s="207">
        <f>AC15/3*1</f>
        <v>1.6260162601626018E-2</v>
      </c>
      <c r="AB15" s="207">
        <f>AC15/3*2</f>
        <v>3.2520325203252036E-2</v>
      </c>
      <c r="AC15" s="207">
        <f>AB6</f>
        <v>4.878048780487805E-2</v>
      </c>
    </row>
    <row r="16" spans="2:32" x14ac:dyDescent="0.3">
      <c r="C16" t="s">
        <v>421</v>
      </c>
      <c r="D16">
        <v>2040</v>
      </c>
      <c r="G16" s="3">
        <f t="shared" si="0"/>
        <v>18575.325203252032</v>
      </c>
      <c r="H16" s="3">
        <f t="shared" si="3"/>
        <v>18575.325203252032</v>
      </c>
      <c r="I16" s="3">
        <f t="shared" si="1"/>
        <v>16376.747967479676</v>
      </c>
      <c r="J16" s="3">
        <f t="shared" si="4"/>
        <v>16376.747967479676</v>
      </c>
      <c r="K16" s="3">
        <f t="shared" si="2"/>
        <v>14641.463414634147</v>
      </c>
      <c r="L16" s="3">
        <f t="shared" ref="L16:N16" si="18">K16</f>
        <v>14641.463414634147</v>
      </c>
      <c r="M16" s="3">
        <f t="shared" si="18"/>
        <v>14641.463414634147</v>
      </c>
      <c r="N16" s="3">
        <f t="shared" si="18"/>
        <v>14641.463414634147</v>
      </c>
      <c r="O16" s="3">
        <f t="shared" si="6"/>
        <v>16376.747967479676</v>
      </c>
      <c r="P16" t="s">
        <v>412</v>
      </c>
      <c r="U16" s="206" t="s">
        <v>445</v>
      </c>
      <c r="V16" s="206"/>
      <c r="W16" s="210">
        <f>W13*AA16+W10*(1-AA16)</f>
        <v>15.331978319783198</v>
      </c>
      <c r="X16" s="210">
        <f t="shared" ref="X16" si="19">X13*AB16+X10*(1-AB16)</f>
        <v>15.163956639566395</v>
      </c>
      <c r="Y16" s="210">
        <f>Y13*AC16+Y10*(1-AC16)</f>
        <v>14.995934959349592</v>
      </c>
      <c r="AA16" s="207">
        <f>AC16/3*1</f>
        <v>1.6260162601626018E-2</v>
      </c>
      <c r="AB16" s="207">
        <f>AC16/3*2</f>
        <v>3.2520325203252036E-2</v>
      </c>
      <c r="AC16" s="207">
        <f>AC15</f>
        <v>4.878048780487805E-2</v>
      </c>
    </row>
    <row r="17" spans="3:16" x14ac:dyDescent="0.3">
      <c r="C17" t="s">
        <v>421</v>
      </c>
      <c r="D17">
        <v>2040</v>
      </c>
      <c r="G17" s="3">
        <f t="shared" si="0"/>
        <v>18575.325203252032</v>
      </c>
      <c r="H17" s="3">
        <f t="shared" si="3"/>
        <v>18575.325203252032</v>
      </c>
      <c r="I17" s="3">
        <f t="shared" si="1"/>
        <v>16376.747967479676</v>
      </c>
      <c r="J17" s="3">
        <f t="shared" si="4"/>
        <v>16376.747967479676</v>
      </c>
      <c r="K17" s="3">
        <f t="shared" si="2"/>
        <v>14641.463414634147</v>
      </c>
      <c r="L17" s="3">
        <f t="shared" ref="L17:N17" si="20">K17</f>
        <v>14641.463414634147</v>
      </c>
      <c r="M17" s="3">
        <f t="shared" si="20"/>
        <v>14641.463414634147</v>
      </c>
      <c r="N17" s="3">
        <f t="shared" si="20"/>
        <v>14641.463414634147</v>
      </c>
      <c r="O17" s="3">
        <f t="shared" si="6"/>
        <v>16376.747967479676</v>
      </c>
      <c r="P17" t="s">
        <v>413</v>
      </c>
    </row>
    <row r="18" spans="3:16" x14ac:dyDescent="0.3">
      <c r="C18" t="s">
        <v>421</v>
      </c>
      <c r="D18">
        <v>2040</v>
      </c>
      <c r="G18" s="3">
        <f t="shared" si="0"/>
        <v>18575.325203252032</v>
      </c>
      <c r="H18" s="3">
        <f t="shared" si="3"/>
        <v>18575.325203252032</v>
      </c>
      <c r="I18" s="3">
        <f t="shared" si="1"/>
        <v>16376.747967479676</v>
      </c>
      <c r="J18" s="3">
        <f t="shared" si="4"/>
        <v>16376.747967479676</v>
      </c>
      <c r="K18" s="3">
        <f t="shared" si="2"/>
        <v>14641.463414634147</v>
      </c>
      <c r="L18" s="3">
        <f t="shared" ref="L18:N18" si="21">K18</f>
        <v>14641.463414634147</v>
      </c>
      <c r="M18" s="3">
        <f t="shared" si="21"/>
        <v>14641.463414634147</v>
      </c>
      <c r="N18" s="3">
        <f t="shared" si="21"/>
        <v>14641.463414634147</v>
      </c>
      <c r="O18" s="3">
        <f t="shared" si="6"/>
        <v>16376.747967479676</v>
      </c>
      <c r="P18" t="s">
        <v>414</v>
      </c>
    </row>
    <row r="19" spans="3:16" x14ac:dyDescent="0.3">
      <c r="C19" t="s">
        <v>421</v>
      </c>
      <c r="D19">
        <v>2040</v>
      </c>
      <c r="G19" s="3">
        <f t="shared" si="0"/>
        <v>18575.325203252032</v>
      </c>
      <c r="H19" s="3">
        <f t="shared" si="3"/>
        <v>18575.325203252032</v>
      </c>
      <c r="I19" s="3">
        <f t="shared" si="1"/>
        <v>16376.747967479676</v>
      </c>
      <c r="J19" s="3">
        <f t="shared" si="4"/>
        <v>16376.747967479676</v>
      </c>
      <c r="K19" s="3">
        <f t="shared" si="2"/>
        <v>14641.463414634147</v>
      </c>
      <c r="L19" s="3">
        <f t="shared" ref="L19:N19" si="22">K19</f>
        <v>14641.463414634147</v>
      </c>
      <c r="M19" s="3">
        <f t="shared" si="22"/>
        <v>14641.463414634147</v>
      </c>
      <c r="N19" s="3">
        <f t="shared" si="22"/>
        <v>14641.463414634147</v>
      </c>
      <c r="O19" s="3">
        <f t="shared" si="6"/>
        <v>16376.747967479676</v>
      </c>
      <c r="P19" t="s">
        <v>415</v>
      </c>
    </row>
    <row r="20" spans="3:16" x14ac:dyDescent="0.3">
      <c r="C20" t="s">
        <v>421</v>
      </c>
      <c r="D20">
        <v>2040</v>
      </c>
      <c r="G20" s="3">
        <f t="shared" si="0"/>
        <v>18575.325203252032</v>
      </c>
      <c r="H20" s="3">
        <f t="shared" si="3"/>
        <v>18575.325203252032</v>
      </c>
      <c r="I20" s="3">
        <f t="shared" si="1"/>
        <v>16376.747967479676</v>
      </c>
      <c r="J20" s="3">
        <f t="shared" si="4"/>
        <v>16376.747967479676</v>
      </c>
      <c r="K20" s="3">
        <f t="shared" si="2"/>
        <v>14641.463414634147</v>
      </c>
      <c r="L20" s="3">
        <f t="shared" ref="L20:N20" si="23">K20</f>
        <v>14641.463414634147</v>
      </c>
      <c r="M20" s="3">
        <f t="shared" si="23"/>
        <v>14641.463414634147</v>
      </c>
      <c r="N20" s="3">
        <f t="shared" si="23"/>
        <v>14641.463414634147</v>
      </c>
      <c r="O20" s="3">
        <f t="shared" si="6"/>
        <v>16376.747967479676</v>
      </c>
      <c r="P20" t="s">
        <v>416</v>
      </c>
    </row>
    <row r="21" spans="3:16" x14ac:dyDescent="0.3">
      <c r="C21" t="s">
        <v>421</v>
      </c>
      <c r="D21">
        <v>2040</v>
      </c>
      <c r="G21" s="3">
        <f t="shared" si="0"/>
        <v>18575.325203252032</v>
      </c>
      <c r="H21" s="3">
        <f t="shared" si="3"/>
        <v>18575.325203252032</v>
      </c>
      <c r="I21" s="3">
        <f t="shared" si="1"/>
        <v>16376.747967479676</v>
      </c>
      <c r="J21" s="3">
        <f t="shared" si="4"/>
        <v>16376.747967479676</v>
      </c>
      <c r="K21" s="3">
        <f t="shared" si="2"/>
        <v>14641.463414634147</v>
      </c>
      <c r="L21" s="3">
        <f t="shared" ref="L21:N21" si="24">K21</f>
        <v>14641.463414634147</v>
      </c>
      <c r="M21" s="3">
        <f t="shared" si="24"/>
        <v>14641.463414634147</v>
      </c>
      <c r="N21" s="3">
        <f t="shared" si="24"/>
        <v>14641.463414634147</v>
      </c>
      <c r="O21" s="3">
        <f t="shared" si="6"/>
        <v>16376.747967479676</v>
      </c>
      <c r="P21" t="s">
        <v>417</v>
      </c>
    </row>
    <row r="22" spans="3:16" x14ac:dyDescent="0.3">
      <c r="C22" t="s">
        <v>421</v>
      </c>
      <c r="D22">
        <v>2050</v>
      </c>
      <c r="G22" s="3">
        <f t="shared" si="0"/>
        <v>19984.487804878048</v>
      </c>
      <c r="H22" s="3">
        <f t="shared" si="3"/>
        <v>19984.487804878048</v>
      </c>
      <c r="I22" s="3">
        <f t="shared" si="1"/>
        <v>17619.121951219513</v>
      </c>
      <c r="J22" s="3">
        <f t="shared" si="4"/>
        <v>17619.121951219513</v>
      </c>
      <c r="K22" s="3">
        <f t="shared" si="2"/>
        <v>15752.195121951219</v>
      </c>
      <c r="L22" s="3">
        <f t="shared" ref="L22:N22" si="25">K22</f>
        <v>15752.195121951219</v>
      </c>
      <c r="M22" s="3">
        <f t="shared" si="25"/>
        <v>15752.195121951219</v>
      </c>
      <c r="N22" s="3">
        <f t="shared" si="25"/>
        <v>15752.195121951219</v>
      </c>
      <c r="O22" s="3">
        <f t="shared" si="6"/>
        <v>17619.121951219513</v>
      </c>
      <c r="P22" t="s">
        <v>409</v>
      </c>
    </row>
    <row r="23" spans="3:16" x14ac:dyDescent="0.3">
      <c r="C23" t="s">
        <v>421</v>
      </c>
      <c r="D23">
        <v>2050</v>
      </c>
      <c r="G23" s="3">
        <f t="shared" si="0"/>
        <v>19984.487804878048</v>
      </c>
      <c r="H23" s="3">
        <f t="shared" si="3"/>
        <v>19984.487804878048</v>
      </c>
      <c r="I23" s="3">
        <f t="shared" si="1"/>
        <v>17619.121951219513</v>
      </c>
      <c r="J23" s="3">
        <f t="shared" si="4"/>
        <v>17619.121951219513</v>
      </c>
      <c r="K23" s="3">
        <f t="shared" si="2"/>
        <v>15752.195121951219</v>
      </c>
      <c r="L23" s="3">
        <f t="shared" ref="L23:N23" si="26">K23</f>
        <v>15752.195121951219</v>
      </c>
      <c r="M23" s="3">
        <f t="shared" si="26"/>
        <v>15752.195121951219</v>
      </c>
      <c r="N23" s="3">
        <f t="shared" si="26"/>
        <v>15752.195121951219</v>
      </c>
      <c r="O23" s="3">
        <f t="shared" si="6"/>
        <v>17619.121951219513</v>
      </c>
      <c r="P23" t="s">
        <v>410</v>
      </c>
    </row>
    <row r="24" spans="3:16" x14ac:dyDescent="0.3">
      <c r="C24" t="s">
        <v>421</v>
      </c>
      <c r="D24">
        <v>2050</v>
      </c>
      <c r="G24" s="3">
        <f t="shared" si="0"/>
        <v>19984.487804878048</v>
      </c>
      <c r="H24" s="3">
        <f t="shared" si="3"/>
        <v>19984.487804878048</v>
      </c>
      <c r="I24" s="3">
        <f t="shared" si="1"/>
        <v>17619.121951219513</v>
      </c>
      <c r="J24" s="3">
        <f t="shared" si="4"/>
        <v>17619.121951219513</v>
      </c>
      <c r="K24" s="3">
        <f t="shared" si="2"/>
        <v>15752.195121951219</v>
      </c>
      <c r="L24" s="3">
        <f t="shared" ref="L24:N24" si="27">K24</f>
        <v>15752.195121951219</v>
      </c>
      <c r="M24" s="3">
        <f t="shared" si="27"/>
        <v>15752.195121951219</v>
      </c>
      <c r="N24" s="3">
        <f t="shared" si="27"/>
        <v>15752.195121951219</v>
      </c>
      <c r="O24" s="3">
        <f t="shared" si="6"/>
        <v>17619.121951219513</v>
      </c>
      <c r="P24" t="s">
        <v>411</v>
      </c>
    </row>
    <row r="25" spans="3:16" x14ac:dyDescent="0.3">
      <c r="C25" t="s">
        <v>421</v>
      </c>
      <c r="D25">
        <v>2050</v>
      </c>
      <c r="G25" s="3">
        <f t="shared" si="0"/>
        <v>19984.487804878048</v>
      </c>
      <c r="H25" s="3">
        <f t="shared" si="3"/>
        <v>19984.487804878048</v>
      </c>
      <c r="I25" s="3">
        <f t="shared" si="1"/>
        <v>17619.121951219513</v>
      </c>
      <c r="J25" s="3">
        <f t="shared" si="4"/>
        <v>17619.121951219513</v>
      </c>
      <c r="K25" s="3">
        <f t="shared" si="2"/>
        <v>15752.195121951219</v>
      </c>
      <c r="L25" s="3">
        <f t="shared" ref="L25:N25" si="28">K25</f>
        <v>15752.195121951219</v>
      </c>
      <c r="M25" s="3">
        <f t="shared" si="28"/>
        <v>15752.195121951219</v>
      </c>
      <c r="N25" s="3">
        <f t="shared" si="28"/>
        <v>15752.195121951219</v>
      </c>
      <c r="O25" s="3">
        <f t="shared" si="6"/>
        <v>17619.121951219513</v>
      </c>
      <c r="P25" t="s">
        <v>412</v>
      </c>
    </row>
    <row r="26" spans="3:16" x14ac:dyDescent="0.3">
      <c r="C26" t="s">
        <v>421</v>
      </c>
      <c r="D26">
        <v>2050</v>
      </c>
      <c r="G26" s="3">
        <f t="shared" si="0"/>
        <v>19984.487804878048</v>
      </c>
      <c r="H26" s="3">
        <f t="shared" si="3"/>
        <v>19984.487804878048</v>
      </c>
      <c r="I26" s="3">
        <f t="shared" si="1"/>
        <v>17619.121951219513</v>
      </c>
      <c r="J26" s="3">
        <f t="shared" si="4"/>
        <v>17619.121951219513</v>
      </c>
      <c r="K26" s="3">
        <f t="shared" si="2"/>
        <v>15752.195121951219</v>
      </c>
      <c r="L26" s="3">
        <f t="shared" ref="L26:N26" si="29">K26</f>
        <v>15752.195121951219</v>
      </c>
      <c r="M26" s="3">
        <f t="shared" si="29"/>
        <v>15752.195121951219</v>
      </c>
      <c r="N26" s="3">
        <f t="shared" si="29"/>
        <v>15752.195121951219</v>
      </c>
      <c r="O26" s="3">
        <f t="shared" si="6"/>
        <v>17619.121951219513</v>
      </c>
      <c r="P26" t="s">
        <v>413</v>
      </c>
    </row>
    <row r="27" spans="3:16" x14ac:dyDescent="0.3">
      <c r="C27" t="s">
        <v>421</v>
      </c>
      <c r="D27">
        <v>2050</v>
      </c>
      <c r="G27" s="3">
        <f t="shared" si="0"/>
        <v>19984.487804878048</v>
      </c>
      <c r="H27" s="3">
        <f t="shared" si="3"/>
        <v>19984.487804878048</v>
      </c>
      <c r="I27" s="3">
        <f t="shared" si="1"/>
        <v>17619.121951219513</v>
      </c>
      <c r="J27" s="3">
        <f t="shared" si="4"/>
        <v>17619.121951219513</v>
      </c>
      <c r="K27" s="3">
        <f t="shared" si="2"/>
        <v>15752.195121951219</v>
      </c>
      <c r="L27" s="3">
        <f t="shared" ref="L27:N27" si="30">K27</f>
        <v>15752.195121951219</v>
      </c>
      <c r="M27" s="3">
        <f t="shared" si="30"/>
        <v>15752.195121951219</v>
      </c>
      <c r="N27" s="3">
        <f t="shared" si="30"/>
        <v>15752.195121951219</v>
      </c>
      <c r="O27" s="3">
        <f t="shared" si="6"/>
        <v>17619.121951219513</v>
      </c>
      <c r="P27" t="s">
        <v>414</v>
      </c>
    </row>
    <row r="28" spans="3:16" x14ac:dyDescent="0.3">
      <c r="C28" t="s">
        <v>421</v>
      </c>
      <c r="D28">
        <v>2050</v>
      </c>
      <c r="G28" s="3">
        <f t="shared" si="0"/>
        <v>19984.487804878048</v>
      </c>
      <c r="H28" s="3">
        <f t="shared" si="3"/>
        <v>19984.487804878048</v>
      </c>
      <c r="I28" s="3">
        <f t="shared" si="1"/>
        <v>17619.121951219513</v>
      </c>
      <c r="J28" s="3">
        <f t="shared" si="4"/>
        <v>17619.121951219513</v>
      </c>
      <c r="K28" s="3">
        <f t="shared" si="2"/>
        <v>15752.195121951219</v>
      </c>
      <c r="L28" s="3">
        <f t="shared" ref="L28:N28" si="31">K28</f>
        <v>15752.195121951219</v>
      </c>
      <c r="M28" s="3">
        <f t="shared" si="31"/>
        <v>15752.195121951219</v>
      </c>
      <c r="N28" s="3">
        <f t="shared" si="31"/>
        <v>15752.195121951219</v>
      </c>
      <c r="O28" s="3">
        <f t="shared" si="6"/>
        <v>17619.121951219513</v>
      </c>
      <c r="P28" t="s">
        <v>415</v>
      </c>
    </row>
    <row r="29" spans="3:16" x14ac:dyDescent="0.3">
      <c r="C29" t="s">
        <v>421</v>
      </c>
      <c r="D29">
        <v>2050</v>
      </c>
      <c r="G29" s="3">
        <f t="shared" si="0"/>
        <v>19984.487804878048</v>
      </c>
      <c r="H29" s="3">
        <f t="shared" si="3"/>
        <v>19984.487804878048</v>
      </c>
      <c r="I29" s="3">
        <f t="shared" si="1"/>
        <v>17619.121951219513</v>
      </c>
      <c r="J29" s="3">
        <f t="shared" si="4"/>
        <v>17619.121951219513</v>
      </c>
      <c r="K29" s="3">
        <f t="shared" si="2"/>
        <v>15752.195121951219</v>
      </c>
      <c r="L29" s="3">
        <f t="shared" ref="L29:N29" si="32">K29</f>
        <v>15752.195121951219</v>
      </c>
      <c r="M29" s="3">
        <f t="shared" si="32"/>
        <v>15752.195121951219</v>
      </c>
      <c r="N29" s="3">
        <f t="shared" si="32"/>
        <v>15752.195121951219</v>
      </c>
      <c r="O29" s="3">
        <f t="shared" si="6"/>
        <v>17619.121951219513</v>
      </c>
      <c r="P29" t="s">
        <v>416</v>
      </c>
    </row>
    <row r="30" spans="3:16" x14ac:dyDescent="0.3">
      <c r="C30" s="2" t="s">
        <v>421</v>
      </c>
      <c r="D30" s="2">
        <v>2050</v>
      </c>
      <c r="E30" s="2"/>
      <c r="F30" s="2"/>
      <c r="G30" s="3">
        <f t="shared" si="0"/>
        <v>19984.487804878048</v>
      </c>
      <c r="H30" s="4">
        <f t="shared" si="3"/>
        <v>19984.487804878048</v>
      </c>
      <c r="I30" s="3">
        <f t="shared" si="1"/>
        <v>17619.121951219513</v>
      </c>
      <c r="J30" s="3">
        <f t="shared" si="4"/>
        <v>17619.121951219513</v>
      </c>
      <c r="K30" s="3">
        <f t="shared" si="2"/>
        <v>15752.195121951219</v>
      </c>
      <c r="L30" s="3">
        <f t="shared" ref="L30:N30" si="33">K30</f>
        <v>15752.195121951219</v>
      </c>
      <c r="M30" s="3">
        <f t="shared" si="33"/>
        <v>15752.195121951219</v>
      </c>
      <c r="N30" s="3">
        <f t="shared" si="33"/>
        <v>15752.195121951219</v>
      </c>
      <c r="O30" s="3">
        <f t="shared" si="6"/>
        <v>17619.121951219513</v>
      </c>
      <c r="P30" s="2" t="s">
        <v>417</v>
      </c>
    </row>
    <row r="31" spans="3:16" x14ac:dyDescent="0.3">
      <c r="C31" t="s">
        <v>420</v>
      </c>
      <c r="D31">
        <v>2030</v>
      </c>
      <c r="G31" s="3">
        <f t="shared" ref="G31:G57" si="34">16*INDEX($W$5:$Y$6,MATCH(RIGHT(C31,4),$U$5:$U$6,0),MATCH(D31,$W$4:$Y$4,0))</f>
        <v>15.826558265582657</v>
      </c>
      <c r="H31" s="3">
        <f t="shared" si="3"/>
        <v>15.826558265582657</v>
      </c>
      <c r="I31" s="3">
        <f t="shared" ref="I31:I57" si="35">16*INDEX($W$5:$Y$6,MATCH(RIGHT(C31,4),$U$5:$U$6,0),MATCH(D31,$W$4:$Y$4,0))</f>
        <v>15.826558265582657</v>
      </c>
      <c r="J31" s="3">
        <f t="shared" si="4"/>
        <v>15.826558265582657</v>
      </c>
      <c r="K31" s="3">
        <f t="shared" ref="K31:K57" si="36">16*INDEX($W$5:$Y$6,MATCH(RIGHT(C31,4),$U$5:$U$6,0),MATCH(D31,$W$4:$Y$4,0))</f>
        <v>15.826558265582657</v>
      </c>
      <c r="L31" s="3">
        <f t="shared" ref="L31:N31" si="37">K31</f>
        <v>15.826558265582657</v>
      </c>
      <c r="M31" s="3">
        <f t="shared" si="37"/>
        <v>15.826558265582657</v>
      </c>
      <c r="N31" s="3">
        <f t="shared" si="37"/>
        <v>15.826558265582657</v>
      </c>
      <c r="O31" s="3">
        <f t="shared" si="6"/>
        <v>15.826558265582657</v>
      </c>
      <c r="P31" t="s">
        <v>409</v>
      </c>
    </row>
    <row r="32" spans="3:16" x14ac:dyDescent="0.3">
      <c r="C32" t="s">
        <v>420</v>
      </c>
      <c r="D32">
        <v>2030</v>
      </c>
      <c r="G32" s="3">
        <f t="shared" si="34"/>
        <v>15.826558265582657</v>
      </c>
      <c r="H32" s="3">
        <f t="shared" si="3"/>
        <v>15.826558265582657</v>
      </c>
      <c r="I32" s="3">
        <f t="shared" si="35"/>
        <v>15.826558265582657</v>
      </c>
      <c r="J32" s="3">
        <f t="shared" si="4"/>
        <v>15.826558265582657</v>
      </c>
      <c r="K32" s="3">
        <f t="shared" si="36"/>
        <v>15.826558265582657</v>
      </c>
      <c r="L32" s="3">
        <f t="shared" ref="L32:N32" si="38">K32</f>
        <v>15.826558265582657</v>
      </c>
      <c r="M32" s="3">
        <f t="shared" si="38"/>
        <v>15.826558265582657</v>
      </c>
      <c r="N32" s="3">
        <f t="shared" si="38"/>
        <v>15.826558265582657</v>
      </c>
      <c r="O32" s="3">
        <f t="shared" si="6"/>
        <v>15.826558265582657</v>
      </c>
      <c r="P32" t="s">
        <v>410</v>
      </c>
    </row>
    <row r="33" spans="3:16" x14ac:dyDescent="0.3">
      <c r="C33" t="s">
        <v>420</v>
      </c>
      <c r="D33">
        <v>2030</v>
      </c>
      <c r="G33" s="3">
        <f t="shared" si="34"/>
        <v>15.826558265582657</v>
      </c>
      <c r="H33" s="3">
        <f t="shared" si="3"/>
        <v>15.826558265582657</v>
      </c>
      <c r="I33" s="3">
        <f t="shared" si="35"/>
        <v>15.826558265582657</v>
      </c>
      <c r="J33" s="3">
        <f t="shared" si="4"/>
        <v>15.826558265582657</v>
      </c>
      <c r="K33" s="3">
        <f t="shared" si="36"/>
        <v>15.826558265582657</v>
      </c>
      <c r="L33" s="3">
        <f t="shared" ref="L33:N33" si="39">K33</f>
        <v>15.826558265582657</v>
      </c>
      <c r="M33" s="3">
        <f t="shared" si="39"/>
        <v>15.826558265582657</v>
      </c>
      <c r="N33" s="3">
        <f t="shared" si="39"/>
        <v>15.826558265582657</v>
      </c>
      <c r="O33" s="3">
        <f t="shared" si="6"/>
        <v>15.826558265582657</v>
      </c>
      <c r="P33" t="s">
        <v>411</v>
      </c>
    </row>
    <row r="34" spans="3:16" x14ac:dyDescent="0.3">
      <c r="C34" t="s">
        <v>420</v>
      </c>
      <c r="D34">
        <v>2030</v>
      </c>
      <c r="G34" s="3">
        <f t="shared" si="34"/>
        <v>15.826558265582657</v>
      </c>
      <c r="H34" s="3">
        <f t="shared" si="3"/>
        <v>15.826558265582657</v>
      </c>
      <c r="I34" s="3">
        <f t="shared" si="35"/>
        <v>15.826558265582657</v>
      </c>
      <c r="J34" s="3">
        <f t="shared" si="4"/>
        <v>15.826558265582657</v>
      </c>
      <c r="K34" s="3">
        <f t="shared" si="36"/>
        <v>15.826558265582657</v>
      </c>
      <c r="L34" s="3">
        <f t="shared" ref="L34:N34" si="40">K34</f>
        <v>15.826558265582657</v>
      </c>
      <c r="M34" s="3">
        <f t="shared" si="40"/>
        <v>15.826558265582657</v>
      </c>
      <c r="N34" s="3">
        <f t="shared" si="40"/>
        <v>15.826558265582657</v>
      </c>
      <c r="O34" s="3">
        <f t="shared" si="6"/>
        <v>15.826558265582657</v>
      </c>
      <c r="P34" t="s">
        <v>412</v>
      </c>
    </row>
    <row r="35" spans="3:16" x14ac:dyDescent="0.3">
      <c r="C35" t="s">
        <v>420</v>
      </c>
      <c r="D35">
        <v>2030</v>
      </c>
      <c r="G35" s="3">
        <f t="shared" si="34"/>
        <v>15.826558265582657</v>
      </c>
      <c r="H35" s="3">
        <f t="shared" si="3"/>
        <v>15.826558265582657</v>
      </c>
      <c r="I35" s="3">
        <f t="shared" si="35"/>
        <v>15.826558265582657</v>
      </c>
      <c r="J35" s="3">
        <f t="shared" si="4"/>
        <v>15.826558265582657</v>
      </c>
      <c r="K35" s="3">
        <f t="shared" si="36"/>
        <v>15.826558265582657</v>
      </c>
      <c r="L35" s="3">
        <f t="shared" ref="L35:N35" si="41">K35</f>
        <v>15.826558265582657</v>
      </c>
      <c r="M35" s="3">
        <f t="shared" si="41"/>
        <v>15.826558265582657</v>
      </c>
      <c r="N35" s="3">
        <f t="shared" si="41"/>
        <v>15.826558265582657</v>
      </c>
      <c r="O35" s="3">
        <f t="shared" si="6"/>
        <v>15.826558265582657</v>
      </c>
      <c r="P35" t="s">
        <v>413</v>
      </c>
    </row>
    <row r="36" spans="3:16" x14ac:dyDescent="0.3">
      <c r="C36" t="s">
        <v>420</v>
      </c>
      <c r="D36">
        <v>2030</v>
      </c>
      <c r="G36" s="3">
        <f t="shared" si="34"/>
        <v>15.826558265582657</v>
      </c>
      <c r="H36" s="3">
        <f t="shared" si="3"/>
        <v>15.826558265582657</v>
      </c>
      <c r="I36" s="3">
        <f t="shared" si="35"/>
        <v>15.826558265582657</v>
      </c>
      <c r="J36" s="3">
        <f t="shared" si="4"/>
        <v>15.826558265582657</v>
      </c>
      <c r="K36" s="3">
        <f t="shared" si="36"/>
        <v>15.826558265582657</v>
      </c>
      <c r="L36" s="3">
        <f t="shared" ref="L36:N36" si="42">K36</f>
        <v>15.826558265582657</v>
      </c>
      <c r="M36" s="3">
        <f t="shared" si="42"/>
        <v>15.826558265582657</v>
      </c>
      <c r="N36" s="3">
        <f t="shared" si="42"/>
        <v>15.826558265582657</v>
      </c>
      <c r="O36" s="3">
        <f t="shared" si="6"/>
        <v>15.826558265582657</v>
      </c>
      <c r="P36" t="s">
        <v>414</v>
      </c>
    </row>
    <row r="37" spans="3:16" x14ac:dyDescent="0.3">
      <c r="C37" t="s">
        <v>420</v>
      </c>
      <c r="D37">
        <v>2030</v>
      </c>
      <c r="G37" s="3">
        <f t="shared" si="34"/>
        <v>15.826558265582657</v>
      </c>
      <c r="H37" s="3">
        <f t="shared" si="3"/>
        <v>15.826558265582657</v>
      </c>
      <c r="I37" s="3">
        <f t="shared" si="35"/>
        <v>15.826558265582657</v>
      </c>
      <c r="J37" s="3">
        <f t="shared" si="4"/>
        <v>15.826558265582657</v>
      </c>
      <c r="K37" s="3">
        <f t="shared" si="36"/>
        <v>15.826558265582657</v>
      </c>
      <c r="L37" s="3">
        <f t="shared" ref="L37:N37" si="43">K37</f>
        <v>15.826558265582657</v>
      </c>
      <c r="M37" s="3">
        <f t="shared" si="43"/>
        <v>15.826558265582657</v>
      </c>
      <c r="N37" s="3">
        <f t="shared" si="43"/>
        <v>15.826558265582657</v>
      </c>
      <c r="O37" s="3">
        <f t="shared" si="6"/>
        <v>15.826558265582657</v>
      </c>
      <c r="P37" t="s">
        <v>415</v>
      </c>
    </row>
    <row r="38" spans="3:16" x14ac:dyDescent="0.3">
      <c r="C38" t="s">
        <v>420</v>
      </c>
      <c r="D38">
        <v>2030</v>
      </c>
      <c r="G38" s="3">
        <f t="shared" si="34"/>
        <v>15.826558265582657</v>
      </c>
      <c r="H38" s="3">
        <f t="shared" si="3"/>
        <v>15.826558265582657</v>
      </c>
      <c r="I38" s="3">
        <f t="shared" si="35"/>
        <v>15.826558265582657</v>
      </c>
      <c r="J38" s="3">
        <f t="shared" si="4"/>
        <v>15.826558265582657</v>
      </c>
      <c r="K38" s="3">
        <f t="shared" si="36"/>
        <v>15.826558265582657</v>
      </c>
      <c r="L38" s="3">
        <f t="shared" ref="L38:N38" si="44">K38</f>
        <v>15.826558265582657</v>
      </c>
      <c r="M38" s="3">
        <f t="shared" si="44"/>
        <v>15.826558265582657</v>
      </c>
      <c r="N38" s="3">
        <f t="shared" si="44"/>
        <v>15.826558265582657</v>
      </c>
      <c r="O38" s="3">
        <f t="shared" si="6"/>
        <v>15.826558265582657</v>
      </c>
      <c r="P38" t="s">
        <v>416</v>
      </c>
    </row>
    <row r="39" spans="3:16" x14ac:dyDescent="0.3">
      <c r="C39" t="s">
        <v>420</v>
      </c>
      <c r="D39">
        <v>2030</v>
      </c>
      <c r="G39" s="3">
        <f t="shared" si="34"/>
        <v>15.826558265582657</v>
      </c>
      <c r="H39" s="3">
        <f t="shared" si="3"/>
        <v>15.826558265582657</v>
      </c>
      <c r="I39" s="3">
        <f t="shared" si="35"/>
        <v>15.826558265582657</v>
      </c>
      <c r="J39" s="3">
        <f t="shared" si="4"/>
        <v>15.826558265582657</v>
      </c>
      <c r="K39" s="3">
        <f t="shared" si="36"/>
        <v>15.826558265582657</v>
      </c>
      <c r="L39" s="3">
        <f t="shared" ref="L39:N39" si="45">K39</f>
        <v>15.826558265582657</v>
      </c>
      <c r="M39" s="3">
        <f t="shared" si="45"/>
        <v>15.826558265582657</v>
      </c>
      <c r="N39" s="3">
        <f t="shared" si="45"/>
        <v>15.826558265582657</v>
      </c>
      <c r="O39" s="3">
        <f t="shared" si="6"/>
        <v>15.826558265582657</v>
      </c>
      <c r="P39" t="s">
        <v>417</v>
      </c>
    </row>
    <row r="40" spans="3:16" x14ac:dyDescent="0.3">
      <c r="C40" t="s">
        <v>420</v>
      </c>
      <c r="D40">
        <v>2040</v>
      </c>
      <c r="G40" s="3">
        <f t="shared" si="34"/>
        <v>15.653116531165312</v>
      </c>
      <c r="H40" s="3">
        <f t="shared" si="3"/>
        <v>15.653116531165312</v>
      </c>
      <c r="I40" s="3">
        <f t="shared" si="35"/>
        <v>15.653116531165312</v>
      </c>
      <c r="J40" s="3">
        <f t="shared" si="4"/>
        <v>15.653116531165312</v>
      </c>
      <c r="K40" s="3">
        <f t="shared" si="36"/>
        <v>15.653116531165312</v>
      </c>
      <c r="L40" s="3">
        <f t="shared" ref="L40:N40" si="46">K40</f>
        <v>15.653116531165312</v>
      </c>
      <c r="M40" s="3">
        <f t="shared" si="46"/>
        <v>15.653116531165312</v>
      </c>
      <c r="N40" s="3">
        <f t="shared" si="46"/>
        <v>15.653116531165312</v>
      </c>
      <c r="O40" s="3">
        <f t="shared" si="6"/>
        <v>15.653116531165312</v>
      </c>
      <c r="P40" t="s">
        <v>409</v>
      </c>
    </row>
    <row r="41" spans="3:16" x14ac:dyDescent="0.3">
      <c r="C41" t="s">
        <v>420</v>
      </c>
      <c r="D41">
        <v>2040</v>
      </c>
      <c r="G41" s="3">
        <f t="shared" si="34"/>
        <v>15.653116531165312</v>
      </c>
      <c r="H41" s="3">
        <f t="shared" si="3"/>
        <v>15.653116531165312</v>
      </c>
      <c r="I41" s="3">
        <f t="shared" si="35"/>
        <v>15.653116531165312</v>
      </c>
      <c r="J41" s="3">
        <f t="shared" si="4"/>
        <v>15.653116531165312</v>
      </c>
      <c r="K41" s="3">
        <f t="shared" si="36"/>
        <v>15.653116531165312</v>
      </c>
      <c r="L41" s="3">
        <f t="shared" ref="L41:N41" si="47">K41</f>
        <v>15.653116531165312</v>
      </c>
      <c r="M41" s="3">
        <f t="shared" si="47"/>
        <v>15.653116531165312</v>
      </c>
      <c r="N41" s="3">
        <f t="shared" si="47"/>
        <v>15.653116531165312</v>
      </c>
      <c r="O41" s="3">
        <f t="shared" si="6"/>
        <v>15.653116531165312</v>
      </c>
      <c r="P41" t="s">
        <v>410</v>
      </c>
    </row>
    <row r="42" spans="3:16" x14ac:dyDescent="0.3">
      <c r="C42" t="s">
        <v>420</v>
      </c>
      <c r="D42">
        <v>2040</v>
      </c>
      <c r="G42" s="3">
        <f t="shared" si="34"/>
        <v>15.653116531165312</v>
      </c>
      <c r="H42" s="3">
        <f t="shared" si="3"/>
        <v>15.653116531165312</v>
      </c>
      <c r="I42" s="3">
        <f t="shared" si="35"/>
        <v>15.653116531165312</v>
      </c>
      <c r="J42" s="3">
        <f t="shared" si="4"/>
        <v>15.653116531165312</v>
      </c>
      <c r="K42" s="3">
        <f t="shared" si="36"/>
        <v>15.653116531165312</v>
      </c>
      <c r="L42" s="3">
        <f t="shared" ref="L42:N42" si="48">K42</f>
        <v>15.653116531165312</v>
      </c>
      <c r="M42" s="3">
        <f t="shared" si="48"/>
        <v>15.653116531165312</v>
      </c>
      <c r="N42" s="3">
        <f t="shared" si="48"/>
        <v>15.653116531165312</v>
      </c>
      <c r="O42" s="3">
        <f t="shared" si="6"/>
        <v>15.653116531165312</v>
      </c>
      <c r="P42" t="s">
        <v>411</v>
      </c>
    </row>
    <row r="43" spans="3:16" x14ac:dyDescent="0.3">
      <c r="C43" t="s">
        <v>420</v>
      </c>
      <c r="D43">
        <v>2040</v>
      </c>
      <c r="G43" s="3">
        <f t="shared" si="34"/>
        <v>15.653116531165312</v>
      </c>
      <c r="H43" s="3">
        <f t="shared" si="3"/>
        <v>15.653116531165312</v>
      </c>
      <c r="I43" s="3">
        <f t="shared" si="35"/>
        <v>15.653116531165312</v>
      </c>
      <c r="J43" s="3">
        <f t="shared" si="4"/>
        <v>15.653116531165312</v>
      </c>
      <c r="K43" s="3">
        <f t="shared" si="36"/>
        <v>15.653116531165312</v>
      </c>
      <c r="L43" s="3">
        <f t="shared" ref="L43:N43" si="49">K43</f>
        <v>15.653116531165312</v>
      </c>
      <c r="M43" s="3">
        <f t="shared" si="49"/>
        <v>15.653116531165312</v>
      </c>
      <c r="N43" s="3">
        <f t="shared" si="49"/>
        <v>15.653116531165312</v>
      </c>
      <c r="O43" s="3">
        <f t="shared" si="6"/>
        <v>15.653116531165312</v>
      </c>
      <c r="P43" t="s">
        <v>412</v>
      </c>
    </row>
    <row r="44" spans="3:16" x14ac:dyDescent="0.3">
      <c r="C44" t="s">
        <v>420</v>
      </c>
      <c r="D44">
        <v>2040</v>
      </c>
      <c r="G44" s="3">
        <f t="shared" si="34"/>
        <v>15.653116531165312</v>
      </c>
      <c r="H44" s="3">
        <f t="shared" si="3"/>
        <v>15.653116531165312</v>
      </c>
      <c r="I44" s="3">
        <f t="shared" si="35"/>
        <v>15.653116531165312</v>
      </c>
      <c r="J44" s="3">
        <f t="shared" si="4"/>
        <v>15.653116531165312</v>
      </c>
      <c r="K44" s="3">
        <f t="shared" si="36"/>
        <v>15.653116531165312</v>
      </c>
      <c r="L44" s="3">
        <f t="shared" ref="L44:N44" si="50">K44</f>
        <v>15.653116531165312</v>
      </c>
      <c r="M44" s="3">
        <f t="shared" si="50"/>
        <v>15.653116531165312</v>
      </c>
      <c r="N44" s="3">
        <f t="shared" si="50"/>
        <v>15.653116531165312</v>
      </c>
      <c r="O44" s="3">
        <f t="shared" si="6"/>
        <v>15.653116531165312</v>
      </c>
      <c r="P44" t="s">
        <v>413</v>
      </c>
    </row>
    <row r="45" spans="3:16" x14ac:dyDescent="0.3">
      <c r="C45" t="s">
        <v>420</v>
      </c>
      <c r="D45">
        <v>2040</v>
      </c>
      <c r="G45" s="3">
        <f t="shared" si="34"/>
        <v>15.653116531165312</v>
      </c>
      <c r="H45" s="3">
        <f t="shared" si="3"/>
        <v>15.653116531165312</v>
      </c>
      <c r="I45" s="3">
        <f t="shared" si="35"/>
        <v>15.653116531165312</v>
      </c>
      <c r="J45" s="3">
        <f t="shared" si="4"/>
        <v>15.653116531165312</v>
      </c>
      <c r="K45" s="3">
        <f t="shared" si="36"/>
        <v>15.653116531165312</v>
      </c>
      <c r="L45" s="3">
        <f t="shared" ref="L45:N45" si="51">K45</f>
        <v>15.653116531165312</v>
      </c>
      <c r="M45" s="3">
        <f t="shared" si="51"/>
        <v>15.653116531165312</v>
      </c>
      <c r="N45" s="3">
        <f t="shared" si="51"/>
        <v>15.653116531165312</v>
      </c>
      <c r="O45" s="3">
        <f t="shared" si="6"/>
        <v>15.653116531165312</v>
      </c>
      <c r="P45" t="s">
        <v>414</v>
      </c>
    </row>
    <row r="46" spans="3:16" x14ac:dyDescent="0.3">
      <c r="C46" t="s">
        <v>420</v>
      </c>
      <c r="D46">
        <v>2040</v>
      </c>
      <c r="G46" s="3">
        <f t="shared" si="34"/>
        <v>15.653116531165312</v>
      </c>
      <c r="H46" s="3">
        <f t="shared" si="3"/>
        <v>15.653116531165312</v>
      </c>
      <c r="I46" s="3">
        <f t="shared" si="35"/>
        <v>15.653116531165312</v>
      </c>
      <c r="J46" s="3">
        <f t="shared" si="4"/>
        <v>15.653116531165312</v>
      </c>
      <c r="K46" s="3">
        <f t="shared" si="36"/>
        <v>15.653116531165312</v>
      </c>
      <c r="L46" s="3">
        <f t="shared" ref="L46:N46" si="52">K46</f>
        <v>15.653116531165312</v>
      </c>
      <c r="M46" s="3">
        <f t="shared" si="52"/>
        <v>15.653116531165312</v>
      </c>
      <c r="N46" s="3">
        <f t="shared" si="52"/>
        <v>15.653116531165312</v>
      </c>
      <c r="O46" s="3">
        <f t="shared" si="6"/>
        <v>15.653116531165312</v>
      </c>
      <c r="P46" t="s">
        <v>415</v>
      </c>
    </row>
    <row r="47" spans="3:16" x14ac:dyDescent="0.3">
      <c r="C47" t="s">
        <v>420</v>
      </c>
      <c r="D47">
        <v>2040</v>
      </c>
      <c r="G47" s="3">
        <f t="shared" si="34"/>
        <v>15.653116531165312</v>
      </c>
      <c r="H47" s="3">
        <f t="shared" si="3"/>
        <v>15.653116531165312</v>
      </c>
      <c r="I47" s="3">
        <f t="shared" si="35"/>
        <v>15.653116531165312</v>
      </c>
      <c r="J47" s="3">
        <f t="shared" si="4"/>
        <v>15.653116531165312</v>
      </c>
      <c r="K47" s="3">
        <f t="shared" si="36"/>
        <v>15.653116531165312</v>
      </c>
      <c r="L47" s="3">
        <f t="shared" ref="L47:N47" si="53">K47</f>
        <v>15.653116531165312</v>
      </c>
      <c r="M47" s="3">
        <f t="shared" si="53"/>
        <v>15.653116531165312</v>
      </c>
      <c r="N47" s="3">
        <f t="shared" si="53"/>
        <v>15.653116531165312</v>
      </c>
      <c r="O47" s="3">
        <f t="shared" si="6"/>
        <v>15.653116531165312</v>
      </c>
      <c r="P47" t="s">
        <v>416</v>
      </c>
    </row>
    <row r="48" spans="3:16" x14ac:dyDescent="0.3">
      <c r="C48" t="s">
        <v>420</v>
      </c>
      <c r="D48">
        <v>2040</v>
      </c>
      <c r="G48" s="3">
        <f t="shared" si="34"/>
        <v>15.653116531165312</v>
      </c>
      <c r="H48" s="3">
        <f t="shared" si="3"/>
        <v>15.653116531165312</v>
      </c>
      <c r="I48" s="3">
        <f t="shared" si="35"/>
        <v>15.653116531165312</v>
      </c>
      <c r="J48" s="3">
        <f t="shared" si="4"/>
        <v>15.653116531165312</v>
      </c>
      <c r="K48" s="3">
        <f t="shared" si="36"/>
        <v>15.653116531165312</v>
      </c>
      <c r="L48" s="3">
        <f t="shared" ref="L48:N48" si="54">K48</f>
        <v>15.653116531165312</v>
      </c>
      <c r="M48" s="3">
        <f t="shared" si="54"/>
        <v>15.653116531165312</v>
      </c>
      <c r="N48" s="3">
        <f t="shared" si="54"/>
        <v>15.653116531165312</v>
      </c>
      <c r="O48" s="3">
        <f t="shared" si="6"/>
        <v>15.653116531165312</v>
      </c>
      <c r="P48" t="s">
        <v>417</v>
      </c>
    </row>
    <row r="49" spans="3:16" x14ac:dyDescent="0.3">
      <c r="C49" t="s">
        <v>420</v>
      </c>
      <c r="D49">
        <v>2050</v>
      </c>
      <c r="G49" s="3">
        <f t="shared" si="34"/>
        <v>15.479674796747966</v>
      </c>
      <c r="H49" s="3">
        <f t="shared" si="3"/>
        <v>15.479674796747966</v>
      </c>
      <c r="I49" s="3">
        <f t="shared" si="35"/>
        <v>15.479674796747966</v>
      </c>
      <c r="J49" s="3">
        <f t="shared" si="4"/>
        <v>15.479674796747966</v>
      </c>
      <c r="K49" s="3">
        <f t="shared" si="36"/>
        <v>15.479674796747966</v>
      </c>
      <c r="L49" s="3">
        <f t="shared" ref="L49:N49" si="55">K49</f>
        <v>15.479674796747966</v>
      </c>
      <c r="M49" s="3">
        <f t="shared" si="55"/>
        <v>15.479674796747966</v>
      </c>
      <c r="N49" s="3">
        <f t="shared" si="55"/>
        <v>15.479674796747966</v>
      </c>
      <c r="O49" s="3">
        <f t="shared" si="6"/>
        <v>15.479674796747966</v>
      </c>
      <c r="P49" t="s">
        <v>409</v>
      </c>
    </row>
    <row r="50" spans="3:16" x14ac:dyDescent="0.3">
      <c r="C50" t="s">
        <v>420</v>
      </c>
      <c r="D50">
        <v>2050</v>
      </c>
      <c r="G50" s="3">
        <f t="shared" si="34"/>
        <v>15.479674796747966</v>
      </c>
      <c r="H50" s="3">
        <f t="shared" si="3"/>
        <v>15.479674796747966</v>
      </c>
      <c r="I50" s="3">
        <f t="shared" si="35"/>
        <v>15.479674796747966</v>
      </c>
      <c r="J50" s="3">
        <f t="shared" si="4"/>
        <v>15.479674796747966</v>
      </c>
      <c r="K50" s="3">
        <f t="shared" si="36"/>
        <v>15.479674796747966</v>
      </c>
      <c r="L50" s="3">
        <f t="shared" ref="L50:N50" si="56">K50</f>
        <v>15.479674796747966</v>
      </c>
      <c r="M50" s="3">
        <f t="shared" si="56"/>
        <v>15.479674796747966</v>
      </c>
      <c r="N50" s="3">
        <f t="shared" si="56"/>
        <v>15.479674796747966</v>
      </c>
      <c r="O50" s="3">
        <f t="shared" si="6"/>
        <v>15.479674796747966</v>
      </c>
      <c r="P50" t="s">
        <v>410</v>
      </c>
    </row>
    <row r="51" spans="3:16" x14ac:dyDescent="0.3">
      <c r="C51" t="s">
        <v>420</v>
      </c>
      <c r="D51">
        <v>2050</v>
      </c>
      <c r="G51" s="3">
        <f t="shared" si="34"/>
        <v>15.479674796747966</v>
      </c>
      <c r="H51" s="3">
        <f t="shared" si="3"/>
        <v>15.479674796747966</v>
      </c>
      <c r="I51" s="3">
        <f t="shared" si="35"/>
        <v>15.479674796747966</v>
      </c>
      <c r="J51" s="3">
        <f t="shared" si="4"/>
        <v>15.479674796747966</v>
      </c>
      <c r="K51" s="3">
        <f t="shared" si="36"/>
        <v>15.479674796747966</v>
      </c>
      <c r="L51" s="3">
        <f t="shared" ref="L51:N51" si="57">K51</f>
        <v>15.479674796747966</v>
      </c>
      <c r="M51" s="3">
        <f t="shared" si="57"/>
        <v>15.479674796747966</v>
      </c>
      <c r="N51" s="3">
        <f t="shared" si="57"/>
        <v>15.479674796747966</v>
      </c>
      <c r="O51" s="3">
        <f t="shared" si="6"/>
        <v>15.479674796747966</v>
      </c>
      <c r="P51" t="s">
        <v>411</v>
      </c>
    </row>
    <row r="52" spans="3:16" x14ac:dyDescent="0.3">
      <c r="C52" t="s">
        <v>420</v>
      </c>
      <c r="D52">
        <v>2050</v>
      </c>
      <c r="G52" s="3">
        <f t="shared" si="34"/>
        <v>15.479674796747966</v>
      </c>
      <c r="H52" s="3">
        <f t="shared" si="3"/>
        <v>15.479674796747966</v>
      </c>
      <c r="I52" s="3">
        <f t="shared" si="35"/>
        <v>15.479674796747966</v>
      </c>
      <c r="J52" s="3">
        <f t="shared" si="4"/>
        <v>15.479674796747966</v>
      </c>
      <c r="K52" s="3">
        <f t="shared" si="36"/>
        <v>15.479674796747966</v>
      </c>
      <c r="L52" s="3">
        <f t="shared" ref="L52:N52" si="58">K52</f>
        <v>15.479674796747966</v>
      </c>
      <c r="M52" s="3">
        <f t="shared" si="58"/>
        <v>15.479674796747966</v>
      </c>
      <c r="N52" s="3">
        <f t="shared" si="58"/>
        <v>15.479674796747966</v>
      </c>
      <c r="O52" s="3">
        <f t="shared" si="6"/>
        <v>15.479674796747966</v>
      </c>
      <c r="P52" t="s">
        <v>412</v>
      </c>
    </row>
    <row r="53" spans="3:16" x14ac:dyDescent="0.3">
      <c r="C53" t="s">
        <v>420</v>
      </c>
      <c r="D53">
        <v>2050</v>
      </c>
      <c r="G53" s="3">
        <f t="shared" si="34"/>
        <v>15.479674796747966</v>
      </c>
      <c r="H53" s="3">
        <f t="shared" si="3"/>
        <v>15.479674796747966</v>
      </c>
      <c r="I53" s="3">
        <f t="shared" si="35"/>
        <v>15.479674796747966</v>
      </c>
      <c r="J53" s="3">
        <f t="shared" si="4"/>
        <v>15.479674796747966</v>
      </c>
      <c r="K53" s="3">
        <f t="shared" si="36"/>
        <v>15.479674796747966</v>
      </c>
      <c r="L53" s="3">
        <f t="shared" ref="L53:N53" si="59">K53</f>
        <v>15.479674796747966</v>
      </c>
      <c r="M53" s="3">
        <f t="shared" si="59"/>
        <v>15.479674796747966</v>
      </c>
      <c r="N53" s="3">
        <f t="shared" si="59"/>
        <v>15.479674796747966</v>
      </c>
      <c r="O53" s="3">
        <f t="shared" si="6"/>
        <v>15.479674796747966</v>
      </c>
      <c r="P53" t="s">
        <v>413</v>
      </c>
    </row>
    <row r="54" spans="3:16" x14ac:dyDescent="0.3">
      <c r="C54" t="s">
        <v>420</v>
      </c>
      <c r="D54">
        <v>2050</v>
      </c>
      <c r="G54" s="3">
        <f t="shared" si="34"/>
        <v>15.479674796747966</v>
      </c>
      <c r="H54" s="3">
        <f t="shared" si="3"/>
        <v>15.479674796747966</v>
      </c>
      <c r="I54" s="3">
        <f t="shared" si="35"/>
        <v>15.479674796747966</v>
      </c>
      <c r="J54" s="3">
        <f t="shared" si="4"/>
        <v>15.479674796747966</v>
      </c>
      <c r="K54" s="3">
        <f t="shared" si="36"/>
        <v>15.479674796747966</v>
      </c>
      <c r="L54" s="3">
        <f t="shared" ref="L54:N54" si="60">K54</f>
        <v>15.479674796747966</v>
      </c>
      <c r="M54" s="3">
        <f t="shared" si="60"/>
        <v>15.479674796747966</v>
      </c>
      <c r="N54" s="3">
        <f t="shared" si="60"/>
        <v>15.479674796747966</v>
      </c>
      <c r="O54" s="3">
        <f t="shared" si="6"/>
        <v>15.479674796747966</v>
      </c>
      <c r="P54" t="s">
        <v>414</v>
      </c>
    </row>
    <row r="55" spans="3:16" x14ac:dyDescent="0.3">
      <c r="C55" t="s">
        <v>420</v>
      </c>
      <c r="D55">
        <v>2050</v>
      </c>
      <c r="G55" s="3">
        <f t="shared" si="34"/>
        <v>15.479674796747966</v>
      </c>
      <c r="H55" s="3">
        <f t="shared" si="3"/>
        <v>15.479674796747966</v>
      </c>
      <c r="I55" s="3">
        <f t="shared" si="35"/>
        <v>15.479674796747966</v>
      </c>
      <c r="J55" s="3">
        <f t="shared" si="4"/>
        <v>15.479674796747966</v>
      </c>
      <c r="K55" s="3">
        <f t="shared" si="36"/>
        <v>15.479674796747966</v>
      </c>
      <c r="L55" s="3">
        <f t="shared" ref="L55:N55" si="61">K55</f>
        <v>15.479674796747966</v>
      </c>
      <c r="M55" s="3">
        <f t="shared" si="61"/>
        <v>15.479674796747966</v>
      </c>
      <c r="N55" s="3">
        <f t="shared" si="61"/>
        <v>15.479674796747966</v>
      </c>
      <c r="O55" s="3">
        <f t="shared" si="6"/>
        <v>15.479674796747966</v>
      </c>
      <c r="P55" t="s">
        <v>415</v>
      </c>
    </row>
    <row r="56" spans="3:16" x14ac:dyDescent="0.3">
      <c r="C56" t="s">
        <v>420</v>
      </c>
      <c r="D56">
        <v>2050</v>
      </c>
      <c r="G56" s="3">
        <f t="shared" si="34"/>
        <v>15.479674796747966</v>
      </c>
      <c r="H56" s="3">
        <f t="shared" si="3"/>
        <v>15.479674796747966</v>
      </c>
      <c r="I56" s="3">
        <f t="shared" si="35"/>
        <v>15.479674796747966</v>
      </c>
      <c r="J56" s="3">
        <f t="shared" si="4"/>
        <v>15.479674796747966</v>
      </c>
      <c r="K56" s="3">
        <f t="shared" si="36"/>
        <v>15.479674796747966</v>
      </c>
      <c r="L56" s="3">
        <f t="shared" ref="L56:N56" si="62">K56</f>
        <v>15.479674796747966</v>
      </c>
      <c r="M56" s="3">
        <f t="shared" si="62"/>
        <v>15.479674796747966</v>
      </c>
      <c r="N56" s="3">
        <f t="shared" si="62"/>
        <v>15.479674796747966</v>
      </c>
      <c r="O56" s="3">
        <f t="shared" si="6"/>
        <v>15.479674796747966</v>
      </c>
      <c r="P56" t="s">
        <v>416</v>
      </c>
    </row>
    <row r="57" spans="3:16" x14ac:dyDescent="0.3">
      <c r="C57" t="s">
        <v>420</v>
      </c>
      <c r="D57">
        <v>2050</v>
      </c>
      <c r="G57" s="3">
        <f t="shared" si="34"/>
        <v>15.479674796747966</v>
      </c>
      <c r="H57" s="3">
        <f>G57</f>
        <v>15.479674796747966</v>
      </c>
      <c r="I57" s="3">
        <f t="shared" si="35"/>
        <v>15.479674796747966</v>
      </c>
      <c r="J57" s="3">
        <f t="shared" si="4"/>
        <v>15.479674796747966</v>
      </c>
      <c r="K57" s="3">
        <f t="shared" si="36"/>
        <v>15.479674796747966</v>
      </c>
      <c r="L57" s="3">
        <f t="shared" ref="L57:N57" si="63">K57</f>
        <v>15.479674796747966</v>
      </c>
      <c r="M57" s="3">
        <f t="shared" si="63"/>
        <v>15.479674796747966</v>
      </c>
      <c r="N57" s="3">
        <f t="shared" si="63"/>
        <v>15.479674796747966</v>
      </c>
      <c r="O57" s="3">
        <f t="shared" si="6"/>
        <v>15.479674796747966</v>
      </c>
      <c r="P57" t="s">
        <v>417</v>
      </c>
    </row>
    <row r="58" spans="3:16" x14ac:dyDescent="0.3">
      <c r="C58" t="s">
        <v>452</v>
      </c>
      <c r="D58">
        <v>2025</v>
      </c>
      <c r="F58" t="s">
        <v>454</v>
      </c>
      <c r="G58" s="13">
        <f t="shared" ref="G58:N60" si="64">G$62*INDEX($V$5:$Y$7,MATCH($C58,$U$5:$U$7,0),MATCH($D58,$V$4:$Y$4,0))</f>
        <v>1.4595</v>
      </c>
      <c r="H58" s="13">
        <f t="shared" si="64"/>
        <v>1.4595</v>
      </c>
      <c r="I58" s="13">
        <f t="shared" si="64"/>
        <v>1.7042896055934882</v>
      </c>
      <c r="J58" s="13">
        <f t="shared" si="64"/>
        <v>1.7042896055934882</v>
      </c>
      <c r="K58" s="13">
        <f t="shared" si="64"/>
        <v>1.6186324238733452</v>
      </c>
      <c r="L58" s="13">
        <f t="shared" si="64"/>
        <v>1.6186324238733452</v>
      </c>
      <c r="M58" s="13">
        <f t="shared" si="64"/>
        <v>1.6186324238733452</v>
      </c>
      <c r="N58" s="13">
        <f t="shared" si="64"/>
        <v>1.6186324238733452</v>
      </c>
      <c r="O58" s="3">
        <f t="shared" si="6"/>
        <v>1.7042896055934882</v>
      </c>
      <c r="P58" t="s">
        <v>453</v>
      </c>
    </row>
    <row r="59" spans="3:16" x14ac:dyDescent="0.3">
      <c r="C59" t="s">
        <v>452</v>
      </c>
      <c r="D59">
        <v>2040</v>
      </c>
      <c r="F59" t="s">
        <v>454</v>
      </c>
      <c r="G59" s="13">
        <f t="shared" si="64"/>
        <v>1.5289999999999999</v>
      </c>
      <c r="H59" s="13">
        <f t="shared" si="64"/>
        <v>1.5289999999999999</v>
      </c>
      <c r="I59" s="13">
        <f t="shared" si="64"/>
        <v>1.7854462534788924</v>
      </c>
      <c r="J59" s="13">
        <f t="shared" si="64"/>
        <v>1.7854462534788924</v>
      </c>
      <c r="K59" s="13">
        <f t="shared" si="64"/>
        <v>1.6957101583435044</v>
      </c>
      <c r="L59" s="13">
        <f t="shared" si="64"/>
        <v>1.6957101583435044</v>
      </c>
      <c r="M59" s="13">
        <f t="shared" si="64"/>
        <v>1.6957101583435044</v>
      </c>
      <c r="N59" s="13">
        <f t="shared" si="64"/>
        <v>1.6957101583435044</v>
      </c>
      <c r="O59" s="3">
        <f t="shared" si="6"/>
        <v>1.7854462534788924</v>
      </c>
      <c r="P59" t="s">
        <v>453</v>
      </c>
    </row>
    <row r="60" spans="3:16" x14ac:dyDescent="0.3">
      <c r="C60" t="s">
        <v>452</v>
      </c>
      <c r="D60">
        <v>2050</v>
      </c>
      <c r="F60" t="s">
        <v>454</v>
      </c>
      <c r="G60" s="13">
        <f t="shared" si="64"/>
        <v>1.6679999999999999</v>
      </c>
      <c r="H60" s="13">
        <f t="shared" si="64"/>
        <v>1.6679999999999999</v>
      </c>
      <c r="I60" s="13">
        <f t="shared" si="64"/>
        <v>1.9477595492497006</v>
      </c>
      <c r="J60" s="13">
        <f t="shared" si="64"/>
        <v>1.9477595492497006</v>
      </c>
      <c r="K60" s="13">
        <f t="shared" si="64"/>
        <v>1.8498656272838228</v>
      </c>
      <c r="L60" s="13">
        <f t="shared" si="64"/>
        <v>1.8498656272838228</v>
      </c>
      <c r="M60" s="13">
        <f t="shared" si="64"/>
        <v>1.8498656272838228</v>
      </c>
      <c r="N60" s="13">
        <f t="shared" si="64"/>
        <v>1.8498656272838228</v>
      </c>
      <c r="O60" s="3">
        <f t="shared" si="6"/>
        <v>1.9477595492497006</v>
      </c>
      <c r="P60" t="s">
        <v>453</v>
      </c>
    </row>
    <row r="62" spans="3:16" x14ac:dyDescent="0.3">
      <c r="G62">
        <v>1.39</v>
      </c>
      <c r="H62">
        <v>1.39</v>
      </c>
      <c r="I62">
        <v>1.623132957708084</v>
      </c>
      <c r="J62">
        <v>1.623132957708084</v>
      </c>
      <c r="K62">
        <v>1.5415546894031857</v>
      </c>
      <c r="L62">
        <v>1.5415546894031857</v>
      </c>
      <c r="M62">
        <v>1.5415546894031857</v>
      </c>
      <c r="N62">
        <v>1.5415546894031857</v>
      </c>
    </row>
  </sheetData>
  <phoneticPr fontId="14"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DC5B0-30EA-437F-B8F3-1630C28967EE}">
  <dimension ref="A1:AI299"/>
  <sheetViews>
    <sheetView zoomScale="55" zoomScaleNormal="55" workbookViewId="0">
      <selection activeCell="P42" sqref="P42"/>
    </sheetView>
  </sheetViews>
  <sheetFormatPr defaultRowHeight="14.4" x14ac:dyDescent="0.3"/>
  <cols>
    <col min="1" max="1" width="4.44140625" customWidth="1"/>
    <col min="2" max="2" width="10.109375" bestFit="1" customWidth="1"/>
    <col min="3" max="3" width="8.88671875" bestFit="1" customWidth="1"/>
    <col min="4" max="4" width="12.109375" customWidth="1"/>
    <col min="5" max="5" width="9.33203125" customWidth="1"/>
    <col min="6" max="7" width="11.44140625" bestFit="1" customWidth="1"/>
    <col min="8" max="9" width="11.44140625" customWidth="1"/>
    <col min="10" max="10" width="10.6640625" customWidth="1"/>
    <col min="11" max="11" width="9" bestFit="1" customWidth="1"/>
    <col min="19" max="19" width="11.6640625" customWidth="1"/>
    <col min="23" max="23" width="11.5546875" bestFit="1" customWidth="1"/>
  </cols>
  <sheetData>
    <row r="1" spans="1:35" x14ac:dyDescent="0.3">
      <c r="A1" t="s">
        <v>280</v>
      </c>
    </row>
    <row r="2" spans="1:35" x14ac:dyDescent="0.3">
      <c r="B2" s="6" t="s">
        <v>0</v>
      </c>
      <c r="K2" s="7"/>
    </row>
    <row r="3" spans="1:35" ht="15" thickBot="1" x14ac:dyDescent="0.35">
      <c r="B3" s="8" t="s">
        <v>1</v>
      </c>
      <c r="C3" s="8" t="s">
        <v>2</v>
      </c>
      <c r="D3" s="8" t="s">
        <v>3</v>
      </c>
      <c r="E3" s="8" t="s">
        <v>4</v>
      </c>
      <c r="F3" s="9" t="s">
        <v>13</v>
      </c>
      <c r="G3" s="9" t="s">
        <v>14</v>
      </c>
      <c r="H3" s="9" t="s">
        <v>15</v>
      </c>
      <c r="I3" s="9" t="s">
        <v>16</v>
      </c>
      <c r="J3" s="10" t="s">
        <v>24</v>
      </c>
      <c r="K3" s="10" t="s">
        <v>25</v>
      </c>
      <c r="S3" t="s">
        <v>281</v>
      </c>
    </row>
    <row r="4" spans="1:35" x14ac:dyDescent="0.3">
      <c r="D4" t="s">
        <v>26</v>
      </c>
      <c r="E4">
        <v>2012</v>
      </c>
      <c r="F4" s="13">
        <f>BY_Demands!H$4*Projection_Growth!E4</f>
        <v>193.4667020443041</v>
      </c>
      <c r="G4" s="13">
        <f>BY_Demands!I$4*Projection_Growth!F4</f>
        <v>380.93925288967239</v>
      </c>
      <c r="H4" s="13">
        <f>BY_Demands!J$4*Projection_Growth!G4</f>
        <v>2793.5479270804053</v>
      </c>
      <c r="I4" s="13">
        <f>BY_Demands!K$4*Projection_Growth!H4</f>
        <v>829.16090686443067</v>
      </c>
      <c r="J4" t="s">
        <v>27</v>
      </c>
      <c r="K4" s="16" t="s">
        <v>456</v>
      </c>
      <c r="M4" s="3">
        <f>SUM(F4:I4)</f>
        <v>4197.1147888788128</v>
      </c>
      <c r="S4" s="13">
        <f>M4+M10+M16+M22</f>
        <v>104642.98738620349</v>
      </c>
      <c r="T4" s="49">
        <f t="shared" ref="T4:T9" si="0">M4/S4</f>
        <v>4.0108896866529783E-2</v>
      </c>
      <c r="W4" t="s">
        <v>518</v>
      </c>
      <c r="AD4" t="s">
        <v>519</v>
      </c>
    </row>
    <row r="5" spans="1:35" x14ac:dyDescent="0.3">
      <c r="D5" t="s">
        <v>26</v>
      </c>
      <c r="E5">
        <v>2015</v>
      </c>
      <c r="F5" s="13">
        <f>BY_Demands!H$4*Projection_Growth!E5</f>
        <v>199.84715488302496</v>
      </c>
      <c r="G5" s="13">
        <f>BY_Demands!I$4*Projection_Growth!F5</f>
        <v>393.5024739080547</v>
      </c>
      <c r="H5" s="13">
        <f>BY_Demands!J$4*Projection_Growth!G5</f>
        <v>2885.6779970774696</v>
      </c>
      <c r="I5" s="13">
        <f>BY_Demands!K$4*Projection_Growth!H5</f>
        <v>856.506295016796</v>
      </c>
      <c r="J5" t="s">
        <v>27</v>
      </c>
      <c r="K5" s="16" t="s">
        <v>456</v>
      </c>
      <c r="M5" s="3">
        <f t="shared" ref="M5:M68" si="1">SUM(F5:I5)</f>
        <v>4335.5339208853457</v>
      </c>
      <c r="S5" s="13">
        <f t="shared" ref="S5:S8" si="2">M5+M11+M17+M23</f>
        <v>108094.07038325397</v>
      </c>
      <c r="T5" s="49">
        <f t="shared" si="0"/>
        <v>4.010889686652979E-2</v>
      </c>
      <c r="X5" t="s">
        <v>13</v>
      </c>
      <c r="Y5" t="s">
        <v>14</v>
      </c>
      <c r="Z5" t="s">
        <v>15</v>
      </c>
      <c r="AA5" t="s">
        <v>16</v>
      </c>
      <c r="AE5" t="s">
        <v>13</v>
      </c>
      <c r="AF5" t="s">
        <v>14</v>
      </c>
      <c r="AG5" t="s">
        <v>15</v>
      </c>
      <c r="AH5" t="s">
        <v>16</v>
      </c>
    </row>
    <row r="6" spans="1:35" x14ac:dyDescent="0.3">
      <c r="D6" t="s">
        <v>26</v>
      </c>
      <c r="E6">
        <v>2020</v>
      </c>
      <c r="F6" s="13">
        <f>BY_Demands!H$4*Projection_Growth!E6</f>
        <v>211.43063812455671</v>
      </c>
      <c r="G6" s="13">
        <f>BY_Demands!I$4*Projection_Growth!F6</f>
        <v>416.31055098417426</v>
      </c>
      <c r="H6" s="13">
        <f>BY_Demands!J$4*Projection_Growth!G6</f>
        <v>3052.9368341580821</v>
      </c>
      <c r="I6" s="13">
        <f>BY_Demands!K$4*Projection_Growth!H6</f>
        <v>906.15086624124342</v>
      </c>
      <c r="J6" t="s">
        <v>27</v>
      </c>
      <c r="K6" s="16" t="s">
        <v>456</v>
      </c>
      <c r="M6" s="3">
        <f t="shared" si="1"/>
        <v>4586.8288895080568</v>
      </c>
      <c r="S6" s="13">
        <f t="shared" si="2"/>
        <v>114359.38776305987</v>
      </c>
      <c r="T6" s="49">
        <f t="shared" si="0"/>
        <v>4.0108896866529783E-2</v>
      </c>
      <c r="W6">
        <v>2012</v>
      </c>
      <c r="X6" s="3">
        <f t="shared" ref="X6:AA11" si="3">F4+F28+F40+F70+F94+F136+F148</f>
        <v>306.83430422895447</v>
      </c>
      <c r="Y6" s="3">
        <f t="shared" si="3"/>
        <v>667.31479421355618</v>
      </c>
      <c r="Z6" s="3">
        <f t="shared" si="3"/>
        <v>5787.5791823285608</v>
      </c>
      <c r="AA6" s="3">
        <f t="shared" si="3"/>
        <v>1589.6465791837466</v>
      </c>
      <c r="AB6" s="3">
        <f>SUM(X6:AA6)</f>
        <v>8351.374859954818</v>
      </c>
      <c r="AD6">
        <v>2012</v>
      </c>
      <c r="AE6" s="3">
        <f t="shared" ref="AE6:AH11" si="4">F34+F46+F52+F76+F100+F118+F142+F154+F166+F10</f>
        <v>1179.0753491999139</v>
      </c>
      <c r="AF6" s="3">
        <f t="shared" si="4"/>
        <v>2513.2957977464071</v>
      </c>
      <c r="AG6" s="3">
        <f t="shared" si="4"/>
        <v>22472.358745671114</v>
      </c>
      <c r="AH6" s="3">
        <f t="shared" si="4"/>
        <v>6664.8301214082303</v>
      </c>
      <c r="AI6" s="3">
        <f>SUM(AE6:AH6)</f>
        <v>32829.560014025665</v>
      </c>
    </row>
    <row r="7" spans="1:35" x14ac:dyDescent="0.3">
      <c r="D7" t="s">
        <v>26</v>
      </c>
      <c r="E7">
        <v>2030</v>
      </c>
      <c r="F7" s="13">
        <f>BY_Demands!H$4*Projection_Growth!E8</f>
        <v>218.15569644271463</v>
      </c>
      <c r="G7" s="13">
        <f>BY_Demands!I$4*Projection_Growth!F8</f>
        <v>429.55230609907716</v>
      </c>
      <c r="H7" s="13">
        <f>BY_Demands!J$4*Projection_Growth!G8</f>
        <v>3150.0428091174458</v>
      </c>
      <c r="I7" s="13">
        <f>BY_Demands!K$4*Projection_Growth!H8</f>
        <v>934.97316690010859</v>
      </c>
      <c r="J7" t="s">
        <v>27</v>
      </c>
      <c r="K7" s="16" t="s">
        <v>456</v>
      </c>
      <c r="M7" s="3">
        <f t="shared" si="1"/>
        <v>4732.7239785593465</v>
      </c>
      <c r="S7" s="13">
        <f t="shared" si="2"/>
        <v>117996.86224999937</v>
      </c>
      <c r="T7" s="49">
        <f t="shared" si="0"/>
        <v>4.010889686652979E-2</v>
      </c>
      <c r="W7">
        <v>2015</v>
      </c>
      <c r="X7" s="3">
        <f t="shared" si="3"/>
        <v>316.44380913566448</v>
      </c>
      <c r="Y7" s="3">
        <f t="shared" si="3"/>
        <v>688.04664921441179</v>
      </c>
      <c r="Z7" s="3">
        <f t="shared" si="3"/>
        <v>5985.0223874822204</v>
      </c>
      <c r="AA7" s="3">
        <f t="shared" si="3"/>
        <v>1638.4903618006931</v>
      </c>
      <c r="AB7" s="3">
        <f t="shared" ref="AB7:AB11" si="5">SUM(X7:AA7)</f>
        <v>8628.0032076329899</v>
      </c>
      <c r="AD7">
        <v>2015</v>
      </c>
      <c r="AE7" s="3">
        <f t="shared" si="4"/>
        <v>1218.5399540082531</v>
      </c>
      <c r="AF7" s="3">
        <f t="shared" si="4"/>
        <v>2597.8773039320931</v>
      </c>
      <c r="AG7" s="3">
        <f t="shared" si="4"/>
        <v>23311.198845823656</v>
      </c>
      <c r="AH7" s="3">
        <f t="shared" si="4"/>
        <v>6895.0951196794185</v>
      </c>
      <c r="AI7" s="3">
        <f t="shared" ref="AI7:AI11" si="6">SUM(AE7:AH7)</f>
        <v>34022.711223443417</v>
      </c>
    </row>
    <row r="8" spans="1:35" x14ac:dyDescent="0.3">
      <c r="D8" t="s">
        <v>26</v>
      </c>
      <c r="E8">
        <v>2040</v>
      </c>
      <c r="F8" s="13">
        <f>BY_Demands!H$4*Projection_Growth!E10</f>
        <v>209.00142566286985</v>
      </c>
      <c r="G8" s="13">
        <f>BY_Demands!I$4*Projection_Growth!F10</f>
        <v>411.52739000356604</v>
      </c>
      <c r="H8" s="13">
        <f>BY_Demands!J$4*Projection_Growth!G10</f>
        <v>3017.8604030974584</v>
      </c>
      <c r="I8" s="13">
        <f>BY_Demands!K$4*Projection_Growth!H10</f>
        <v>895.73973095845247</v>
      </c>
      <c r="J8" t="s">
        <v>27</v>
      </c>
      <c r="K8" s="16" t="s">
        <v>456</v>
      </c>
      <c r="M8" s="3">
        <f t="shared" si="1"/>
        <v>4534.128949722347</v>
      </c>
      <c r="S8" s="13">
        <f t="shared" si="2"/>
        <v>113045.4663166267</v>
      </c>
      <c r="T8" s="49">
        <f t="shared" si="0"/>
        <v>4.0108896866529783E-2</v>
      </c>
      <c r="W8">
        <v>2020</v>
      </c>
      <c r="X8" s="3">
        <f t="shared" si="3"/>
        <v>333.81528485585898</v>
      </c>
      <c r="Y8" s="3">
        <f t="shared" si="3"/>
        <v>725.62445758294257</v>
      </c>
      <c r="Z8" s="3">
        <f t="shared" si="3"/>
        <v>6340.9482973156928</v>
      </c>
      <c r="AA8" s="3">
        <f t="shared" si="3"/>
        <v>1728.1549275549289</v>
      </c>
      <c r="AB8" s="3">
        <f t="shared" si="5"/>
        <v>9128.5429673094241</v>
      </c>
      <c r="AD8">
        <v>2020</v>
      </c>
      <c r="AE8" s="3">
        <f t="shared" si="4"/>
        <v>1286.6086904137846</v>
      </c>
      <c r="AF8" s="3">
        <f t="shared" si="4"/>
        <v>2742.5735564926613</v>
      </c>
      <c r="AG8" s="3">
        <f t="shared" si="4"/>
        <v>24762.081815886617</v>
      </c>
      <c r="AH8" s="3">
        <f t="shared" si="4"/>
        <v>7292.753196390061</v>
      </c>
      <c r="AI8" s="3">
        <f t="shared" si="6"/>
        <v>36084.017259183121</v>
      </c>
    </row>
    <row r="9" spans="1:35" x14ac:dyDescent="0.3">
      <c r="D9" s="2" t="s">
        <v>26</v>
      </c>
      <c r="E9" s="2">
        <v>2050</v>
      </c>
      <c r="F9" s="19">
        <f>BY_Demands!H$4*Projection_Growth!E12</f>
        <v>199.84715488302496</v>
      </c>
      <c r="G9" s="19">
        <f>BY_Demands!I$4*Projection_Growth!F12</f>
        <v>393.5024739080547</v>
      </c>
      <c r="H9" s="19">
        <f>BY_Demands!J$4*Projection_Growth!G12</f>
        <v>2885.6779970774696</v>
      </c>
      <c r="I9" s="19">
        <f>BY_Demands!K$4*Projection_Growth!H12</f>
        <v>856.506295016796</v>
      </c>
      <c r="J9" s="2" t="s">
        <v>27</v>
      </c>
      <c r="K9" s="16" t="s">
        <v>456</v>
      </c>
      <c r="M9" s="3">
        <f t="shared" si="1"/>
        <v>4335.5339208853457</v>
      </c>
      <c r="S9" s="13">
        <f>M9+M15+M21+M27</f>
        <v>108094.07038325397</v>
      </c>
      <c r="T9" s="49">
        <f t="shared" si="0"/>
        <v>4.010889686652979E-2</v>
      </c>
      <c r="W9">
        <v>2030</v>
      </c>
      <c r="X9" s="3">
        <f t="shared" si="3"/>
        <v>343.78323139152457</v>
      </c>
      <c r="Y9" s="3">
        <f t="shared" si="3"/>
        <v>747.00875790059467</v>
      </c>
      <c r="Z9" s="3">
        <f t="shared" si="3"/>
        <v>6540.9745690376922</v>
      </c>
      <c r="AA9" s="3">
        <f t="shared" si="3"/>
        <v>1778.2988128717534</v>
      </c>
      <c r="AB9" s="3">
        <f t="shared" si="5"/>
        <v>9410.0653712015646</v>
      </c>
      <c r="AD9">
        <v>2030</v>
      </c>
      <c r="AE9" s="3">
        <f t="shared" si="4"/>
        <v>1327.8212516979265</v>
      </c>
      <c r="AF9" s="3">
        <f t="shared" si="4"/>
        <v>2830.4552411660734</v>
      </c>
      <c r="AG9" s="3">
        <f t="shared" si="4"/>
        <v>25624.018604956083</v>
      </c>
      <c r="AH9" s="3">
        <f t="shared" si="4"/>
        <v>7531.075229184773</v>
      </c>
      <c r="AI9" s="3">
        <f t="shared" si="6"/>
        <v>37313.370327004857</v>
      </c>
    </row>
    <row r="10" spans="1:35" x14ac:dyDescent="0.3">
      <c r="D10" t="s">
        <v>26</v>
      </c>
      <c r="E10">
        <v>2012</v>
      </c>
      <c r="F10" s="13">
        <f>BY_Demands!H$5*Projection_Growth!E4</f>
        <v>965.5956668495312</v>
      </c>
      <c r="G10" s="13">
        <f>BY_Demands!I$5*Projection_Growth!F4</f>
        <v>2009.6246315205474</v>
      </c>
      <c r="H10" s="13">
        <f>BY_Demands!J$5*Projection_Growth!G4</f>
        <v>16156.194485957438</v>
      </c>
      <c r="I10" s="13">
        <f>BY_Demands!K$5*Projection_Growth!H4</f>
        <v>5356.0140585201407</v>
      </c>
      <c r="J10" t="s">
        <v>27</v>
      </c>
      <c r="K10" s="16" t="s">
        <v>458</v>
      </c>
      <c r="M10" s="3">
        <f t="shared" si="1"/>
        <v>24487.428842847658</v>
      </c>
      <c r="W10">
        <v>2040</v>
      </c>
      <c r="X10" s="3">
        <f t="shared" si="3"/>
        <v>330.50121080596472</v>
      </c>
      <c r="Y10" s="3">
        <f t="shared" si="3"/>
        <v>718.42658540615139</v>
      </c>
      <c r="Z10" s="3">
        <f t="shared" si="3"/>
        <v>6271.1988527641206</v>
      </c>
      <c r="AA10" s="3">
        <f t="shared" si="3"/>
        <v>1710.0994023784126</v>
      </c>
      <c r="AB10" s="3">
        <f t="shared" si="5"/>
        <v>9030.2260513546498</v>
      </c>
      <c r="AD10">
        <v>2040</v>
      </c>
      <c r="AE10" s="3">
        <f t="shared" si="4"/>
        <v>1275.5128367043874</v>
      </c>
      <c r="AF10" s="3">
        <f t="shared" si="4"/>
        <v>2719.5736850253265</v>
      </c>
      <c r="AG10" s="3">
        <f t="shared" si="4"/>
        <v>24507.94005203469</v>
      </c>
      <c r="AH10" s="3">
        <f t="shared" si="4"/>
        <v>7224.854081859894</v>
      </c>
      <c r="AI10" s="3">
        <f t="shared" si="6"/>
        <v>35727.8806556243</v>
      </c>
    </row>
    <row r="11" spans="1:35" x14ac:dyDescent="0.3">
      <c r="D11" t="s">
        <v>26</v>
      </c>
      <c r="E11">
        <v>2015</v>
      </c>
      <c r="F11" s="13">
        <f>BY_Demands!H$5*Projection_Growth!E5</f>
        <v>997.44061767830885</v>
      </c>
      <c r="G11" s="13">
        <f>BY_Demands!I$5*Projection_Growth!F5</f>
        <v>2075.9012313150292</v>
      </c>
      <c r="H11" s="13">
        <f>BY_Demands!J$5*Projection_Growth!G5</f>
        <v>16689.019183342556</v>
      </c>
      <c r="I11" s="13">
        <f>BY_Demands!K$5*Projection_Growth!H5</f>
        <v>5532.6532152474192</v>
      </c>
      <c r="J11" t="s">
        <v>27</v>
      </c>
      <c r="K11" s="16" t="s">
        <v>458</v>
      </c>
      <c r="M11" s="3">
        <f t="shared" si="1"/>
        <v>25295.014247583313</v>
      </c>
      <c r="W11" s="2">
        <v>2050</v>
      </c>
      <c r="X11" s="3">
        <f t="shared" si="3"/>
        <v>317.2191902204047</v>
      </c>
      <c r="Y11" s="3">
        <f t="shared" si="3"/>
        <v>689.84441291170776</v>
      </c>
      <c r="Z11" s="3">
        <f t="shared" si="3"/>
        <v>6001.4231364905454</v>
      </c>
      <c r="AA11" s="3">
        <f t="shared" si="3"/>
        <v>1641.899991885072</v>
      </c>
      <c r="AB11" s="3">
        <f t="shared" si="5"/>
        <v>8650.3867315077296</v>
      </c>
      <c r="AD11" s="2">
        <v>2050</v>
      </c>
      <c r="AE11" s="3">
        <f t="shared" si="4"/>
        <v>1223.204421710848</v>
      </c>
      <c r="AF11" s="3">
        <f t="shared" si="4"/>
        <v>2608.6921288845792</v>
      </c>
      <c r="AG11" s="3">
        <f t="shared" si="4"/>
        <v>23391.861499113289</v>
      </c>
      <c r="AH11" s="3">
        <f t="shared" si="4"/>
        <v>6918.6329345350132</v>
      </c>
      <c r="AI11" s="3">
        <f t="shared" si="6"/>
        <v>34142.390984243728</v>
      </c>
    </row>
    <row r="12" spans="1:35" x14ac:dyDescent="0.3">
      <c r="D12" t="s">
        <v>26</v>
      </c>
      <c r="E12">
        <v>2020</v>
      </c>
      <c r="F12" s="13">
        <f>BY_Demands!H$5*Projection_Growth!E6</f>
        <v>1055.253983528138</v>
      </c>
      <c r="G12" s="13">
        <f>BY_Demands!I$5*Projection_Growth!F6</f>
        <v>2196.2240206891761</v>
      </c>
      <c r="H12" s="13">
        <f>BY_Demands!J$5*Projection_Growth!G6</f>
        <v>17656.343307326224</v>
      </c>
      <c r="I12" s="13">
        <f>BY_Demands!K$5*Projection_Growth!H6</f>
        <v>5853.3352676766217</v>
      </c>
      <c r="J12" t="s">
        <v>27</v>
      </c>
      <c r="K12" s="16" t="s">
        <v>458</v>
      </c>
      <c r="M12" s="3">
        <f t="shared" si="1"/>
        <v>26761.156579220162</v>
      </c>
    </row>
    <row r="13" spans="1:35" x14ac:dyDescent="0.3">
      <c r="D13" t="s">
        <v>26</v>
      </c>
      <c r="E13">
        <v>2030</v>
      </c>
      <c r="F13" s="13">
        <f>BY_Demands!H$5*Projection_Growth!E8</f>
        <v>1088.818866284224</v>
      </c>
      <c r="G13" s="13">
        <f>BY_Demands!I$5*Projection_Growth!F8</f>
        <v>2266.080190778267</v>
      </c>
      <c r="H13" s="13">
        <f>BY_Demands!J$5*Projection_Growth!G8</f>
        <v>18217.945634597425</v>
      </c>
      <c r="I13" s="13">
        <f>BY_Demands!K$5*Projection_Growth!H8</f>
        <v>6039.5146283408321</v>
      </c>
      <c r="J13" t="s">
        <v>27</v>
      </c>
      <c r="K13" s="16" t="s">
        <v>458</v>
      </c>
      <c r="M13" s="3">
        <f t="shared" si="1"/>
        <v>27612.359320000749</v>
      </c>
      <c r="W13" t="s">
        <v>520</v>
      </c>
      <c r="AD13" t="s">
        <v>521</v>
      </c>
    </row>
    <row r="14" spans="1:35" x14ac:dyDescent="0.3">
      <c r="D14" t="s">
        <v>26</v>
      </c>
      <c r="E14">
        <v>2040</v>
      </c>
      <c r="F14" s="13">
        <f>BY_Demands!H$5*Projection_Growth!E10</f>
        <v>1043.1297419812665</v>
      </c>
      <c r="G14" s="13">
        <f>BY_Demands!I$5*Projection_Growth!F10</f>
        <v>2170.9907110466484</v>
      </c>
      <c r="H14" s="13">
        <f>BY_Demands!J$5*Projection_Growth!G10</f>
        <v>17453.482408969994</v>
      </c>
      <c r="I14" s="13">
        <f>BY_Demands!K$5*Projection_Growth!H10</f>
        <v>5786.0839217941266</v>
      </c>
      <c r="J14" t="s">
        <v>27</v>
      </c>
      <c r="K14" s="16" t="s">
        <v>458</v>
      </c>
      <c r="M14" s="3">
        <f t="shared" si="1"/>
        <v>26453.686783792036</v>
      </c>
      <c r="X14" t="s">
        <v>13</v>
      </c>
      <c r="Y14" t="s">
        <v>14</v>
      </c>
      <c r="Z14" t="s">
        <v>15</v>
      </c>
      <c r="AA14" t="s">
        <v>16</v>
      </c>
      <c r="AE14" t="s">
        <v>13</v>
      </c>
      <c r="AF14" t="s">
        <v>14</v>
      </c>
      <c r="AG14" t="s">
        <v>15</v>
      </c>
      <c r="AH14" t="s">
        <v>16</v>
      </c>
    </row>
    <row r="15" spans="1:35" x14ac:dyDescent="0.3">
      <c r="D15" t="s">
        <v>26</v>
      </c>
      <c r="E15" s="2">
        <v>2050</v>
      </c>
      <c r="F15" s="19">
        <f>BY_Demands!H$5*Projection_Growth!E12</f>
        <v>997.44061767830885</v>
      </c>
      <c r="G15" s="19">
        <f>BY_Demands!I$5*Projection_Growth!F12</f>
        <v>2075.9012313150292</v>
      </c>
      <c r="H15" s="19">
        <f>BY_Demands!J$5*Projection_Growth!G12</f>
        <v>16689.019183342556</v>
      </c>
      <c r="I15" s="19">
        <f>BY_Demands!K$5*Projection_Growth!H12</f>
        <v>5532.6532152474192</v>
      </c>
      <c r="J15" s="2" t="s">
        <v>27</v>
      </c>
      <c r="K15" s="16" t="s">
        <v>458</v>
      </c>
      <c r="M15" s="3">
        <f t="shared" si="1"/>
        <v>25295.014247583313</v>
      </c>
      <c r="W15">
        <v>2012</v>
      </c>
      <c r="X15" s="3">
        <f t="shared" ref="X15:AA20" si="7">F58+F82+F106+F124+F160+F172+F16</f>
        <v>838.78160059431218</v>
      </c>
      <c r="Y15" s="3">
        <f t="shared" si="7"/>
        <v>1968.7232957612814</v>
      </c>
      <c r="Z15" s="3">
        <f t="shared" si="7"/>
        <v>18123.302945317031</v>
      </c>
      <c r="AA15" s="3">
        <f t="shared" si="7"/>
        <v>6324.2621951609344</v>
      </c>
      <c r="AB15" s="3">
        <f>SUM(X15:AA15)</f>
        <v>27255.07003683356</v>
      </c>
      <c r="AD15">
        <v>2012</v>
      </c>
      <c r="AE15" s="3">
        <f t="shared" ref="AE15:AH20" si="8">F64+F88+F112+F130+F178+F22</f>
        <v>2282.1710787188204</v>
      </c>
      <c r="AF15" s="3">
        <f t="shared" si="8"/>
        <v>5847.8242002371435</v>
      </c>
      <c r="AG15" s="3">
        <f t="shared" si="8"/>
        <v>43931.994595792596</v>
      </c>
      <c r="AH15" s="3">
        <f t="shared" si="8"/>
        <v>13008.707943430411</v>
      </c>
      <c r="AI15" s="3">
        <f>SUM(AE15:AH15)</f>
        <v>65070.697818178967</v>
      </c>
    </row>
    <row r="16" spans="1:35" x14ac:dyDescent="0.3">
      <c r="D16" s="5" t="s">
        <v>26</v>
      </c>
      <c r="E16" s="5">
        <v>2012</v>
      </c>
      <c r="F16" s="13">
        <f>BY_Demands!H$6*Projection_Growth!E13</f>
        <v>745.17971307563903</v>
      </c>
      <c r="G16" s="13">
        <f>BY_Demands!I$6*Projection_Growth!F13</f>
        <v>1743.6982456885203</v>
      </c>
      <c r="H16" s="13">
        <f>BY_Demands!J$6*Projection_Growth!G13</f>
        <v>15412.304710310784</v>
      </c>
      <c r="I16" s="13">
        <f>BY_Demands!K$6*Projection_Growth!H13</f>
        <v>5378.7471160716386</v>
      </c>
      <c r="J16" t="s">
        <v>27</v>
      </c>
      <c r="K16" s="16" t="s">
        <v>459</v>
      </c>
      <c r="M16" s="3">
        <f t="shared" si="1"/>
        <v>23279.929785146582</v>
      </c>
      <c r="W16">
        <v>2015</v>
      </c>
      <c r="X16" s="3">
        <f t="shared" si="7"/>
        <v>868.02543756675016</v>
      </c>
      <c r="Y16" s="3">
        <f t="shared" si="7"/>
        <v>2037.9585232217055</v>
      </c>
      <c r="Z16" s="3">
        <f t="shared" si="7"/>
        <v>18777.787905477082</v>
      </c>
      <c r="AA16" s="3">
        <f t="shared" si="7"/>
        <v>6550.3800694793481</v>
      </c>
      <c r="AB16" s="3">
        <f t="shared" ref="AB16:AB20" si="9">SUM(X16:AA16)</f>
        <v>28234.151935744885</v>
      </c>
      <c r="AD16">
        <v>2015</v>
      </c>
      <c r="AE16" s="3">
        <f t="shared" si="8"/>
        <v>2365.1192653509615</v>
      </c>
      <c r="AF16" s="3">
        <f t="shared" si="8"/>
        <v>6060.3629665424132</v>
      </c>
      <c r="AG16" s="3">
        <f t="shared" si="8"/>
        <v>45652.766106855779</v>
      </c>
      <c r="AH16" s="3">
        <f t="shared" si="8"/>
        <v>13508.426772276285</v>
      </c>
      <c r="AI16" s="3">
        <f t="shared" ref="AI16:AI20" si="10">SUM(AE16:AH16)</f>
        <v>67586.675111025441</v>
      </c>
    </row>
    <row r="17" spans="4:35" x14ac:dyDescent="0.3">
      <c r="D17" t="s">
        <v>26</v>
      </c>
      <c r="E17">
        <v>2015</v>
      </c>
      <c r="F17" s="13">
        <f>BY_Demands!H$6*Projection_Growth!E14</f>
        <v>769.75543574734638</v>
      </c>
      <c r="G17" s="13">
        <f>BY_Demands!I$6*Projection_Growth!F14</f>
        <v>1801.2047018590922</v>
      </c>
      <c r="H17" s="13">
        <f>BY_Demands!J$6*Projection_Growth!G14</f>
        <v>15920.596226633907</v>
      </c>
      <c r="I17" s="13">
        <f>BY_Demands!K$6*Projection_Growth!H14</f>
        <v>5556.1359997547943</v>
      </c>
      <c r="J17" t="s">
        <v>27</v>
      </c>
      <c r="K17" s="16" t="s">
        <v>459</v>
      </c>
      <c r="M17" s="3">
        <f t="shared" si="1"/>
        <v>24047.692363995138</v>
      </c>
      <c r="W17">
        <v>2020</v>
      </c>
      <c r="X17" s="3">
        <f t="shared" si="7"/>
        <v>918.41869482097468</v>
      </c>
      <c r="Y17" s="3">
        <f t="shared" si="7"/>
        <v>2156.4379748715</v>
      </c>
      <c r="Z17" s="3">
        <f t="shared" si="7"/>
        <v>19900.227085933133</v>
      </c>
      <c r="AA17" s="3">
        <f t="shared" si="7"/>
        <v>6936.6329224874771</v>
      </c>
      <c r="AB17" s="3">
        <f t="shared" si="9"/>
        <v>29911.716678113087</v>
      </c>
      <c r="AD17">
        <v>2020</v>
      </c>
      <c r="AE17" s="3">
        <f t="shared" si="8"/>
        <v>2507.6944977940611</v>
      </c>
      <c r="AF17" s="3">
        <f t="shared" si="8"/>
        <v>6425.3913180065874</v>
      </c>
      <c r="AG17" s="3">
        <f t="shared" si="8"/>
        <v>48649.187147117598</v>
      </c>
      <c r="AH17" s="3">
        <f t="shared" si="8"/>
        <v>14377.148223106959</v>
      </c>
      <c r="AI17" s="3">
        <f t="shared" si="10"/>
        <v>71959.421186025196</v>
      </c>
    </row>
    <row r="18" spans="4:35" x14ac:dyDescent="0.3">
      <c r="D18" t="s">
        <v>26</v>
      </c>
      <c r="E18">
        <v>2020</v>
      </c>
      <c r="F18" s="13">
        <f>BY_Demands!H$6*Projection_Growth!E15</f>
        <v>814.37177864838168</v>
      </c>
      <c r="G18" s="13">
        <f>BY_Demands!I$6*Projection_Growth!F15</f>
        <v>1905.6056100970168</v>
      </c>
      <c r="H18" s="13">
        <f>BY_Demands!J$6*Projection_Growth!G15</f>
        <v>16843.381240482868</v>
      </c>
      <c r="I18" s="13">
        <f>BY_Demands!K$6*Projection_Growth!H15</f>
        <v>5878.1791545772985</v>
      </c>
      <c r="J18" t="s">
        <v>27</v>
      </c>
      <c r="K18" s="16" t="s">
        <v>459</v>
      </c>
      <c r="M18" s="3">
        <f t="shared" si="1"/>
        <v>25441.537783805565</v>
      </c>
      <c r="W18">
        <v>2030</v>
      </c>
      <c r="X18" s="3">
        <f t="shared" si="7"/>
        <v>948.55937691486213</v>
      </c>
      <c r="Y18" s="3">
        <f t="shared" si="7"/>
        <v>2227.1748371589447</v>
      </c>
      <c r="Z18" s="3">
        <f t="shared" si="7"/>
        <v>20570.163052638989</v>
      </c>
      <c r="AA18" s="3">
        <f t="shared" si="7"/>
        <v>7168.6083766316988</v>
      </c>
      <c r="AB18" s="3">
        <f t="shared" si="9"/>
        <v>30914.505643344495</v>
      </c>
      <c r="AD18">
        <v>2030</v>
      </c>
      <c r="AE18" s="3">
        <f t="shared" si="8"/>
        <v>2593.0214443446789</v>
      </c>
      <c r="AF18" s="3">
        <f t="shared" si="8"/>
        <v>6642.9688755206871</v>
      </c>
      <c r="AG18" s="3">
        <f t="shared" si="8"/>
        <v>50392.124186233283</v>
      </c>
      <c r="AH18" s="3">
        <f t="shared" si="8"/>
        <v>14882.970862796901</v>
      </c>
      <c r="AI18" s="3">
        <f t="shared" si="10"/>
        <v>74511.085368895554</v>
      </c>
    </row>
    <row r="19" spans="4:35" x14ac:dyDescent="0.3">
      <c r="D19" t="s">
        <v>26</v>
      </c>
      <c r="E19">
        <v>2030</v>
      </c>
      <c r="F19" s="13">
        <f>BY_Demands!H$6*Projection_Growth!E17</f>
        <v>840.27482540003541</v>
      </c>
      <c r="G19" s="13">
        <f>BY_Demands!I$6*Projection_Growth!F17</f>
        <v>1966.2179649240484</v>
      </c>
      <c r="H19" s="13">
        <f>BY_Demands!J$6*Projection_Growth!G17</f>
        <v>17379.125360265942</v>
      </c>
      <c r="I19" s="13">
        <f>BY_Demands!K$6*Projection_Growth!H17</f>
        <v>6065.1487346238018</v>
      </c>
      <c r="J19" t="s">
        <v>27</v>
      </c>
      <c r="K19" s="16" t="s">
        <v>459</v>
      </c>
      <c r="M19" s="3">
        <f t="shared" si="1"/>
        <v>26250.766885213827</v>
      </c>
      <c r="W19">
        <v>2040</v>
      </c>
      <c r="X19" s="3">
        <f t="shared" si="7"/>
        <v>909.46114593928235</v>
      </c>
      <c r="Y19" s="3">
        <f t="shared" si="7"/>
        <v>2135.276465152966</v>
      </c>
      <c r="Z19" s="3">
        <f t="shared" si="7"/>
        <v>19701.165818929327</v>
      </c>
      <c r="AA19" s="3">
        <f t="shared" si="7"/>
        <v>6870.1528608998915</v>
      </c>
      <c r="AB19" s="3">
        <f t="shared" si="9"/>
        <v>29616.056290921468</v>
      </c>
      <c r="AD19">
        <v>2040</v>
      </c>
      <c r="AE19" s="3">
        <f t="shared" si="8"/>
        <v>2482.7944226740096</v>
      </c>
      <c r="AF19" s="3">
        <f t="shared" si="8"/>
        <v>6360.3003771408767</v>
      </c>
      <c r="AG19" s="3">
        <f t="shared" si="8"/>
        <v>48060.164046548693</v>
      </c>
      <c r="AH19" s="3">
        <f t="shared" si="8"/>
        <v>14206.280010194674</v>
      </c>
      <c r="AI19" s="3">
        <f t="shared" si="10"/>
        <v>71109.538856558254</v>
      </c>
    </row>
    <row r="20" spans="4:35" x14ac:dyDescent="0.3">
      <c r="D20" t="s">
        <v>26</v>
      </c>
      <c r="E20">
        <v>2040</v>
      </c>
      <c r="F20" s="13">
        <f>BY_Demands!H$6*Projection_Growth!E19</f>
        <v>805.01513057369107</v>
      </c>
      <c r="G20" s="13">
        <f>BY_Demands!I$6*Projection_Growth!F19</f>
        <v>1883.7113333915706</v>
      </c>
      <c r="H20" s="13">
        <f>BY_Demands!J$6*Projection_Growth!G19</f>
        <v>16649.860793449927</v>
      </c>
      <c r="I20" s="13">
        <f>BY_Demands!K$6*Projection_Growth!H19</f>
        <v>5810.6423671892999</v>
      </c>
      <c r="J20" t="s">
        <v>27</v>
      </c>
      <c r="K20" s="16" t="s">
        <v>459</v>
      </c>
      <c r="M20" s="3">
        <f t="shared" si="1"/>
        <v>25149.229624604486</v>
      </c>
      <c r="W20" s="2">
        <v>2050</v>
      </c>
      <c r="X20" s="3">
        <f t="shared" si="7"/>
        <v>870.36291496370222</v>
      </c>
      <c r="Y20" s="3">
        <f t="shared" si="7"/>
        <v>2043.3780931469867</v>
      </c>
      <c r="Z20" s="3">
        <f t="shared" si="7"/>
        <v>18832.168585219661</v>
      </c>
      <c r="AA20" s="3">
        <f t="shared" si="7"/>
        <v>6571.6973451680806</v>
      </c>
      <c r="AB20" s="3">
        <f t="shared" si="9"/>
        <v>28317.606938498429</v>
      </c>
      <c r="AD20" s="2">
        <v>2050</v>
      </c>
      <c r="AE20" s="3">
        <f t="shared" si="8"/>
        <v>2372.5674010033399</v>
      </c>
      <c r="AF20" s="3">
        <f t="shared" si="8"/>
        <v>6077.6318787610644</v>
      </c>
      <c r="AG20" s="3">
        <f t="shared" si="8"/>
        <v>45728.203906864088</v>
      </c>
      <c r="AH20" s="3">
        <f t="shared" si="8"/>
        <v>13529.589157592442</v>
      </c>
      <c r="AI20" s="3">
        <f t="shared" si="10"/>
        <v>67707.99234422094</v>
      </c>
    </row>
    <row r="21" spans="4:35" x14ac:dyDescent="0.3">
      <c r="D21" t="s">
        <v>26</v>
      </c>
      <c r="E21" s="2">
        <v>2050</v>
      </c>
      <c r="F21" s="19">
        <f>BY_Demands!H$6*Projection_Growth!E21</f>
        <v>769.75543574734638</v>
      </c>
      <c r="G21" s="19">
        <f>BY_Demands!I$6*Projection_Growth!F21</f>
        <v>1801.2047018590922</v>
      </c>
      <c r="H21" s="19">
        <f>BY_Demands!J$6*Projection_Growth!G21</f>
        <v>15920.596226633907</v>
      </c>
      <c r="I21" s="19">
        <f>BY_Demands!K$6*Projection_Growth!H21</f>
        <v>5556.1359997547943</v>
      </c>
      <c r="J21" t="s">
        <v>27</v>
      </c>
      <c r="K21" s="16" t="s">
        <v>459</v>
      </c>
      <c r="M21" s="3">
        <f t="shared" si="1"/>
        <v>24047.692363995138</v>
      </c>
      <c r="N21" s="16"/>
      <c r="R21" s="16"/>
    </row>
    <row r="22" spans="4:35" x14ac:dyDescent="0.3">
      <c r="D22" s="5" t="s">
        <v>26</v>
      </c>
      <c r="E22" s="5">
        <v>2012</v>
      </c>
      <c r="F22" s="13">
        <f>BY_Demands!H$7*Projection_Growth!E22</f>
        <v>1903.6927350814565</v>
      </c>
      <c r="G22" s="13">
        <f>BY_Demands!I$7*Projection_Growth!F22</f>
        <v>4941.6430131185589</v>
      </c>
      <c r="H22" s="13">
        <f>BY_Demands!J$7*Projection_Growth!G22</f>
        <v>35111.997916117922</v>
      </c>
      <c r="I22" s="13">
        <f>BY_Demands!K$7*Projection_Growth!H22</f>
        <v>10721.1803050125</v>
      </c>
      <c r="J22" s="5" t="s">
        <v>27</v>
      </c>
      <c r="K22" s="16" t="s">
        <v>460</v>
      </c>
      <c r="M22" s="3">
        <f t="shared" si="1"/>
        <v>52678.513969330437</v>
      </c>
      <c r="N22" s="16"/>
      <c r="R22" s="16"/>
    </row>
    <row r="23" spans="4:35" x14ac:dyDescent="0.3">
      <c r="D23" t="s">
        <v>26</v>
      </c>
      <c r="E23">
        <v>2015</v>
      </c>
      <c r="F23" s="13">
        <f>BY_Demands!H$7*Projection_Growth!E23</f>
        <v>1966.4757441846002</v>
      </c>
      <c r="G23" s="13">
        <f>BY_Demands!I$7*Projection_Growth!F23</f>
        <v>5104.6163819610019</v>
      </c>
      <c r="H23" s="13">
        <f>BY_Demands!J$7*Projection_Growth!G23</f>
        <v>36269.977270755146</v>
      </c>
      <c r="I23" s="13">
        <f>BY_Demands!K$7*Projection_Growth!H23</f>
        <v>11074.760453889436</v>
      </c>
      <c r="J23" t="s">
        <v>27</v>
      </c>
      <c r="K23" s="16" t="s">
        <v>460</v>
      </c>
      <c r="M23" s="3">
        <f t="shared" si="1"/>
        <v>54415.829850790185</v>
      </c>
      <c r="N23" s="16"/>
      <c r="R23" s="16"/>
    </row>
    <row r="24" spans="4:35" x14ac:dyDescent="0.3">
      <c r="D24" t="s">
        <v>26</v>
      </c>
      <c r="E24">
        <v>2020</v>
      </c>
      <c r="F24" s="13">
        <f>BY_Demands!H$7*Projection_Growth!E24</f>
        <v>2080.4560449848486</v>
      </c>
      <c r="G24" s="13">
        <f>BY_Demands!I$7*Projection_Growth!F24</f>
        <v>5400.4886867206233</v>
      </c>
      <c r="H24" s="13">
        <f>BY_Demands!J$7*Projection_Growth!G24</f>
        <v>38372.247248691245</v>
      </c>
      <c r="I24" s="13">
        <f>BY_Demands!K$7*Projection_Growth!H24</f>
        <v>11716.672530129374</v>
      </c>
      <c r="J24" t="s">
        <v>27</v>
      </c>
      <c r="K24" s="16" t="s">
        <v>460</v>
      </c>
      <c r="M24" s="3">
        <f t="shared" si="1"/>
        <v>57569.864510526095</v>
      </c>
      <c r="N24" s="16"/>
      <c r="R24" s="16"/>
    </row>
    <row r="25" spans="4:35" x14ac:dyDescent="0.3">
      <c r="D25" t="s">
        <v>26</v>
      </c>
      <c r="E25">
        <v>2030</v>
      </c>
      <c r="F25" s="13">
        <f>BY_Demands!H$7*Projection_Growth!E26</f>
        <v>2146.6299370706533</v>
      </c>
      <c r="G25" s="13">
        <f>BY_Demands!I$7*Projection_Growth!F26</f>
        <v>5572.2641762471349</v>
      </c>
      <c r="H25" s="13">
        <f>BY_Demands!J$7*Projection_Growth!G26</f>
        <v>39592.76856402777</v>
      </c>
      <c r="I25" s="13">
        <f>BY_Demands!K$7*Projection_Growth!H26</f>
        <v>12089.3493888799</v>
      </c>
      <c r="J25" t="s">
        <v>27</v>
      </c>
      <c r="K25" s="16" t="s">
        <v>460</v>
      </c>
      <c r="M25" s="3">
        <f t="shared" si="1"/>
        <v>59401.012066225456</v>
      </c>
      <c r="N25" s="16"/>
      <c r="R25" s="16"/>
    </row>
    <row r="26" spans="4:35" x14ac:dyDescent="0.3">
      <c r="D26" t="s">
        <v>26</v>
      </c>
      <c r="E26">
        <v>2040</v>
      </c>
      <c r="F26" s="13">
        <f>BY_Demands!H$7*Projection_Growth!E28</f>
        <v>2056.5528406276271</v>
      </c>
      <c r="G26" s="13">
        <f>BY_Demands!I$7*Projection_Growth!F28</f>
        <v>5338.4402791040693</v>
      </c>
      <c r="H26" s="13">
        <f>BY_Demands!J$7*Projection_Growth!G28</f>
        <v>37931.372917391462</v>
      </c>
      <c r="I26" s="13">
        <f>BY_Demands!K$7*Projection_Growth!H28</f>
        <v>11582.05492138467</v>
      </c>
      <c r="J26" t="s">
        <v>27</v>
      </c>
      <c r="K26" s="16" t="s">
        <v>460</v>
      </c>
      <c r="M26" s="3">
        <f t="shared" si="1"/>
        <v>56908.420958507828</v>
      </c>
    </row>
    <row r="27" spans="4:35" x14ac:dyDescent="0.3">
      <c r="D27" s="2" t="s">
        <v>26</v>
      </c>
      <c r="E27" s="2">
        <v>2050</v>
      </c>
      <c r="F27" s="19">
        <f>BY_Demands!H$7*Projection_Growth!E30</f>
        <v>1966.4757441846002</v>
      </c>
      <c r="G27" s="19">
        <f>BY_Demands!I$7*Projection_Growth!F30</f>
        <v>5104.6163819610019</v>
      </c>
      <c r="H27" s="19">
        <f>BY_Demands!J$7*Projection_Growth!G30</f>
        <v>36269.977270755146</v>
      </c>
      <c r="I27" s="19">
        <f>BY_Demands!K$7*Projection_Growth!H30</f>
        <v>11074.760453889436</v>
      </c>
      <c r="J27" s="19" t="s">
        <v>27</v>
      </c>
      <c r="K27" s="16" t="s">
        <v>460</v>
      </c>
      <c r="M27" s="3">
        <f t="shared" si="1"/>
        <v>54415.829850790185</v>
      </c>
    </row>
    <row r="28" spans="4:35" x14ac:dyDescent="0.3">
      <c r="D28" t="s">
        <v>26</v>
      </c>
      <c r="E28">
        <v>2012</v>
      </c>
      <c r="F28" s="13">
        <f>BY_Demands!$H$8*Projection_Growth!E73</f>
        <v>31.814025400102857</v>
      </c>
      <c r="G28" s="13">
        <f>BY_Demands!$I$8*Projection_Growth!F73</f>
        <v>78.633381184892698</v>
      </c>
      <c r="H28" s="13">
        <f>BY_Demands!$J$8*Projection_Growth!G73</f>
        <v>592.69185641083629</v>
      </c>
      <c r="I28" s="13">
        <f>BY_Demands!$K$8*Projection_Growth!H73</f>
        <v>224.34563709141744</v>
      </c>
      <c r="J28" t="s">
        <v>27</v>
      </c>
      <c r="K28" t="s">
        <v>461</v>
      </c>
      <c r="M28" s="3">
        <f t="shared" si="1"/>
        <v>927.48490008724923</v>
      </c>
    </row>
    <row r="29" spans="4:35" x14ac:dyDescent="0.3">
      <c r="D29" t="s">
        <v>26</v>
      </c>
      <c r="E29">
        <v>2015</v>
      </c>
      <c r="F29" s="13">
        <f>BY_Demands!$H$8*Projection_Growth!E74</f>
        <v>32.490760134109408</v>
      </c>
      <c r="G29" s="13">
        <f>BY_Demands!$I$8*Projection_Growth!F74</f>
        <v>80.306037808220282</v>
      </c>
      <c r="H29" s="13">
        <f>BY_Demands!$J$8*Projection_Growth!G74</f>
        <v>605.29935139934344</v>
      </c>
      <c r="I29" s="13">
        <f>BY_Demands!$K$8*Projection_Growth!H74</f>
        <v>229.11782429920476</v>
      </c>
      <c r="J29" t="s">
        <v>27</v>
      </c>
      <c r="K29" t="s">
        <v>461</v>
      </c>
      <c r="M29" s="3">
        <f t="shared" si="1"/>
        <v>947.21397364087784</v>
      </c>
    </row>
    <row r="30" spans="4:35" x14ac:dyDescent="0.3">
      <c r="D30" t="s">
        <v>26</v>
      </c>
      <c r="E30">
        <v>2020</v>
      </c>
      <c r="F30" s="13">
        <f>BY_Demands!$H$8*Projection_Growth!E75</f>
        <v>33.926964247671322</v>
      </c>
      <c r="G30" s="13">
        <f>BY_Demands!$I$8*Projection_Growth!F75</f>
        <v>83.855842779478635</v>
      </c>
      <c r="H30" s="13">
        <f>BY_Demands!$J$8*Projection_Growth!G75</f>
        <v>632.05567888530618</v>
      </c>
      <c r="I30" s="13">
        <f>BY_Demands!$K$8*Projection_Growth!H75</f>
        <v>239.24562556918551</v>
      </c>
      <c r="J30" t="s">
        <v>27</v>
      </c>
      <c r="K30" t="s">
        <v>461</v>
      </c>
      <c r="M30" s="3">
        <f t="shared" si="1"/>
        <v>989.08411148164168</v>
      </c>
    </row>
    <row r="31" spans="4:35" x14ac:dyDescent="0.3">
      <c r="D31" t="s">
        <v>26</v>
      </c>
      <c r="E31">
        <v>2030</v>
      </c>
      <c r="F31" s="13">
        <f>BY_Demands!$H$8*Projection_Growth!E76</f>
        <v>34.857824822277493</v>
      </c>
      <c r="G31" s="13">
        <f>BY_Demands!$I$8*Projection_Growth!F76</f>
        <v>86.156611496183032</v>
      </c>
      <c r="H31" s="13">
        <f>BY_Demands!$J$8*Projection_Growth!G76</f>
        <v>649.39751083157751</v>
      </c>
      <c r="I31" s="13">
        <f>BY_Demands!$K$8*Projection_Growth!H76</f>
        <v>245.80985332807293</v>
      </c>
      <c r="J31" t="s">
        <v>27</v>
      </c>
      <c r="K31" t="s">
        <v>461</v>
      </c>
      <c r="M31" s="3">
        <f t="shared" si="1"/>
        <v>1016.2218004781109</v>
      </c>
    </row>
    <row r="32" spans="4:35" x14ac:dyDescent="0.3">
      <c r="D32" t="s">
        <v>26</v>
      </c>
      <c r="E32">
        <v>2040</v>
      </c>
      <c r="F32" s="13">
        <f>BY_Demands!$H$8*Projection_Growth!E77</f>
        <v>33.674292478193451</v>
      </c>
      <c r="G32" s="13">
        <f>BY_Demands!$I$8*Projection_Growth!F77</f>
        <v>83.23132465220165</v>
      </c>
      <c r="H32" s="13">
        <f>BY_Demands!$J$8*Projection_Growth!G77</f>
        <v>627.34843111546036</v>
      </c>
      <c r="I32" s="13">
        <f>BY_Demands!$K$8*Projection_Growth!H77</f>
        <v>237.46383881363883</v>
      </c>
      <c r="J32" t="s">
        <v>27</v>
      </c>
      <c r="K32" t="s">
        <v>461</v>
      </c>
      <c r="M32" s="3">
        <f t="shared" si="1"/>
        <v>981.71788705949427</v>
      </c>
    </row>
    <row r="33" spans="4:13" x14ac:dyDescent="0.3">
      <c r="D33" s="2" t="s">
        <v>26</v>
      </c>
      <c r="E33" s="2">
        <v>2050</v>
      </c>
      <c r="F33" s="13">
        <f>BY_Demands!$H$8*Projection_Growth!E78</f>
        <v>32.490760134109408</v>
      </c>
      <c r="G33" s="13">
        <f>BY_Demands!$I$8*Projection_Growth!F78</f>
        <v>80.306037808220282</v>
      </c>
      <c r="H33" s="13">
        <f>BY_Demands!$J$8*Projection_Growth!G78</f>
        <v>605.29935139934344</v>
      </c>
      <c r="I33" s="13">
        <f>BY_Demands!$K$8*Projection_Growth!H78</f>
        <v>229.11782429920476</v>
      </c>
      <c r="J33" t="s">
        <v>27</v>
      </c>
      <c r="K33" t="s">
        <v>461</v>
      </c>
      <c r="M33" s="3">
        <f t="shared" si="1"/>
        <v>947.21397364087784</v>
      </c>
    </row>
    <row r="34" spans="4:13" x14ac:dyDescent="0.3">
      <c r="D34" t="s">
        <v>26</v>
      </c>
      <c r="E34">
        <v>2012</v>
      </c>
      <c r="F34" s="13">
        <f>BY_Demands!H$9*Projection_Growth!E73</f>
        <v>27.341657446102577</v>
      </c>
      <c r="G34" s="13">
        <f>BY_Demands!I$9*Projection_Growth!F73</f>
        <v>67.579218446817393</v>
      </c>
      <c r="H34" s="13">
        <f>BY_Demands!J$9*Projection_Growth!G73</f>
        <v>674.5627326767617</v>
      </c>
      <c r="I34" s="13">
        <f>BY_Demands!K$9*Projection_Growth!H73</f>
        <v>156.76569750751</v>
      </c>
      <c r="J34" t="s">
        <v>27</v>
      </c>
      <c r="K34" t="s">
        <v>259</v>
      </c>
      <c r="M34" s="3">
        <f t="shared" si="1"/>
        <v>926.2493060771917</v>
      </c>
    </row>
    <row r="35" spans="4:13" x14ac:dyDescent="0.3">
      <c r="D35" t="s">
        <v>26</v>
      </c>
      <c r="E35">
        <v>2015</v>
      </c>
      <c r="F35" s="13">
        <f>BY_Demands!H$9*Projection_Growth!E74</f>
        <v>27.923257826638725</v>
      </c>
      <c r="G35" s="13">
        <f>BY_Demands!I$9*Projection_Growth!F74</f>
        <v>69.016735511848395</v>
      </c>
      <c r="H35" s="13">
        <f>BY_Demands!J$9*Projection_Growth!G74</f>
        <v>688.91175093923118</v>
      </c>
      <c r="I35" s="13">
        <f>BY_Demands!K$9*Projection_Growth!H74</f>
        <v>160.10035231053763</v>
      </c>
      <c r="J35" t="s">
        <v>27</v>
      </c>
      <c r="K35" t="s">
        <v>259</v>
      </c>
      <c r="M35" s="3">
        <f t="shared" si="1"/>
        <v>945.95209658825593</v>
      </c>
    </row>
    <row r="36" spans="4:13" x14ac:dyDescent="0.3">
      <c r="D36" t="s">
        <v>26</v>
      </c>
      <c r="E36">
        <v>2020</v>
      </c>
      <c r="F36" s="13">
        <f>BY_Demands!H$9*Projection_Growth!E75</f>
        <v>29.157562520931393</v>
      </c>
      <c r="G36" s="13">
        <f>BY_Demands!I$9*Projection_Growth!F75</f>
        <v>72.067514226707416</v>
      </c>
      <c r="H36" s="13">
        <f>BY_Demands!J$9*Projection_Growth!G75</f>
        <v>719.36403603493602</v>
      </c>
      <c r="I36" s="13">
        <f>BY_Demands!K$9*Projection_Growth!H75</f>
        <v>167.17734231083355</v>
      </c>
      <c r="J36" t="s">
        <v>27</v>
      </c>
      <c r="K36" t="s">
        <v>259</v>
      </c>
      <c r="M36" s="3">
        <f t="shared" si="1"/>
        <v>987.76645509340835</v>
      </c>
    </row>
    <row r="37" spans="4:13" x14ac:dyDescent="0.3">
      <c r="D37" t="s">
        <v>26</v>
      </c>
      <c r="E37">
        <v>2030</v>
      </c>
      <c r="F37" s="13">
        <f>BY_Demands!H$9*Projection_Growth!E76</f>
        <v>29.957564112709903</v>
      </c>
      <c r="G37" s="13">
        <f>BY_Demands!I$9*Projection_Growth!F76</f>
        <v>74.044844329506589</v>
      </c>
      <c r="H37" s="13">
        <f>BY_Demands!J$9*Projection_Growth!G76</f>
        <v>739.1013639917237</v>
      </c>
      <c r="I37" s="13">
        <f>BY_Demands!K$9*Projection_Growth!H76</f>
        <v>171.76421886685424</v>
      </c>
      <c r="J37" t="s">
        <v>27</v>
      </c>
      <c r="K37" t="s">
        <v>259</v>
      </c>
      <c r="M37" s="3">
        <f t="shared" si="1"/>
        <v>1014.8679913007944</v>
      </c>
    </row>
    <row r="38" spans="4:13" x14ac:dyDescent="0.3">
      <c r="D38" t="s">
        <v>26</v>
      </c>
      <c r="E38">
        <v>2040</v>
      </c>
      <c r="F38" s="13">
        <f>BY_Demands!H$9*Projection_Growth!E77</f>
        <v>28.940410969674311</v>
      </c>
      <c r="G38" s="13">
        <f>BY_Demands!I$9*Projection_Growth!F77</f>
        <v>71.530789920677492</v>
      </c>
      <c r="H38" s="13">
        <f>BY_Demands!J$9*Projection_Growth!G77</f>
        <v>714.00655746547739</v>
      </c>
      <c r="I38" s="13">
        <f>BY_Demands!K$9*Projection_Growth!H77</f>
        <v>165.93228558869592</v>
      </c>
      <c r="J38" t="s">
        <v>27</v>
      </c>
      <c r="K38" t="s">
        <v>259</v>
      </c>
      <c r="M38" s="3">
        <f t="shared" si="1"/>
        <v>980.41004394452511</v>
      </c>
    </row>
    <row r="39" spans="4:13" x14ac:dyDescent="0.3">
      <c r="D39" s="2" t="s">
        <v>26</v>
      </c>
      <c r="E39" s="2">
        <v>2050</v>
      </c>
      <c r="F39" s="19">
        <f>BY_Demands!H$9*Projection_Growth!E78</f>
        <v>27.923257826638725</v>
      </c>
      <c r="G39" s="19">
        <f>BY_Demands!I$9*Projection_Growth!F78</f>
        <v>69.016735511848395</v>
      </c>
      <c r="H39" s="19">
        <f>BY_Demands!J$9*Projection_Growth!G78</f>
        <v>688.91175093923118</v>
      </c>
      <c r="I39" s="19">
        <f>BY_Demands!K$9*Projection_Growth!H78</f>
        <v>160.10035231053763</v>
      </c>
      <c r="J39" s="2" t="s">
        <v>27</v>
      </c>
      <c r="K39" t="s">
        <v>259</v>
      </c>
      <c r="M39" s="3">
        <f t="shared" si="1"/>
        <v>945.95209658825593</v>
      </c>
    </row>
    <row r="40" spans="4:13" x14ac:dyDescent="0.3">
      <c r="D40" t="s">
        <v>26</v>
      </c>
      <c r="E40">
        <v>2012</v>
      </c>
      <c r="F40" s="13">
        <f>BY_Demands!H$10*Projection_Growth!E79</f>
        <v>61.421309543774392</v>
      </c>
      <c r="G40" s="13">
        <f>BY_Demands!I$10*Projection_Growth!F79</f>
        <v>160.59642653847254</v>
      </c>
      <c r="H40" s="13">
        <f>BY_Demands!J$10*Projection_Growth!G79</f>
        <v>1511.8285270246822</v>
      </c>
      <c r="I40" s="13">
        <f>BY_Demands!K$10*Projection_Growth!H79</f>
        <v>444.85961782618187</v>
      </c>
      <c r="J40" t="s">
        <v>27</v>
      </c>
      <c r="K40" t="s">
        <v>463</v>
      </c>
      <c r="M40" s="3">
        <f t="shared" si="1"/>
        <v>2178.7058809331111</v>
      </c>
    </row>
    <row r="41" spans="4:13" x14ac:dyDescent="0.3">
      <c r="D41" t="s">
        <v>26</v>
      </c>
      <c r="E41">
        <v>2015</v>
      </c>
      <c r="F41" s="13">
        <f>BY_Demands!H$10*Projection_Growth!E80</f>
        <v>63.325246110549884</v>
      </c>
      <c r="G41" s="13">
        <f>BY_Demands!I$10*Projection_Growth!F80</f>
        <v>165.57459146610498</v>
      </c>
      <c r="H41" s="13">
        <f>BY_Demands!J$10*Projection_Growth!G80</f>
        <v>1558.6921585017219</v>
      </c>
      <c r="I41" s="13">
        <f>BY_Demands!K$10*Projection_Growth!H80</f>
        <v>458.64936766629887</v>
      </c>
      <c r="J41" t="s">
        <v>27</v>
      </c>
      <c r="K41" t="s">
        <v>463</v>
      </c>
      <c r="M41" s="3">
        <f t="shared" si="1"/>
        <v>2246.2413637446757</v>
      </c>
    </row>
    <row r="42" spans="4:13" x14ac:dyDescent="0.3">
      <c r="D42" t="s">
        <v>26</v>
      </c>
      <c r="E42">
        <v>2020</v>
      </c>
      <c r="F42" s="13">
        <f>BY_Demands!H$10*Projection_Growth!E81</f>
        <v>67.048183765461303</v>
      </c>
      <c r="G42" s="13">
        <f>BY_Demands!I$10*Projection_Growth!F81</f>
        <v>175.30884311338033</v>
      </c>
      <c r="H42" s="13">
        <f>BY_Demands!J$10*Projection_Growth!G81</f>
        <v>1650.3288134808563</v>
      </c>
      <c r="I42" s="13">
        <f>BY_Demands!K$10*Projection_Growth!H81</f>
        <v>485.61370031658618</v>
      </c>
      <c r="J42" t="s">
        <v>27</v>
      </c>
      <c r="K42" t="s">
        <v>463</v>
      </c>
      <c r="M42" s="3">
        <f t="shared" si="1"/>
        <v>2378.2995406762843</v>
      </c>
    </row>
    <row r="43" spans="4:13" x14ac:dyDescent="0.3">
      <c r="D43" t="s">
        <v>26</v>
      </c>
      <c r="E43">
        <v>2030</v>
      </c>
      <c r="F43" s="13">
        <f>BY_Demands!H$10*Projection_Growth!E82</f>
        <v>68.642946000230609</v>
      </c>
      <c r="G43" s="13">
        <f>BY_Demands!I$10*Projection_Growth!F82</f>
        <v>179.47861933575032</v>
      </c>
      <c r="H43" s="13">
        <f>BY_Demands!J$10*Projection_Growth!G82</f>
        <v>1689.5824057317272</v>
      </c>
      <c r="I43" s="13">
        <f>BY_Demands!K$10*Projection_Growth!H82</f>
        <v>497.16417560851204</v>
      </c>
      <c r="J43" t="s">
        <v>27</v>
      </c>
      <c r="K43" t="s">
        <v>463</v>
      </c>
      <c r="M43" s="3">
        <f t="shared" si="1"/>
        <v>2434.86814667622</v>
      </c>
    </row>
    <row r="44" spans="4:13" x14ac:dyDescent="0.3">
      <c r="D44" t="s">
        <v>26</v>
      </c>
      <c r="E44">
        <v>2040</v>
      </c>
      <c r="F44" s="13">
        <f>BY_Demands!H$10*Projection_Growth!E83</f>
        <v>65.984096055390253</v>
      </c>
      <c r="G44" s="13">
        <f>BY_Demands!I$10*Projection_Growth!F83</f>
        <v>172.52660540092768</v>
      </c>
      <c r="H44" s="13">
        <f>BY_Demands!J$10*Projection_Growth!G83</f>
        <v>1624.1372821167249</v>
      </c>
      <c r="I44" s="13">
        <f>BY_Demands!K$10*Projection_Growth!H83</f>
        <v>477.90677163740548</v>
      </c>
      <c r="J44" t="s">
        <v>27</v>
      </c>
      <c r="K44" t="s">
        <v>463</v>
      </c>
      <c r="M44" s="3">
        <f t="shared" si="1"/>
        <v>2340.5547552104485</v>
      </c>
    </row>
    <row r="45" spans="4:13" x14ac:dyDescent="0.3">
      <c r="D45" s="2" t="s">
        <v>26</v>
      </c>
      <c r="E45" s="2">
        <v>2050</v>
      </c>
      <c r="F45" s="13">
        <f>BY_Demands!H$10*Projection_Growth!E84</f>
        <v>63.325246110549884</v>
      </c>
      <c r="G45" s="13">
        <f>BY_Demands!I$10*Projection_Growth!F84</f>
        <v>165.57459146610498</v>
      </c>
      <c r="H45" s="13">
        <f>BY_Demands!J$10*Projection_Growth!G84</f>
        <v>1558.6921585017219</v>
      </c>
      <c r="I45" s="13">
        <f>BY_Demands!K$10*Projection_Growth!H84</f>
        <v>458.64936766629887</v>
      </c>
      <c r="J45" t="s">
        <v>27</v>
      </c>
      <c r="K45" t="s">
        <v>463</v>
      </c>
      <c r="M45" s="3">
        <f t="shared" si="1"/>
        <v>2246.2413637446757</v>
      </c>
    </row>
    <row r="46" spans="4:13" x14ac:dyDescent="0.3">
      <c r="D46" t="s">
        <v>26</v>
      </c>
      <c r="E46">
        <v>2012</v>
      </c>
      <c r="F46" s="13">
        <f>BY_Demands!H$11*Projection_Growth!E79</f>
        <v>43.162242625809093</v>
      </c>
      <c r="G46" s="13">
        <f>BY_Demands!I$11*Projection_Growth!F79</f>
        <v>97.89831658178602</v>
      </c>
      <c r="H46" s="13">
        <f>BY_Demands!J$11*Projection_Growth!G79</f>
        <v>728.59842865009909</v>
      </c>
      <c r="I46" s="13">
        <f>BY_Demands!K$11*Projection_Growth!H79</f>
        <v>228.92141599385627</v>
      </c>
      <c r="J46" t="s">
        <v>27</v>
      </c>
      <c r="K46" t="s">
        <v>465</v>
      </c>
      <c r="M46" s="3">
        <f t="shared" si="1"/>
        <v>1098.5804038515505</v>
      </c>
    </row>
    <row r="47" spans="4:13" x14ac:dyDescent="0.3">
      <c r="D47" t="s">
        <v>26</v>
      </c>
      <c r="E47">
        <v>2015</v>
      </c>
      <c r="F47" s="13">
        <f>BY_Demands!H$11*Projection_Growth!E80</f>
        <v>44.500184988968023</v>
      </c>
      <c r="G47" s="13">
        <f>BY_Demands!I$11*Projection_Growth!F80</f>
        <v>100.93296670810719</v>
      </c>
      <c r="H47" s="13">
        <f>BY_Demands!J$11*Projection_Growth!G80</f>
        <v>751.18350866721335</v>
      </c>
      <c r="I47" s="13">
        <f>BY_Demands!K$11*Projection_Growth!H80</f>
        <v>236.01751762480734</v>
      </c>
      <c r="J47" t="s">
        <v>27</v>
      </c>
      <c r="K47" t="s">
        <v>465</v>
      </c>
      <c r="M47" s="3">
        <f t="shared" si="1"/>
        <v>1132.6341779890959</v>
      </c>
    </row>
    <row r="48" spans="4:13" x14ac:dyDescent="0.3">
      <c r="D48" t="s">
        <v>26</v>
      </c>
      <c r="E48">
        <v>2020</v>
      </c>
      <c r="F48" s="13">
        <f>BY_Demands!H$11*Projection_Growth!E81</f>
        <v>47.11638349622266</v>
      </c>
      <c r="G48" s="13">
        <f>BY_Demands!I$11*Projection_Growth!F81</f>
        <v>106.86688983449407</v>
      </c>
      <c r="H48" s="13">
        <f>BY_Demands!J$11*Projection_Growth!G81</f>
        <v>795.346137980702</v>
      </c>
      <c r="I48" s="13">
        <f>BY_Demands!K$11*Projection_Growth!H81</f>
        <v>249.89316055638261</v>
      </c>
      <c r="J48" t="s">
        <v>27</v>
      </c>
      <c r="K48" t="s">
        <v>465</v>
      </c>
      <c r="M48" s="3">
        <f t="shared" si="1"/>
        <v>1199.2225718678014</v>
      </c>
    </row>
    <row r="49" spans="4:13" x14ac:dyDescent="0.3">
      <c r="D49" t="s">
        <v>26</v>
      </c>
      <c r="E49">
        <v>2030</v>
      </c>
      <c r="F49" s="13">
        <f>BY_Demands!H$11*Projection_Growth!E82</f>
        <v>48.237061564125675</v>
      </c>
      <c r="G49" s="13">
        <f>BY_Demands!I$11*Projection_Growth!F82</f>
        <v>109.40875257385578</v>
      </c>
      <c r="H49" s="13">
        <f>BY_Demands!J$11*Projection_Growth!G82</f>
        <v>814.26369716259023</v>
      </c>
      <c r="I49" s="13">
        <f>BY_Demands!K$11*Projection_Growth!H82</f>
        <v>255.83694833408748</v>
      </c>
      <c r="J49" t="s">
        <v>27</v>
      </c>
      <c r="K49" t="s">
        <v>465</v>
      </c>
      <c r="M49" s="3">
        <f t="shared" si="1"/>
        <v>1227.7464596346592</v>
      </c>
    </row>
    <row r="50" spans="4:13" x14ac:dyDescent="0.3">
      <c r="D50" t="s">
        <v>26</v>
      </c>
      <c r="E50">
        <v>2040</v>
      </c>
      <c r="F50" s="13">
        <f>BY_Demands!H$11*Projection_Growth!E83</f>
        <v>46.368623276546856</v>
      </c>
      <c r="G50" s="13">
        <f>BY_Demands!I$11*Projection_Growth!F83</f>
        <v>105.17085964098149</v>
      </c>
      <c r="H50" s="13">
        <f>BY_Demands!J$11*Projection_Growth!G83</f>
        <v>782.7236029149019</v>
      </c>
      <c r="I50" s="13">
        <f>BY_Demands!K$11*Projection_Growth!H83</f>
        <v>245.92723297944744</v>
      </c>
      <c r="J50" t="s">
        <v>27</v>
      </c>
      <c r="K50" t="s">
        <v>465</v>
      </c>
      <c r="M50" s="3">
        <f t="shared" si="1"/>
        <v>1180.1903188118777</v>
      </c>
    </row>
    <row r="51" spans="4:13" x14ac:dyDescent="0.3">
      <c r="D51" s="2" t="s">
        <v>26</v>
      </c>
      <c r="E51" s="2">
        <v>2050</v>
      </c>
      <c r="F51" s="19">
        <f>BY_Demands!H$11*Projection_Growth!E84</f>
        <v>44.500184988968023</v>
      </c>
      <c r="G51" s="19">
        <f>BY_Demands!I$11*Projection_Growth!F84</f>
        <v>100.93296670810719</v>
      </c>
      <c r="H51" s="19">
        <f>BY_Demands!J$11*Projection_Growth!G84</f>
        <v>751.18350866721335</v>
      </c>
      <c r="I51" s="19">
        <f>BY_Demands!K$11*Projection_Growth!H84</f>
        <v>236.01751762480734</v>
      </c>
      <c r="J51" s="2" t="s">
        <v>27</v>
      </c>
      <c r="K51" t="s">
        <v>465</v>
      </c>
      <c r="M51" s="3">
        <f t="shared" si="1"/>
        <v>1132.6341779890959</v>
      </c>
    </row>
    <row r="52" spans="4:13" x14ac:dyDescent="0.3">
      <c r="D52" t="s">
        <v>26</v>
      </c>
      <c r="E52">
        <v>2012</v>
      </c>
      <c r="F52" s="13">
        <f>BY_Demands!H$12*Projection_Growth!E85</f>
        <v>3.0708176817949009</v>
      </c>
      <c r="G52" s="13">
        <f>BY_Demands!I$12*Projection_Growth!F85</f>
        <v>10.188504722827055</v>
      </c>
      <c r="H52" s="13">
        <f>BY_Demands!J$12*Projection_Growth!G85</f>
        <v>76.086483423020042</v>
      </c>
      <c r="I52" s="13">
        <f>BY_Demands!K$12*Projection_Growth!H85</f>
        <v>25.973861158583659</v>
      </c>
      <c r="J52" t="s">
        <v>27</v>
      </c>
      <c r="K52" t="s">
        <v>262</v>
      </c>
      <c r="M52" s="3">
        <f t="shared" si="1"/>
        <v>115.31966698622566</v>
      </c>
    </row>
    <row r="53" spans="4:13" x14ac:dyDescent="0.3">
      <c r="D53" t="s">
        <v>26</v>
      </c>
      <c r="E53">
        <v>2015</v>
      </c>
      <c r="F53" s="13">
        <f>BY_Demands!H$12*Projection_Growth!E86</f>
        <v>3.5010216456801158</v>
      </c>
      <c r="G53" s="13">
        <f>BY_Demands!I$12*Projection_Growth!F86</f>
        <v>11.615855862495327</v>
      </c>
      <c r="H53" s="13">
        <f>BY_Demands!J$12*Projection_Growth!G86</f>
        <v>86.745763835765871</v>
      </c>
      <c r="I53" s="13">
        <f>BY_Demands!K$12*Projection_Growth!H86</f>
        <v>29.612650297408614</v>
      </c>
      <c r="J53" t="s">
        <v>27</v>
      </c>
      <c r="K53" t="s">
        <v>262</v>
      </c>
      <c r="M53" s="3">
        <f t="shared" si="1"/>
        <v>131.47529164134991</v>
      </c>
    </row>
    <row r="54" spans="4:13" x14ac:dyDescent="0.3">
      <c r="D54" t="s">
        <v>26</v>
      </c>
      <c r="E54">
        <v>2020</v>
      </c>
      <c r="F54" s="13">
        <f>BY_Demands!H$12*Projection_Growth!E87</f>
        <v>3.7016602973061783</v>
      </c>
      <c r="G54" s="13">
        <f>BY_Demands!I$12*Projection_Growth!F87</f>
        <v>12.281544308212151</v>
      </c>
      <c r="H54" s="13">
        <f>BY_Demands!J$12*Projection_Growth!G87</f>
        <v>91.717042180118938</v>
      </c>
      <c r="I54" s="13">
        <f>BY_Demands!K$12*Projection_Growth!H87</f>
        <v>31.309709849747367</v>
      </c>
      <c r="J54" t="s">
        <v>27</v>
      </c>
      <c r="K54" t="s">
        <v>262</v>
      </c>
      <c r="M54" s="3">
        <f t="shared" si="1"/>
        <v>139.00995663538464</v>
      </c>
    </row>
    <row r="55" spans="4:13" x14ac:dyDescent="0.3">
      <c r="D55" t="s">
        <v>26</v>
      </c>
      <c r="E55">
        <v>2030</v>
      </c>
      <c r="F55" s="13">
        <f>BY_Demands!H$12*Projection_Growth!E88</f>
        <v>3.7668301514655664</v>
      </c>
      <c r="G55" s="13">
        <f>BY_Demands!I$12*Projection_Growth!F88</f>
        <v>12.497767944940977</v>
      </c>
      <c r="H55" s="13">
        <f>BY_Demands!J$12*Projection_Growth!G88</f>
        <v>93.331773350118141</v>
      </c>
      <c r="I55" s="13">
        <f>BY_Demands!K$12*Projection_Growth!H88</f>
        <v>31.860935262345517</v>
      </c>
      <c r="J55" t="s">
        <v>27</v>
      </c>
      <c r="K55" t="s">
        <v>262</v>
      </c>
      <c r="M55" s="3">
        <f t="shared" si="1"/>
        <v>141.45730670887019</v>
      </c>
    </row>
    <row r="56" spans="4:13" x14ac:dyDescent="0.3">
      <c r="D56" t="s">
        <v>26</v>
      </c>
      <c r="E56">
        <v>2040</v>
      </c>
      <c r="F56" s="13">
        <f>BY_Demands!H$12*Projection_Growth!E89</f>
        <v>3.6339258985728411</v>
      </c>
      <c r="G56" s="13">
        <f>BY_Demands!I$12*Projection_Growth!F89</f>
        <v>12.056811903718152</v>
      </c>
      <c r="H56" s="13">
        <f>BY_Demands!J$12*Projection_Growth!G89</f>
        <v>90.038768592942006</v>
      </c>
      <c r="I56" s="13">
        <f>BY_Demands!K$12*Projection_Growth!H89</f>
        <v>30.736792779877067</v>
      </c>
      <c r="J56" t="s">
        <v>27</v>
      </c>
      <c r="K56" t="s">
        <v>262</v>
      </c>
      <c r="M56" s="3">
        <f t="shared" si="1"/>
        <v>136.46629917511007</v>
      </c>
    </row>
    <row r="57" spans="4:13" x14ac:dyDescent="0.3">
      <c r="D57" s="2" t="s">
        <v>26</v>
      </c>
      <c r="E57" s="2">
        <v>2050</v>
      </c>
      <c r="F57" s="19">
        <f>BY_Demands!H$12*Projection_Growth!E90</f>
        <v>3.5010216456801158</v>
      </c>
      <c r="G57" s="19">
        <f>BY_Demands!I$12*Projection_Growth!F90</f>
        <v>11.615855862495327</v>
      </c>
      <c r="H57" s="19">
        <f>BY_Demands!J$12*Projection_Growth!G90</f>
        <v>86.745763835765871</v>
      </c>
      <c r="I57" s="19">
        <f>BY_Demands!K$12*Projection_Growth!H90</f>
        <v>29.612650297408614</v>
      </c>
      <c r="J57" s="2" t="s">
        <v>27</v>
      </c>
      <c r="K57" s="2" t="s">
        <v>262</v>
      </c>
      <c r="M57" s="3">
        <f t="shared" si="1"/>
        <v>131.47529164134991</v>
      </c>
    </row>
    <row r="58" spans="4:13" x14ac:dyDescent="0.3">
      <c r="D58" t="s">
        <v>26</v>
      </c>
      <c r="E58">
        <v>2012</v>
      </c>
      <c r="F58" s="13">
        <f>BY_Demands!H$13*Projection_Growth!E91</f>
        <v>5.0385517442898848</v>
      </c>
      <c r="G58" s="13">
        <f>BY_Demands!I$13*Projection_Growth!F91</f>
        <v>16.717146233474914</v>
      </c>
      <c r="H58" s="13">
        <f>BY_Demands!J$13*Projection_Growth!G91</f>
        <v>124.84156452553191</v>
      </c>
      <c r="I58" s="13">
        <f>BY_Demands!K$13*Projection_Growth!H91</f>
        <v>42.617523085913277</v>
      </c>
      <c r="J58" t="s">
        <v>27</v>
      </c>
      <c r="K58" t="s">
        <v>263</v>
      </c>
      <c r="M58" s="3">
        <f t="shared" si="1"/>
        <v>189.21478558920995</v>
      </c>
    </row>
    <row r="59" spans="4:13" x14ac:dyDescent="0.3">
      <c r="D59" t="s">
        <v>26</v>
      </c>
      <c r="E59">
        <v>2015</v>
      </c>
      <c r="F59" s="13">
        <f>BY_Demands!H$13*Projection_Growth!E92</f>
        <v>5.7444239767850762</v>
      </c>
      <c r="G59" s="13">
        <f>BY_Demands!I$13*Projection_Growth!F92</f>
        <v>19.05912264488013</v>
      </c>
      <c r="H59" s="13">
        <f>BY_Demands!J$13*Projection_Growth!G92</f>
        <v>142.33115247304028</v>
      </c>
      <c r="I59" s="13">
        <f>BY_Demands!K$13*Projection_Growth!H92</f>
        <v>48.587993905858916</v>
      </c>
      <c r="J59" t="s">
        <v>27</v>
      </c>
      <c r="K59" t="s">
        <v>263</v>
      </c>
      <c r="M59" s="3">
        <f t="shared" si="1"/>
        <v>215.72269300056439</v>
      </c>
    </row>
    <row r="60" spans="4:13" x14ac:dyDescent="0.3">
      <c r="D60" t="s">
        <v>26</v>
      </c>
      <c r="E60">
        <v>2020</v>
      </c>
      <c r="F60" s="13">
        <f>BY_Demands!H$13*Projection_Growth!E93</f>
        <v>6.0736288768726565</v>
      </c>
      <c r="G60" s="13">
        <f>BY_Demands!I$13*Projection_Growth!F93</f>
        <v>20.151374294727226</v>
      </c>
      <c r="H60" s="13">
        <f>BY_Demands!J$13*Projection_Growth!G93</f>
        <v>150.48795166101749</v>
      </c>
      <c r="I60" s="13">
        <f>BY_Demands!K$13*Projection_Growth!H93</f>
        <v>51.372503848696773</v>
      </c>
      <c r="J60" t="s">
        <v>27</v>
      </c>
      <c r="K60" t="s">
        <v>263</v>
      </c>
      <c r="M60" s="3">
        <f t="shared" si="1"/>
        <v>228.08545868131415</v>
      </c>
    </row>
    <row r="61" spans="4:13" x14ac:dyDescent="0.3">
      <c r="D61" t="s">
        <v>26</v>
      </c>
      <c r="E61">
        <v>2030</v>
      </c>
      <c r="F61" s="13">
        <f>BY_Demands!H$13*Projection_Growth!E94</f>
        <v>6.1805585993034509</v>
      </c>
      <c r="G61" s="13">
        <f>BY_Demands!I$13*Projection_Growth!F94</f>
        <v>20.506150805379573</v>
      </c>
      <c r="H61" s="13">
        <f>BY_Demands!J$13*Projection_Growth!G94</f>
        <v>153.13737842490252</v>
      </c>
      <c r="I61" s="13">
        <f>BY_Demands!K$13*Projection_Growth!H94</f>
        <v>52.276946264998074</v>
      </c>
      <c r="J61" t="s">
        <v>27</v>
      </c>
      <c r="K61" t="s">
        <v>263</v>
      </c>
      <c r="M61" s="3">
        <f t="shared" si="1"/>
        <v>232.10103409458361</v>
      </c>
    </row>
    <row r="62" spans="4:13" x14ac:dyDescent="0.3">
      <c r="D62" t="s">
        <v>26</v>
      </c>
      <c r="E62">
        <v>2040</v>
      </c>
      <c r="F62" s="13">
        <f>BY_Demands!H$13*Projection_Growth!E95</f>
        <v>5.9624912880442631</v>
      </c>
      <c r="G62" s="13">
        <f>BY_Demands!I$13*Projection_Growth!F95</f>
        <v>19.782636725129851</v>
      </c>
      <c r="H62" s="13">
        <f>BY_Demands!J$13*Projection_Growth!G95</f>
        <v>147.7342654489714</v>
      </c>
      <c r="I62" s="13">
        <f>BY_Demands!K$13*Projection_Growth!H95</f>
        <v>50.432470085428491</v>
      </c>
      <c r="J62" t="s">
        <v>27</v>
      </c>
      <c r="K62" t="s">
        <v>263</v>
      </c>
      <c r="M62" s="3">
        <f t="shared" si="1"/>
        <v>223.911863547574</v>
      </c>
    </row>
    <row r="63" spans="4:13" x14ac:dyDescent="0.3">
      <c r="D63" s="2" t="s">
        <v>26</v>
      </c>
      <c r="E63" s="2">
        <v>2050</v>
      </c>
      <c r="F63" s="19">
        <f>BY_Demands!H$13*Projection_Growth!E96</f>
        <v>5.7444239767850762</v>
      </c>
      <c r="G63" s="19">
        <f>BY_Demands!I$13*Projection_Growth!F96</f>
        <v>19.05912264488013</v>
      </c>
      <c r="H63" s="19">
        <f>BY_Demands!J$13*Projection_Growth!G96</f>
        <v>142.33115247304028</v>
      </c>
      <c r="I63" s="19">
        <f>BY_Demands!K$13*Projection_Growth!H96</f>
        <v>48.587993905858916</v>
      </c>
      <c r="J63" s="2" t="s">
        <v>27</v>
      </c>
      <c r="K63" s="2" t="s">
        <v>263</v>
      </c>
      <c r="M63" s="3">
        <f t="shared" si="1"/>
        <v>215.72269300056439</v>
      </c>
    </row>
    <row r="64" spans="4:13" x14ac:dyDescent="0.3">
      <c r="D64" t="s">
        <v>26</v>
      </c>
      <c r="E64">
        <v>2012</v>
      </c>
      <c r="F64" s="13">
        <f>BY_Demands!H$14*Projection_Growth!E97</f>
        <v>11.630477710914667</v>
      </c>
      <c r="G64" s="13">
        <f>BY_Demands!I$14*Projection_Growth!F97</f>
        <v>38.588151223985065</v>
      </c>
      <c r="H64" s="13">
        <f>BY_Demands!J$14*Projection_Growth!G97</f>
        <v>288.17150389601585</v>
      </c>
      <c r="I64" s="13">
        <f>BY_Demands!K$14*Projection_Growth!H97</f>
        <v>98.373933126088005</v>
      </c>
      <c r="J64" t="s">
        <v>27</v>
      </c>
      <c r="K64" t="s">
        <v>468</v>
      </c>
      <c r="M64" s="3">
        <f t="shared" si="1"/>
        <v>436.7640659570036</v>
      </c>
    </row>
    <row r="65" spans="4:13" x14ac:dyDescent="0.3">
      <c r="D65" t="s">
        <v>26</v>
      </c>
      <c r="E65">
        <v>2015</v>
      </c>
      <c r="F65" s="13">
        <f>BY_Demands!H$14*Projection_Growth!E98</f>
        <v>13.259841004859746</v>
      </c>
      <c r="G65" s="13">
        <f>BY_Demands!I$14*Projection_Growth!F98</f>
        <v>43.99413013115916</v>
      </c>
      <c r="H65" s="13">
        <f>BY_Demands!J$14*Projection_Growth!G98</f>
        <v>328.54268059914318</v>
      </c>
      <c r="I65" s="13">
        <f>BY_Demands!K$14*Projection_Growth!H98</f>
        <v>112.15555755293626</v>
      </c>
      <c r="J65" t="s">
        <v>27</v>
      </c>
      <c r="K65" t="s">
        <v>468</v>
      </c>
      <c r="M65" s="3">
        <f t="shared" si="1"/>
        <v>497.95220928809835</v>
      </c>
    </row>
    <row r="66" spans="4:13" x14ac:dyDescent="0.3">
      <c r="D66" t="s">
        <v>26</v>
      </c>
      <c r="E66">
        <v>2020</v>
      </c>
      <c r="F66" s="13">
        <f>BY_Demands!H$14*Projection_Growth!E99</f>
        <v>14.019743938700136</v>
      </c>
      <c r="G66" s="13">
        <f>BY_Demands!I$14*Projection_Growth!F99</f>
        <v>46.515372169142204</v>
      </c>
      <c r="H66" s="13">
        <f>BY_Demands!J$14*Projection_Growth!G99</f>
        <v>347.37100190311463</v>
      </c>
      <c r="I66" s="13">
        <f>BY_Demands!K$14*Projection_Growth!H99</f>
        <v>118.58303561996172</v>
      </c>
      <c r="J66" t="s">
        <v>27</v>
      </c>
      <c r="K66" t="s">
        <v>468</v>
      </c>
      <c r="M66" s="3">
        <f t="shared" si="1"/>
        <v>526.48915363091874</v>
      </c>
    </row>
    <row r="67" spans="4:13" x14ac:dyDescent="0.3">
      <c r="D67" t="s">
        <v>26</v>
      </c>
      <c r="E67">
        <v>2030</v>
      </c>
      <c r="F67" s="13">
        <f>BY_Demands!H$14*Projection_Growth!E100</f>
        <v>14.266569577590328</v>
      </c>
      <c r="G67" s="13">
        <f>BY_Demands!I$14*Projection_Growth!F100</f>
        <v>47.334301994398913</v>
      </c>
      <c r="H67" s="13">
        <f>BY_Demands!J$14*Projection_Growth!G100</f>
        <v>353.48666777059066</v>
      </c>
      <c r="I67" s="13">
        <f>BY_Demands!K$14*Projection_Growth!H100</f>
        <v>120.67075802462278</v>
      </c>
      <c r="J67" t="s">
        <v>27</v>
      </c>
      <c r="K67" t="s">
        <v>468</v>
      </c>
      <c r="M67" s="3">
        <f t="shared" si="1"/>
        <v>535.75829736720266</v>
      </c>
    </row>
    <row r="68" spans="4:13" x14ac:dyDescent="0.3">
      <c r="D68" t="s">
        <v>26</v>
      </c>
      <c r="E68">
        <v>2040</v>
      </c>
      <c r="F68" s="13">
        <f>BY_Demands!H$14*Projection_Growth!E101</f>
        <v>13.763205291225036</v>
      </c>
      <c r="G68" s="13">
        <f>BY_Demands!I$14*Projection_Growth!F101</f>
        <v>45.66421606277904</v>
      </c>
      <c r="H68" s="13">
        <f>BY_Demands!J$14*Projection_Growth!G101</f>
        <v>341.01467418486692</v>
      </c>
      <c r="I68" s="13">
        <f>BY_Demands!K$14*Projection_Growth!H101</f>
        <v>116.41315778877951</v>
      </c>
      <c r="J68" t="s">
        <v>27</v>
      </c>
      <c r="K68" t="s">
        <v>468</v>
      </c>
      <c r="M68" s="3">
        <f t="shared" si="1"/>
        <v>516.85525332765053</v>
      </c>
    </row>
    <row r="69" spans="4:13" x14ac:dyDescent="0.3">
      <c r="D69" s="2" t="s">
        <v>26</v>
      </c>
      <c r="E69" s="2">
        <v>2050</v>
      </c>
      <c r="F69" s="19">
        <f>BY_Demands!H$14*Projection_Growth!E102</f>
        <v>13.259841004859746</v>
      </c>
      <c r="G69" s="19">
        <f>BY_Demands!I$14*Projection_Growth!F102</f>
        <v>43.99413013115916</v>
      </c>
      <c r="H69" s="19">
        <f>BY_Demands!J$14*Projection_Growth!G102</f>
        <v>328.54268059914318</v>
      </c>
      <c r="I69" s="19">
        <f>BY_Demands!K$14*Projection_Growth!H102</f>
        <v>112.15555755293626</v>
      </c>
      <c r="J69" s="2" t="s">
        <v>27</v>
      </c>
      <c r="K69" s="2" t="s">
        <v>468</v>
      </c>
      <c r="M69" s="3">
        <f t="shared" ref="M69:M132" si="11">SUM(F69:I69)</f>
        <v>497.95220928809835</v>
      </c>
    </row>
    <row r="70" spans="4:13" x14ac:dyDescent="0.3">
      <c r="D70" t="s">
        <v>26</v>
      </c>
      <c r="E70">
        <v>2012</v>
      </c>
      <c r="F70" s="13">
        <f>BY_Demands!H$15*Projection_Growth!E103</f>
        <v>0.6874892104375121</v>
      </c>
      <c r="G70" s="13">
        <f>BY_Demands!I$15*Projection_Growth!F103</f>
        <v>2.0619461147485754</v>
      </c>
      <c r="H70" s="13">
        <f>BY_Demands!J$15*Projection_Growth!G103</f>
        <v>17.013206702502128</v>
      </c>
      <c r="I70" s="13">
        <f>BY_Demands!K$15*Projection_Growth!H103</f>
        <v>5.7747203179206705</v>
      </c>
      <c r="J70" t="s">
        <v>27</v>
      </c>
      <c r="K70" t="s">
        <v>470</v>
      </c>
      <c r="M70" s="3">
        <f t="shared" si="11"/>
        <v>25.537362345608887</v>
      </c>
    </row>
    <row r="71" spans="4:13" x14ac:dyDescent="0.3">
      <c r="D71" t="s">
        <v>26</v>
      </c>
      <c r="E71">
        <v>2015</v>
      </c>
      <c r="F71" s="13">
        <f>BY_Demands!H$15*Projection_Growth!E104</f>
        <v>0.70879998770257058</v>
      </c>
      <c r="G71" s="13">
        <f>BY_Demands!I$15*Projection_Growth!F104</f>
        <v>2.1258622805833749</v>
      </c>
      <c r="H71" s="13">
        <f>BY_Demands!J$15*Projection_Growth!G104</f>
        <v>17.540581755225777</v>
      </c>
      <c r="I71" s="13">
        <f>BY_Demands!K$15*Projection_Growth!H104</f>
        <v>5.9537249867865256</v>
      </c>
      <c r="J71" t="s">
        <v>27</v>
      </c>
      <c r="K71" t="s">
        <v>470</v>
      </c>
      <c r="M71" s="3">
        <f t="shared" si="11"/>
        <v>26.328969010298248</v>
      </c>
    </row>
    <row r="72" spans="4:13" x14ac:dyDescent="0.3">
      <c r="D72" t="s">
        <v>26</v>
      </c>
      <c r="E72">
        <v>2020</v>
      </c>
      <c r="F72" s="13">
        <f>BY_Demands!H$15*Projection_Growth!E105</f>
        <v>0.74942032319255203</v>
      </c>
      <c r="G72" s="13">
        <f>BY_Demands!I$15*Projection_Growth!F105</f>
        <v>2.2476924732202144</v>
      </c>
      <c r="H72" s="13">
        <f>BY_Demands!J$15*Projection_Growth!G105</f>
        <v>18.545807951541263</v>
      </c>
      <c r="I72" s="13">
        <f>BY_Demands!K$15*Projection_Growth!H105</f>
        <v>6.2949246348878694</v>
      </c>
      <c r="J72" t="s">
        <v>27</v>
      </c>
      <c r="K72" t="s">
        <v>470</v>
      </c>
      <c r="M72" s="3">
        <f t="shared" si="11"/>
        <v>27.837845382841898</v>
      </c>
    </row>
    <row r="73" spans="4:13" x14ac:dyDescent="0.3">
      <c r="D73" t="s">
        <v>26</v>
      </c>
      <c r="E73">
        <v>2030</v>
      </c>
      <c r="F73" s="13">
        <f>BY_Demands!H$15*Projection_Growth!E106</f>
        <v>0.76261429812376946</v>
      </c>
      <c r="G73" s="13">
        <f>BY_Demands!I$15*Projection_Growth!F106</f>
        <v>2.2872643893091968</v>
      </c>
      <c r="H73" s="13">
        <f>BY_Demands!J$15*Projection_Growth!G106</f>
        <v>18.872317545182131</v>
      </c>
      <c r="I73" s="13">
        <f>BY_Demands!K$15*Projection_Growth!H106</f>
        <v>6.4057503961546525</v>
      </c>
      <c r="J73" t="s">
        <v>27</v>
      </c>
      <c r="K73" t="s">
        <v>470</v>
      </c>
      <c r="M73" s="3">
        <f t="shared" si="11"/>
        <v>28.327946628769748</v>
      </c>
    </row>
    <row r="74" spans="4:13" x14ac:dyDescent="0.3">
      <c r="D74" t="s">
        <v>26</v>
      </c>
      <c r="E74">
        <v>2040</v>
      </c>
      <c r="F74" s="13">
        <f>BY_Demands!H$15*Projection_Growth!E107</f>
        <v>0.73570714291316996</v>
      </c>
      <c r="G74" s="13">
        <f>BY_Demands!I$15*Projection_Growth!F107</f>
        <v>2.2065633349462859</v>
      </c>
      <c r="H74" s="13">
        <f>BY_Demands!J$15*Projection_Growth!G107</f>
        <v>18.206449650203954</v>
      </c>
      <c r="I74" s="13">
        <f>BY_Demands!K$15*Projection_Growth!H107</f>
        <v>6.1797376914705886</v>
      </c>
      <c r="J74" t="s">
        <v>27</v>
      </c>
      <c r="K74" t="s">
        <v>470</v>
      </c>
      <c r="M74" s="3">
        <f t="shared" si="11"/>
        <v>27.328457819533998</v>
      </c>
    </row>
    <row r="75" spans="4:13" x14ac:dyDescent="0.3">
      <c r="D75" s="2" t="s">
        <v>26</v>
      </c>
      <c r="E75" s="2">
        <v>2050</v>
      </c>
      <c r="F75" s="13">
        <f>BY_Demands!H$15*Projection_Growth!E108</f>
        <v>0.70879998770257058</v>
      </c>
      <c r="G75" s="13">
        <f>BY_Demands!I$15*Projection_Growth!F108</f>
        <v>2.1258622805833749</v>
      </c>
      <c r="H75" s="13">
        <f>BY_Demands!J$15*Projection_Growth!G108</f>
        <v>17.540581755225777</v>
      </c>
      <c r="I75" s="13">
        <f>BY_Demands!K$15*Projection_Growth!H108</f>
        <v>5.9537249867865256</v>
      </c>
      <c r="J75" s="2" t="s">
        <v>27</v>
      </c>
      <c r="K75" t="s">
        <v>470</v>
      </c>
      <c r="M75" s="3">
        <f t="shared" si="11"/>
        <v>26.328969010298248</v>
      </c>
    </row>
    <row r="76" spans="4:13" x14ac:dyDescent="0.3">
      <c r="D76" t="s">
        <v>26</v>
      </c>
      <c r="E76">
        <v>2012</v>
      </c>
      <c r="F76" s="13">
        <f>BY_Demands!H$16*Projection_Growth!E103</f>
        <v>2.4916336910676797</v>
      </c>
      <c r="G76" s="13">
        <f>BY_Demands!I$16*Projection_Growth!F103</f>
        <v>7.4730109660981121</v>
      </c>
      <c r="H76" s="13">
        <f>BY_Demands!J$16*Projection_Growth!G103</f>
        <v>61.660137162117323</v>
      </c>
      <c r="I76" s="13">
        <f>BY_Demands!K$16*Projection_Growth!H103</f>
        <v>20.929037841142993</v>
      </c>
      <c r="J76" t="s">
        <v>27</v>
      </c>
      <c r="K76" t="s">
        <v>264</v>
      </c>
      <c r="M76" s="3">
        <f t="shared" si="11"/>
        <v>92.553819660426115</v>
      </c>
    </row>
    <row r="77" spans="4:13" x14ac:dyDescent="0.3">
      <c r="D77" t="s">
        <v>26</v>
      </c>
      <c r="E77">
        <v>2015</v>
      </c>
      <c r="F77" s="13">
        <f>BY_Demands!H$16*Projection_Growth!E104</f>
        <v>2.568869304093035</v>
      </c>
      <c r="G77" s="13">
        <f>BY_Demands!I$16*Projection_Growth!F104</f>
        <v>7.7046592156706497</v>
      </c>
      <c r="H77" s="13">
        <f>BY_Demands!J$16*Projection_Growth!G104</f>
        <v>63.571476902792817</v>
      </c>
      <c r="I77" s="13">
        <f>BY_Demands!K$16*Projection_Growth!H104</f>
        <v>21.577795751860947</v>
      </c>
      <c r="J77" t="s">
        <v>27</v>
      </c>
      <c r="K77" t="s">
        <v>264</v>
      </c>
      <c r="M77" s="3">
        <f t="shared" si="11"/>
        <v>95.422801174417444</v>
      </c>
    </row>
    <row r="78" spans="4:13" x14ac:dyDescent="0.3">
      <c r="D78" t="s">
        <v>26</v>
      </c>
      <c r="E78">
        <v>2020</v>
      </c>
      <c r="F78" s="13">
        <f>BY_Demands!H$16*Projection_Growth!E105</f>
        <v>2.716087609359092</v>
      </c>
      <c r="G78" s="13">
        <f>BY_Demands!I$16*Projection_Growth!F105</f>
        <v>8.1462024543929505</v>
      </c>
      <c r="H78" s="13">
        <f>BY_Demands!J$16*Projection_Growth!G105</f>
        <v>67.214669290189761</v>
      </c>
      <c r="I78" s="13">
        <f>BY_Demands!K$16*Projection_Growth!H105</f>
        <v>22.814389033155823</v>
      </c>
      <c r="J78" t="s">
        <v>27</v>
      </c>
      <c r="K78" t="s">
        <v>264</v>
      </c>
      <c r="M78" s="3">
        <f t="shared" si="11"/>
        <v>100.89134838709762</v>
      </c>
    </row>
    <row r="79" spans="4:13" x14ac:dyDescent="0.3">
      <c r="D79" t="s">
        <v>26</v>
      </c>
      <c r="E79">
        <v>2030</v>
      </c>
      <c r="F79" s="13">
        <f>BY_Demands!H$16*Projection_Growth!E106</f>
        <v>2.763905890662449</v>
      </c>
      <c r="G79" s="13">
        <f>BY_Demands!I$16*Projection_Growth!F106</f>
        <v>8.2896210242417254</v>
      </c>
      <c r="H79" s="13">
        <f>BY_Demands!J$16*Projection_Growth!G106</f>
        <v>68.39802212194499</v>
      </c>
      <c r="I79" s="13">
        <f>BY_Demands!K$16*Projection_Growth!H106</f>
        <v>23.216049446756799</v>
      </c>
      <c r="J79" t="s">
        <v>27</v>
      </c>
      <c r="K79" t="s">
        <v>264</v>
      </c>
      <c r="M79" s="3">
        <f t="shared" si="11"/>
        <v>102.66759848360597</v>
      </c>
    </row>
    <row r="80" spans="4:13" x14ac:dyDescent="0.3">
      <c r="D80" t="s">
        <v>26</v>
      </c>
      <c r="E80">
        <v>2040</v>
      </c>
      <c r="F80" s="13">
        <f>BY_Demands!H$16*Projection_Growth!E107</f>
        <v>2.6663875973777422</v>
      </c>
      <c r="G80" s="13">
        <f>BY_Demands!I$16*Projection_Growth!F107</f>
        <v>7.9971401199561871</v>
      </c>
      <c r="H80" s="13">
        <f>BY_Demands!J$16*Projection_Growth!G107</f>
        <v>65.984749512368907</v>
      </c>
      <c r="I80" s="13">
        <f>BY_Demands!K$16*Projection_Growth!H107</f>
        <v>22.396922599308873</v>
      </c>
      <c r="J80" t="s">
        <v>27</v>
      </c>
      <c r="K80" t="s">
        <v>264</v>
      </c>
      <c r="M80" s="3">
        <f t="shared" si="11"/>
        <v>99.045199829011722</v>
      </c>
    </row>
    <row r="81" spans="4:13" x14ac:dyDescent="0.3">
      <c r="D81" s="2" t="s">
        <v>26</v>
      </c>
      <c r="E81" s="2">
        <v>2050</v>
      </c>
      <c r="F81" s="19">
        <f>BY_Demands!H$16*Projection_Growth!E108</f>
        <v>2.568869304093035</v>
      </c>
      <c r="G81" s="19">
        <f>BY_Demands!I$16*Projection_Growth!F108</f>
        <v>7.7046592156706497</v>
      </c>
      <c r="H81" s="19">
        <f>BY_Demands!J$16*Projection_Growth!G108</f>
        <v>63.571476902792817</v>
      </c>
      <c r="I81" s="19">
        <f>BY_Demands!K$16*Projection_Growth!H108</f>
        <v>21.577795751860947</v>
      </c>
      <c r="J81" s="2" t="s">
        <v>27</v>
      </c>
      <c r="K81" s="2" t="s">
        <v>264</v>
      </c>
      <c r="M81" s="3">
        <f t="shared" si="11"/>
        <v>95.422801174417444</v>
      </c>
    </row>
    <row r="82" spans="4:13" x14ac:dyDescent="0.3">
      <c r="D82" t="s">
        <v>26</v>
      </c>
      <c r="E82">
        <v>2012</v>
      </c>
      <c r="F82" s="13">
        <f>BY_Demands!H$17*Projection_Growth!E109</f>
        <v>0.23678526007396089</v>
      </c>
      <c r="G82" s="13">
        <f>BY_Demands!I$17*Projection_Growth!F109</f>
        <v>0.7101761593153223</v>
      </c>
      <c r="H82" s="13">
        <f>BY_Demands!J$17*Projection_Growth!G109</f>
        <v>5.8596942505909801</v>
      </c>
      <c r="I82" s="13">
        <f>BY_Demands!K$17*Projection_Growth!H109</f>
        <v>1.9889310720426465</v>
      </c>
      <c r="J82" t="s">
        <v>27</v>
      </c>
      <c r="K82" t="s">
        <v>265</v>
      </c>
      <c r="M82" s="3">
        <f t="shared" si="11"/>
        <v>8.795586742022909</v>
      </c>
    </row>
    <row r="83" spans="4:13" x14ac:dyDescent="0.3">
      <c r="D83" t="s">
        <v>26</v>
      </c>
      <c r="E83">
        <v>2015</v>
      </c>
      <c r="F83" s="13">
        <f>BY_Demands!H$17*Projection_Growth!E110</f>
        <v>0.24412512499180278</v>
      </c>
      <c r="G83" s="13">
        <f>BY_Demands!I$17*Projection_Growth!F110</f>
        <v>0.7321901861834561</v>
      </c>
      <c r="H83" s="13">
        <f>BY_Demands!J$17*Projection_Growth!G110</f>
        <v>6.0413329397803253</v>
      </c>
      <c r="I83" s="13">
        <f>BY_Demands!K$17*Projection_Growth!H110</f>
        <v>2.050583918994064</v>
      </c>
      <c r="J83" t="s">
        <v>27</v>
      </c>
      <c r="K83" t="s">
        <v>265</v>
      </c>
      <c r="M83" s="3">
        <f t="shared" si="11"/>
        <v>9.0682321699496491</v>
      </c>
    </row>
    <row r="84" spans="4:13" x14ac:dyDescent="0.3">
      <c r="D84" t="s">
        <v>26</v>
      </c>
      <c r="E84">
        <v>2020</v>
      </c>
      <c r="F84" s="13">
        <f>BY_Demands!H$17*Projection_Growth!E111</f>
        <v>0.25811559430719144</v>
      </c>
      <c r="G84" s="13">
        <f>BY_Demands!I$17*Projection_Growth!F111</f>
        <v>0.77415098121908521</v>
      </c>
      <c r="H84" s="13">
        <f>BY_Demands!J$17*Projection_Growth!G111</f>
        <v>6.3875532770802312</v>
      </c>
      <c r="I84" s="13">
        <f>BY_Demands!K$17*Projection_Growth!H111</f>
        <v>2.1681000140632594</v>
      </c>
      <c r="J84" t="s">
        <v>27</v>
      </c>
      <c r="K84" t="s">
        <v>265</v>
      </c>
      <c r="M84" s="3">
        <f t="shared" si="11"/>
        <v>9.5879198666697683</v>
      </c>
    </row>
    <row r="85" spans="4:13" x14ac:dyDescent="0.3">
      <c r="D85" t="s">
        <v>26</v>
      </c>
      <c r="E85">
        <v>2030</v>
      </c>
      <c r="F85" s="13">
        <f>BY_Demands!H$17*Projection_Growth!E112</f>
        <v>0.26265986749441639</v>
      </c>
      <c r="G85" s="13">
        <f>BY_Demands!I$17*Projection_Growth!F112</f>
        <v>0.78778035357940435</v>
      </c>
      <c r="H85" s="13">
        <f>BY_Demands!J$17*Projection_Growth!G112</f>
        <v>6.5000098187584561</v>
      </c>
      <c r="I85" s="13">
        <f>BY_Demands!K$17*Projection_Growth!H112</f>
        <v>2.2062706592254573</v>
      </c>
      <c r="J85" t="s">
        <v>27</v>
      </c>
      <c r="K85" t="s">
        <v>265</v>
      </c>
      <c r="M85" s="3">
        <f t="shared" si="11"/>
        <v>9.756720699057734</v>
      </c>
    </row>
    <row r="86" spans="4:13" x14ac:dyDescent="0.3">
      <c r="D86" t="s">
        <v>26</v>
      </c>
      <c r="E86">
        <v>2040</v>
      </c>
      <c r="F86" s="13">
        <f>BY_Demands!H$17*Projection_Growth!E113</f>
        <v>0.25339249624310961</v>
      </c>
      <c r="G86" s="13">
        <f>BY_Demands!I$17*Projection_Growth!F113</f>
        <v>0.75998526988143023</v>
      </c>
      <c r="H86" s="13">
        <f>BY_Demands!J$17*Projection_Growth!G113</f>
        <v>6.2706713792693911</v>
      </c>
      <c r="I86" s="13">
        <f>BY_Demands!K$17*Projection_Growth!H113</f>
        <v>2.1284272891097609</v>
      </c>
      <c r="J86" t="s">
        <v>27</v>
      </c>
      <c r="K86" t="s">
        <v>265</v>
      </c>
      <c r="M86" s="3">
        <f t="shared" si="11"/>
        <v>9.4124764345036915</v>
      </c>
    </row>
    <row r="87" spans="4:13" x14ac:dyDescent="0.3">
      <c r="D87" s="2" t="s">
        <v>26</v>
      </c>
      <c r="E87" s="2">
        <v>2050</v>
      </c>
      <c r="F87" s="19">
        <f>BY_Demands!H$17*Projection_Growth!E114</f>
        <v>0.24412512499180278</v>
      </c>
      <c r="G87" s="19">
        <f>BY_Demands!I$17*Projection_Growth!F114</f>
        <v>0.7321901861834561</v>
      </c>
      <c r="H87" s="19">
        <f>BY_Demands!J$17*Projection_Growth!G114</f>
        <v>6.0413329397803253</v>
      </c>
      <c r="I87" s="19">
        <f>BY_Demands!K$17*Projection_Growth!H114</f>
        <v>2.050583918994064</v>
      </c>
      <c r="J87" s="2" t="s">
        <v>27</v>
      </c>
      <c r="K87" s="2" t="s">
        <v>265</v>
      </c>
      <c r="M87" s="3">
        <f t="shared" si="11"/>
        <v>9.0682321699496491</v>
      </c>
    </row>
    <row r="88" spans="4:13" x14ac:dyDescent="0.3">
      <c r="D88" t="s">
        <v>26</v>
      </c>
      <c r="E88">
        <v>2012</v>
      </c>
      <c r="F88" s="13">
        <f>BY_Demands!H$18*Projection_Growth!E115</f>
        <v>3.0200905676130058E-2</v>
      </c>
      <c r="G88" s="13">
        <f>BY_Demands!I$18*Projection_Growth!F115</f>
        <v>9.0579807181489863E-2</v>
      </c>
      <c r="H88" s="13">
        <f>BY_Demands!J$18*Projection_Growth!G115</f>
        <v>0.74737791236575535</v>
      </c>
      <c r="I88" s="13">
        <f>BY_Demands!K$18*Projection_Growth!H115</f>
        <v>0.2536793028599913</v>
      </c>
      <c r="J88" t="s">
        <v>27</v>
      </c>
      <c r="K88" t="s">
        <v>266</v>
      </c>
      <c r="M88" s="3">
        <f t="shared" si="11"/>
        <v>1.1218379280833666</v>
      </c>
    </row>
    <row r="89" spans="4:13" x14ac:dyDescent="0.3">
      <c r="D89" t="s">
        <v>26</v>
      </c>
      <c r="E89">
        <v>2015</v>
      </c>
      <c r="F89" s="13">
        <f>BY_Demands!H$18*Projection_Growth!E116</f>
        <v>3.1137072766894234E-2</v>
      </c>
      <c r="G89" s="13">
        <f>BY_Demands!I$18*Projection_Growth!F116</f>
        <v>9.3387598294790722E-2</v>
      </c>
      <c r="H89" s="13">
        <f>BY_Demands!J$18*Projection_Growth!G116</f>
        <v>0.770545118456328</v>
      </c>
      <c r="I89" s="13">
        <f>BY_Demands!K$18*Projection_Growth!H116</f>
        <v>0.26154284898977587</v>
      </c>
      <c r="J89" t="s">
        <v>27</v>
      </c>
      <c r="K89" t="s">
        <v>266</v>
      </c>
      <c r="M89" s="3">
        <f t="shared" si="11"/>
        <v>1.1566126385077888</v>
      </c>
    </row>
    <row r="90" spans="4:13" x14ac:dyDescent="0.3">
      <c r="D90" t="s">
        <v>26</v>
      </c>
      <c r="E90">
        <v>2020</v>
      </c>
      <c r="F90" s="13">
        <f>BY_Demands!H$18*Projection_Growth!E117</f>
        <v>3.2921494837874786E-2</v>
      </c>
      <c r="G90" s="13">
        <f>BY_Demands!I$18*Projection_Growth!F117</f>
        <v>9.8739510878245562E-2</v>
      </c>
      <c r="H90" s="13">
        <f>BY_Demands!J$18*Projection_Growth!G117</f>
        <v>0.81470398099146357</v>
      </c>
      <c r="I90" s="13">
        <f>BY_Demands!K$18*Projection_Growth!H117</f>
        <v>0.27653150369532353</v>
      </c>
      <c r="J90" t="s">
        <v>27</v>
      </c>
      <c r="K90" t="s">
        <v>266</v>
      </c>
      <c r="M90" s="3">
        <f t="shared" si="11"/>
        <v>1.2228964904029076</v>
      </c>
    </row>
    <row r="91" spans="4:13" x14ac:dyDescent="0.3">
      <c r="D91" t="s">
        <v>26</v>
      </c>
      <c r="E91">
        <v>2030</v>
      </c>
      <c r="F91" s="13">
        <f>BY_Demands!H$18*Projection_Growth!E118</f>
        <v>3.35010966502979E-2</v>
      </c>
      <c r="G91" s="13">
        <f>BY_Demands!I$18*Projection_Growth!F118</f>
        <v>0.10047787664033006</v>
      </c>
      <c r="H91" s="13">
        <f>BY_Demands!J$18*Projection_Growth!G118</f>
        <v>0.82904731218879824</v>
      </c>
      <c r="I91" s="13">
        <f>BY_Demands!K$18*Projection_Growth!H118</f>
        <v>0.28139999953742323</v>
      </c>
      <c r="J91" t="s">
        <v>27</v>
      </c>
      <c r="K91" t="s">
        <v>266</v>
      </c>
      <c r="M91" s="3">
        <f t="shared" si="11"/>
        <v>1.2444262850168495</v>
      </c>
    </row>
    <row r="92" spans="4:13" x14ac:dyDescent="0.3">
      <c r="D92" t="s">
        <v>26</v>
      </c>
      <c r="E92">
        <v>2040</v>
      </c>
      <c r="F92" s="13">
        <f>BY_Demands!H$18*Projection_Growth!E119</f>
        <v>3.2319084708596069E-2</v>
      </c>
      <c r="G92" s="13">
        <f>BY_Demands!I$18*Projection_Growth!F119</f>
        <v>9.6932737467560398E-2</v>
      </c>
      <c r="H92" s="13">
        <f>BY_Demands!J$18*Projection_Growth!G119</f>
        <v>0.79979621532256318</v>
      </c>
      <c r="I92" s="13">
        <f>BY_Demands!K$18*Projection_Growth!H119</f>
        <v>0.27147142426359955</v>
      </c>
      <c r="J92" t="s">
        <v>27</v>
      </c>
      <c r="K92" t="s">
        <v>266</v>
      </c>
      <c r="M92" s="3">
        <f t="shared" si="11"/>
        <v>1.2005194617623192</v>
      </c>
    </row>
    <row r="93" spans="4:13" x14ac:dyDescent="0.3">
      <c r="D93" s="2" t="s">
        <v>26</v>
      </c>
      <c r="E93" s="2">
        <v>2050</v>
      </c>
      <c r="F93" s="19">
        <f>BY_Demands!H$18*Projection_Growth!E120</f>
        <v>3.1137072766894234E-2</v>
      </c>
      <c r="G93" s="19">
        <f>BY_Demands!I$18*Projection_Growth!F120</f>
        <v>9.3387598294790722E-2</v>
      </c>
      <c r="H93" s="19">
        <f>BY_Demands!J$18*Projection_Growth!G120</f>
        <v>0.770545118456328</v>
      </c>
      <c r="I93" s="19">
        <f>BY_Demands!K$18*Projection_Growth!H120</f>
        <v>0.26154284898977587</v>
      </c>
      <c r="J93" s="2" t="s">
        <v>27</v>
      </c>
      <c r="K93" s="2" t="s">
        <v>266</v>
      </c>
      <c r="M93" s="3">
        <f t="shared" si="11"/>
        <v>1.1566126385077888</v>
      </c>
    </row>
    <row r="94" spans="4:13" x14ac:dyDescent="0.3">
      <c r="D94" t="s">
        <v>26</v>
      </c>
      <c r="E94">
        <v>2012</v>
      </c>
      <c r="F94" s="13">
        <f>BY_Demands!H$19*Projection_Growth!E121</f>
        <v>19.444778030335637</v>
      </c>
      <c r="G94" s="13">
        <f>BY_Demands!I$19*Projection_Growth!F121</f>
        <v>45.08378748577006</v>
      </c>
      <c r="H94" s="13">
        <f>BY_Demands!J$19*Projection_Growth!G121</f>
        <v>411.29314381580281</v>
      </c>
      <c r="I94" s="13">
        <f>BY_Demands!K$19*Projection_Growth!H121</f>
        <v>85.505697083795908</v>
      </c>
      <c r="J94" t="s">
        <v>27</v>
      </c>
      <c r="K94" t="s">
        <v>475</v>
      </c>
      <c r="M94" s="3">
        <f t="shared" si="11"/>
        <v>561.32740641570444</v>
      </c>
    </row>
    <row r="95" spans="4:13" x14ac:dyDescent="0.3">
      <c r="D95" t="s">
        <v>26</v>
      </c>
      <c r="E95">
        <v>2015</v>
      </c>
      <c r="F95" s="13">
        <f>BY_Demands!H$19*Projection_Growth!E122</f>
        <v>20.071848020277663</v>
      </c>
      <c r="G95" s="13">
        <f>BY_Demands!I$19*Projection_Growth!F122</f>
        <v>46.537683751448462</v>
      </c>
      <c r="H95" s="13">
        <f>BY_Demands!J$19*Projection_Growth!G122</f>
        <v>424.55683791163858</v>
      </c>
      <c r="I95" s="13">
        <f>BY_Demands!K$19*Projection_Growth!H122</f>
        <v>88.26314983160681</v>
      </c>
      <c r="J95" t="s">
        <v>27</v>
      </c>
      <c r="K95" t="s">
        <v>475</v>
      </c>
      <c r="M95" s="3">
        <f t="shared" si="11"/>
        <v>579.4295195149715</v>
      </c>
    </row>
    <row r="96" spans="4:13" x14ac:dyDescent="0.3">
      <c r="D96" t="s">
        <v>26</v>
      </c>
      <c r="E96">
        <v>2020</v>
      </c>
      <c r="F96" s="13">
        <f>BY_Demands!H$19*Projection_Growth!E123</f>
        <v>20.660078394977038</v>
      </c>
      <c r="G96" s="13">
        <f>BY_Demands!I$19*Projection_Growth!F123</f>
        <v>47.901528232689046</v>
      </c>
      <c r="H96" s="13">
        <f>BY_Demands!J$19*Projection_Growth!G123</f>
        <v>436.99900206083134</v>
      </c>
      <c r="I96" s="13">
        <f>BY_Demands!K$19*Projection_Growth!H123</f>
        <v>90.84981079302608</v>
      </c>
      <c r="J96" t="s">
        <v>27</v>
      </c>
      <c r="K96" t="s">
        <v>475</v>
      </c>
      <c r="M96" s="3">
        <f t="shared" si="11"/>
        <v>596.41041948152349</v>
      </c>
    </row>
    <row r="97" spans="4:13" x14ac:dyDescent="0.3">
      <c r="D97" t="s">
        <v>26</v>
      </c>
      <c r="E97">
        <v>2030</v>
      </c>
      <c r="F97" s="13">
        <f>BY_Demands!H$19*Projection_Growth!E124</f>
        <v>21.364149828178071</v>
      </c>
      <c r="G97" s="13">
        <f>BY_Demands!I$19*Projection_Growth!F124</f>
        <v>49.533956580275031</v>
      </c>
      <c r="H97" s="13">
        <f>BY_Demands!J$19*Projection_Growth!G124</f>
        <v>451.89141959217989</v>
      </c>
      <c r="I97" s="13">
        <f>BY_Demands!K$19*Projection_Growth!H124</f>
        <v>93.945866638905159</v>
      </c>
      <c r="J97" t="s">
        <v>27</v>
      </c>
      <c r="K97" t="s">
        <v>475</v>
      </c>
      <c r="M97" s="3">
        <f t="shared" si="11"/>
        <v>616.73539263953819</v>
      </c>
    </row>
    <row r="98" spans="4:13" x14ac:dyDescent="0.3">
      <c r="D98" t="s">
        <v>26</v>
      </c>
      <c r="E98">
        <v>2040</v>
      </c>
      <c r="F98" s="13">
        <f>BY_Demands!H$19*Projection_Growth!E125</f>
        <v>21.105689466597994</v>
      </c>
      <c r="G98" s="13">
        <f>BY_Demands!I$19*Projection_Growth!F125</f>
        <v>48.934702014509718</v>
      </c>
      <c r="H98" s="13">
        <f>BY_Demands!J$19*Projection_Growth!G125</f>
        <v>446.42450325607166</v>
      </c>
      <c r="I98" s="13">
        <f>BY_Demands!K$19*Projection_Growth!H125</f>
        <v>92.8093232774455</v>
      </c>
      <c r="J98" t="s">
        <v>27</v>
      </c>
      <c r="K98" t="s">
        <v>475</v>
      </c>
      <c r="M98" s="3">
        <f t="shared" si="11"/>
        <v>609.27421801462492</v>
      </c>
    </row>
    <row r="99" spans="4:13" x14ac:dyDescent="0.3">
      <c r="D99" s="2" t="s">
        <v>26</v>
      </c>
      <c r="E99" s="2">
        <v>2050</v>
      </c>
      <c r="F99" s="13">
        <f>BY_Demands!H$19*Projection_Growth!E126</f>
        <v>20.847229105017909</v>
      </c>
      <c r="G99" s="13">
        <f>BY_Demands!I$19*Projection_Growth!F126</f>
        <v>48.335447448744397</v>
      </c>
      <c r="H99" s="13">
        <f>BY_Demands!J$19*Projection_Growth!G126</f>
        <v>440.95758691996338</v>
      </c>
      <c r="I99" s="13">
        <f>BY_Demands!K$19*Projection_Growth!H126</f>
        <v>91.672779915985814</v>
      </c>
      <c r="J99" s="2" t="s">
        <v>27</v>
      </c>
      <c r="K99" t="s">
        <v>475</v>
      </c>
      <c r="M99" s="3">
        <f t="shared" si="11"/>
        <v>601.81304338971154</v>
      </c>
    </row>
    <row r="100" spans="4:13" x14ac:dyDescent="0.3">
      <c r="D100" t="s">
        <v>26</v>
      </c>
      <c r="E100">
        <v>2012</v>
      </c>
      <c r="F100" s="13">
        <f>BY_Demands!$H$20*Projection_Growth!E121</f>
        <v>109.65490658973256</v>
      </c>
      <c r="G100" s="13">
        <f>BY_Demands!$I$20*Projection_Growth!F121</f>
        <v>254.24093284844534</v>
      </c>
      <c r="H100" s="13">
        <f>BY_Demands!$J$20*Projection_Growth!G121</f>
        <v>1907.438084475187</v>
      </c>
      <c r="I100" s="13">
        <f>BY_Demands!$K$20*Projection_Growth!H121</f>
        <v>554.96252300584547</v>
      </c>
      <c r="J100" t="s">
        <v>27</v>
      </c>
      <c r="K100" t="s">
        <v>477</v>
      </c>
      <c r="M100" s="3">
        <f t="shared" si="11"/>
        <v>2826.2964469192102</v>
      </c>
    </row>
    <row r="101" spans="4:13" x14ac:dyDescent="0.3">
      <c r="D101" t="s">
        <v>26</v>
      </c>
      <c r="E101">
        <v>2015</v>
      </c>
      <c r="F101" s="13">
        <f>BY_Demands!$H$20*Projection_Growth!E122</f>
        <v>113.19114141149518</v>
      </c>
      <c r="G101" s="13">
        <f>BY_Demands!$I$20*Projection_Growth!F122</f>
        <v>262.43988780465031</v>
      </c>
      <c r="H101" s="13">
        <f>BY_Demands!$J$20*Projection_Growth!G122</f>
        <v>1968.9505984561065</v>
      </c>
      <c r="I101" s="13">
        <f>BY_Demands!$K$20*Projection_Growth!H122</f>
        <v>572.8593765043305</v>
      </c>
      <c r="J101" t="s">
        <v>27</v>
      </c>
      <c r="K101" t="s">
        <v>477</v>
      </c>
      <c r="M101" s="3">
        <f t="shared" si="11"/>
        <v>2917.4410041765827</v>
      </c>
    </row>
    <row r="102" spans="4:13" x14ac:dyDescent="0.3">
      <c r="D102" t="s">
        <v>26</v>
      </c>
      <c r="E102">
        <v>2020</v>
      </c>
      <c r="F102" s="13">
        <f>BY_Demands!$H$20*Projection_Growth!E123</f>
        <v>116.50834805125592</v>
      </c>
      <c r="G102" s="13">
        <f>BY_Demands!$I$20*Projection_Growth!F123</f>
        <v>270.13101387253568</v>
      </c>
      <c r="H102" s="13">
        <f>BY_Demands!$J$20*Projection_Growth!G123</f>
        <v>2026.6531352192544</v>
      </c>
      <c r="I102" s="13">
        <f>BY_Demands!$K$20*Projection_Growth!H123</f>
        <v>589.64773028973002</v>
      </c>
      <c r="J102" t="s">
        <v>27</v>
      </c>
      <c r="K102" t="s">
        <v>477</v>
      </c>
      <c r="M102" s="3">
        <f t="shared" si="11"/>
        <v>3002.9402274327763</v>
      </c>
    </row>
    <row r="103" spans="4:13" x14ac:dyDescent="0.3">
      <c r="D103" t="s">
        <v>26</v>
      </c>
      <c r="E103">
        <v>2030</v>
      </c>
      <c r="F103" s="13">
        <f>BY_Demands!$H$20*Projection_Growth!E124</f>
        <v>120.47881699256818</v>
      </c>
      <c r="G103" s="13">
        <f>BY_Demands!$I$20*Projection_Growth!F124</f>
        <v>279.33676452135825</v>
      </c>
      <c r="H103" s="13">
        <f>BY_Demands!$J$20*Projection_Growth!G124</f>
        <v>2095.7191160076968</v>
      </c>
      <c r="I103" s="13">
        <f>BY_Demands!$K$20*Projection_Growth!H124</f>
        <v>609.74223886864036</v>
      </c>
      <c r="J103" t="s">
        <v>27</v>
      </c>
      <c r="K103" t="s">
        <v>477</v>
      </c>
      <c r="M103" s="3">
        <f t="shared" si="11"/>
        <v>3105.2769363902639</v>
      </c>
    </row>
    <row r="104" spans="4:13" x14ac:dyDescent="0.3">
      <c r="D104" t="s">
        <v>26</v>
      </c>
      <c r="E104">
        <v>2040</v>
      </c>
      <c r="F104" s="13">
        <f>BY_Demands!$H$20*Projection_Growth!E125</f>
        <v>119.0212818763536</v>
      </c>
      <c r="G104" s="13">
        <f>BY_Demands!$I$20*Projection_Growth!F125</f>
        <v>275.95738917801668</v>
      </c>
      <c r="H104" s="13">
        <f>BY_Demands!$J$20*Projection_Growth!G125</f>
        <v>2070.3654124973787</v>
      </c>
      <c r="I104" s="13">
        <f>BY_Demands!$K$20*Projection_Growth!H125</f>
        <v>602.36566639577848</v>
      </c>
      <c r="J104" t="s">
        <v>27</v>
      </c>
      <c r="K104" t="s">
        <v>477</v>
      </c>
      <c r="M104" s="3">
        <f t="shared" si="11"/>
        <v>3067.7097499475276</v>
      </c>
    </row>
    <row r="105" spans="4:13" x14ac:dyDescent="0.3">
      <c r="D105" s="2" t="s">
        <v>26</v>
      </c>
      <c r="E105" s="2">
        <v>2050</v>
      </c>
      <c r="F105" s="19">
        <f>BY_Demands!$H$20*Projection_Growth!E126</f>
        <v>117.56374676013898</v>
      </c>
      <c r="G105" s="19">
        <f>BY_Demands!$I$20*Projection_Growth!F126</f>
        <v>272.57801383467506</v>
      </c>
      <c r="H105" s="19">
        <f>BY_Demands!$J$20*Projection_Growth!G126</f>
        <v>2045.0117089870605</v>
      </c>
      <c r="I105" s="19">
        <f>BY_Demands!$K$20*Projection_Growth!H126</f>
        <v>594.98909392291637</v>
      </c>
      <c r="J105" s="2" t="s">
        <v>27</v>
      </c>
      <c r="K105" t="s">
        <v>477</v>
      </c>
      <c r="M105" s="3">
        <f t="shared" si="11"/>
        <v>3030.1425635047908</v>
      </c>
    </row>
    <row r="106" spans="4:13" x14ac:dyDescent="0.3">
      <c r="D106" t="s">
        <v>26</v>
      </c>
      <c r="E106">
        <v>2012</v>
      </c>
      <c r="F106" s="13">
        <f>BY_Demands!$H$21*Projection_Growth!E121</f>
        <v>45.615654119807807</v>
      </c>
      <c r="G106" s="13">
        <f>BY_Demands!$I$21*Projection_Growth!F121</f>
        <v>105.76240331226323</v>
      </c>
      <c r="H106" s="13">
        <f>BY_Demands!$J$21*Projection_Growth!G121</f>
        <v>1142.1701251552986</v>
      </c>
      <c r="I106" s="13">
        <f>BY_Demands!$K$21*Projection_Growth!H121</f>
        <v>466.78593903265056</v>
      </c>
      <c r="J106" t="s">
        <v>27</v>
      </c>
      <c r="K106" t="s">
        <v>479</v>
      </c>
      <c r="M106" s="3">
        <f t="shared" si="11"/>
        <v>1760.3341216200201</v>
      </c>
    </row>
    <row r="107" spans="4:13" x14ac:dyDescent="0.3">
      <c r="D107" t="s">
        <v>26</v>
      </c>
      <c r="E107">
        <v>2015</v>
      </c>
      <c r="F107" s="13">
        <f>BY_Demands!$H$21*Projection_Growth!E122</f>
        <v>47.086702425192506</v>
      </c>
      <c r="G107" s="13">
        <f>BY_Demands!$I$21*Projection_Growth!F122</f>
        <v>109.173109728032</v>
      </c>
      <c r="H107" s="13">
        <f>BY_Demands!$J$21*Projection_Growth!G122</f>
        <v>1179.0036959873157</v>
      </c>
      <c r="I107" s="13">
        <f>BY_Demands!$K$21*Projection_Growth!H122</f>
        <v>481.83920699166936</v>
      </c>
      <c r="J107" t="s">
        <v>27</v>
      </c>
      <c r="K107" t="s">
        <v>479</v>
      </c>
      <c r="M107" s="3">
        <f t="shared" si="11"/>
        <v>1817.1027151322096</v>
      </c>
    </row>
    <row r="108" spans="4:13" x14ac:dyDescent="0.3">
      <c r="D108" t="s">
        <v>26</v>
      </c>
      <c r="E108">
        <v>2020</v>
      </c>
      <c r="F108" s="13">
        <f>BY_Demands!$H$21*Projection_Growth!E123</f>
        <v>48.466636578886131</v>
      </c>
      <c r="G108" s="13">
        <f>BY_Demands!$I$21*Projection_Growth!F123</f>
        <v>112.37256297107862</v>
      </c>
      <c r="H108" s="13">
        <f>BY_Demands!$J$21*Projection_Growth!G123</f>
        <v>1213.5558600512288</v>
      </c>
      <c r="I108" s="13">
        <f>BY_Demands!$K$21*Projection_Growth!H123</f>
        <v>495.9601019380251</v>
      </c>
      <c r="J108" t="s">
        <v>27</v>
      </c>
      <c r="K108" t="s">
        <v>479</v>
      </c>
      <c r="M108" s="3">
        <f t="shared" si="11"/>
        <v>1870.3551615392189</v>
      </c>
    </row>
    <row r="109" spans="4:13" x14ac:dyDescent="0.3">
      <c r="D109" t="s">
        <v>26</v>
      </c>
      <c r="E109">
        <v>2030</v>
      </c>
      <c r="F109" s="13">
        <f>BY_Demands!$H$21*Projection_Growth!E124</f>
        <v>50.118323161393313</v>
      </c>
      <c r="G109" s="13">
        <f>BY_Demands!$I$21*Projection_Growth!F124</f>
        <v>116.20208916894418</v>
      </c>
      <c r="H109" s="13">
        <f>BY_Demands!$J$21*Projection_Growth!G124</f>
        <v>1254.9124317602461</v>
      </c>
      <c r="I109" s="13">
        <f>BY_Demands!$K$21*Projection_Growth!H124</f>
        <v>512.86184515052582</v>
      </c>
      <c r="J109" t="s">
        <v>27</v>
      </c>
      <c r="K109" t="s">
        <v>479</v>
      </c>
      <c r="M109" s="3">
        <f t="shared" si="11"/>
        <v>1934.0946892411093</v>
      </c>
    </row>
    <row r="110" spans="4:13" x14ac:dyDescent="0.3">
      <c r="D110" t="s">
        <v>26</v>
      </c>
      <c r="E110">
        <v>2040</v>
      </c>
      <c r="F110" s="13">
        <f>BY_Demands!$H$21*Projection_Growth!E125</f>
        <v>49.511999014153155</v>
      </c>
      <c r="G110" s="13">
        <f>BY_Demands!$I$21*Projection_Growth!F125</f>
        <v>114.79629328076176</v>
      </c>
      <c r="H110" s="13">
        <f>BY_Demands!$J$21*Projection_Growth!G125</f>
        <v>1239.7306846056601</v>
      </c>
      <c r="I110" s="13">
        <f>BY_Demands!$K$21*Projection_Growth!H125</f>
        <v>506.65731751875461</v>
      </c>
      <c r="J110" t="s">
        <v>27</v>
      </c>
      <c r="K110" t="s">
        <v>479</v>
      </c>
      <c r="M110" s="3">
        <f t="shared" si="11"/>
        <v>1910.6962944193297</v>
      </c>
    </row>
    <row r="111" spans="4:13" x14ac:dyDescent="0.3">
      <c r="D111" s="2" t="s">
        <v>26</v>
      </c>
      <c r="E111" s="2">
        <v>2050</v>
      </c>
      <c r="F111" s="19">
        <f>BY_Demands!$H$21*Projection_Growth!E126</f>
        <v>48.905674866912989</v>
      </c>
      <c r="G111" s="19">
        <f>BY_Demands!$I$21*Projection_Growth!F126</f>
        <v>113.39049739257931</v>
      </c>
      <c r="H111" s="19">
        <f>BY_Demands!$J$21*Projection_Growth!G126</f>
        <v>1224.5489374510739</v>
      </c>
      <c r="I111" s="19">
        <f>BY_Demands!$K$21*Projection_Growth!H126</f>
        <v>500.45278988698323</v>
      </c>
      <c r="J111" s="2" t="s">
        <v>27</v>
      </c>
      <c r="K111" t="s">
        <v>479</v>
      </c>
      <c r="M111" s="3">
        <f t="shared" si="11"/>
        <v>1887.2978995975495</v>
      </c>
    </row>
    <row r="112" spans="4:13" x14ac:dyDescent="0.3">
      <c r="D112" t="s">
        <v>26</v>
      </c>
      <c r="E112">
        <v>2012</v>
      </c>
      <c r="F112" s="13">
        <f>BY_Demands!$H$22*Projection_Growth!E121</f>
        <v>106.64814883985265</v>
      </c>
      <c r="G112" s="13">
        <f>BY_Demands!$I$22*Projection_Growth!F121</f>
        <v>247.2695996089858</v>
      </c>
      <c r="H112" s="13">
        <f>BY_Demands!$J$22*Projection_Growth!G121</f>
        <v>731.83041960140531</v>
      </c>
      <c r="I112" s="13">
        <f>BY_Demands!$K$22*Projection_Growth!H121</f>
        <v>175.7448638808419</v>
      </c>
      <c r="J112" t="s">
        <v>27</v>
      </c>
      <c r="K112" t="s">
        <v>481</v>
      </c>
      <c r="M112" s="3">
        <f t="shared" si="11"/>
        <v>1261.4930319310856</v>
      </c>
    </row>
    <row r="113" spans="4:13" x14ac:dyDescent="0.3">
      <c r="D113" t="s">
        <v>26</v>
      </c>
      <c r="E113">
        <v>2015</v>
      </c>
      <c r="F113" s="13">
        <f>BY_Demands!$H$22*Projection_Growth!E122</f>
        <v>110.08741945101673</v>
      </c>
      <c r="G113" s="13">
        <f>BY_Demands!$I$22*Projection_Growth!F122</f>
        <v>255.24373770909037</v>
      </c>
      <c r="H113" s="13">
        <f>BY_Demands!$J$22*Projection_Growth!G122</f>
        <v>755.43104353975957</v>
      </c>
      <c r="I113" s="13">
        <f>BY_Demands!$K$22*Projection_Growth!H122</f>
        <v>181.41241790764508</v>
      </c>
      <c r="J113" t="s">
        <v>27</v>
      </c>
      <c r="K113" t="s">
        <v>481</v>
      </c>
      <c r="M113" s="3">
        <f t="shared" si="11"/>
        <v>1302.1746186075118</v>
      </c>
    </row>
    <row r="114" spans="4:13" x14ac:dyDescent="0.3">
      <c r="D114" t="s">
        <v>26</v>
      </c>
      <c r="E114">
        <v>2020</v>
      </c>
      <c r="F114" s="13">
        <f>BY_Demands!$H$22*Projection_Growth!E123</f>
        <v>113.31366767329989</v>
      </c>
      <c r="G114" s="13">
        <f>BY_Demands!$I$22*Projection_Growth!F123</f>
        <v>262.7239716825942</v>
      </c>
      <c r="H114" s="13">
        <f>BY_Demands!$J$22*Projection_Growth!G123</f>
        <v>777.56988622888355</v>
      </c>
      <c r="I114" s="13">
        <f>BY_Demands!$K$22*Projection_Growth!H123</f>
        <v>186.7289335794022</v>
      </c>
      <c r="J114" t="s">
        <v>27</v>
      </c>
      <c r="K114" t="s">
        <v>481</v>
      </c>
      <c r="M114" s="3">
        <f t="shared" si="11"/>
        <v>1340.3364591641798</v>
      </c>
    </row>
    <row r="115" spans="4:13" x14ac:dyDescent="0.3">
      <c r="D115" t="s">
        <v>26</v>
      </c>
      <c r="E115">
        <v>2030</v>
      </c>
      <c r="F115" s="13">
        <f>BY_Demands!$H$22*Projection_Growth!E124</f>
        <v>117.17526562441913</v>
      </c>
      <c r="G115" s="13">
        <f>BY_Demands!$I$22*Projection_Growth!F124</f>
        <v>271.6772989518559</v>
      </c>
      <c r="H115" s="13">
        <f>BY_Demands!$J$22*Projection_Growth!G124</f>
        <v>804.06856323023692</v>
      </c>
      <c r="I115" s="13">
        <f>BY_Demands!$K$22*Projection_Growth!H124</f>
        <v>193.09243837216786</v>
      </c>
      <c r="J115" t="s">
        <v>27</v>
      </c>
      <c r="K115" t="s">
        <v>481</v>
      </c>
      <c r="M115" s="3">
        <f t="shared" si="11"/>
        <v>1386.0135661786799</v>
      </c>
    </row>
    <row r="116" spans="4:13" x14ac:dyDescent="0.3">
      <c r="D116" t="s">
        <v>26</v>
      </c>
      <c r="E116">
        <v>2040</v>
      </c>
      <c r="F116" s="13">
        <f>BY_Demands!$H$22*Projection_Growth!E125</f>
        <v>115.75769638973865</v>
      </c>
      <c r="G116" s="13">
        <f>BY_Demands!$I$22*Projection_Growth!F125</f>
        <v>268.3905867033028</v>
      </c>
      <c r="H116" s="13">
        <f>BY_Demands!$J$22*Projection_Growth!G125</f>
        <v>794.34105929214149</v>
      </c>
      <c r="I116" s="13">
        <f>BY_Demands!$K$22*Projection_Growth!H125</f>
        <v>190.75643427926332</v>
      </c>
      <c r="J116" t="s">
        <v>27</v>
      </c>
      <c r="K116" t="s">
        <v>481</v>
      </c>
      <c r="M116" s="3">
        <f t="shared" si="11"/>
        <v>1369.2457766644461</v>
      </c>
    </row>
    <row r="117" spans="4:13" x14ac:dyDescent="0.3">
      <c r="D117" s="2" t="s">
        <v>26</v>
      </c>
      <c r="E117" s="2">
        <v>2050</v>
      </c>
      <c r="F117" s="19">
        <f>BY_Demands!$H$22*Projection_Growth!E126</f>
        <v>114.34012715505817</v>
      </c>
      <c r="G117" s="19">
        <f>BY_Demands!$I$22*Projection_Growth!F126</f>
        <v>265.1038744547497</v>
      </c>
      <c r="H117" s="19">
        <f>BY_Demands!$J$22*Projection_Growth!G126</f>
        <v>784.61355535404596</v>
      </c>
      <c r="I117" s="19">
        <f>BY_Demands!$K$22*Projection_Growth!H126</f>
        <v>188.42043018635874</v>
      </c>
      <c r="J117" s="2" t="s">
        <v>27</v>
      </c>
      <c r="K117" t="s">
        <v>481</v>
      </c>
      <c r="M117" s="3">
        <f t="shared" si="11"/>
        <v>1352.4779871502126</v>
      </c>
    </row>
    <row r="118" spans="4:13" x14ac:dyDescent="0.3">
      <c r="D118" t="s">
        <v>26</v>
      </c>
      <c r="E118">
        <v>2012</v>
      </c>
      <c r="F118" s="13">
        <f>BY_Demands!$H$23*Projection_Growth!E121</f>
        <v>7.3192379846255786</v>
      </c>
      <c r="G118" s="13">
        <f>BY_Demands!$I$23*Projection_Growth!F121</f>
        <v>16.97005588553581</v>
      </c>
      <c r="H118" s="13">
        <f>BY_Demands!$J$23*Projection_Growth!G121</f>
        <v>115.3961313998186</v>
      </c>
      <c r="I118" s="13">
        <f>BY_Demands!$K$23*Projection_Growth!H121</f>
        <v>35.31185199970222</v>
      </c>
      <c r="J118" t="s">
        <v>27</v>
      </c>
      <c r="K118" t="s">
        <v>483</v>
      </c>
      <c r="M118" s="3">
        <f t="shared" si="11"/>
        <v>174.9972772696822</v>
      </c>
    </row>
    <row r="119" spans="4:13" x14ac:dyDescent="0.3">
      <c r="D119" t="s">
        <v>26</v>
      </c>
      <c r="E119">
        <v>2015</v>
      </c>
      <c r="F119" s="13">
        <f>BY_Demands!$H$23*Projection_Growth!E122</f>
        <v>7.5552743375344233</v>
      </c>
      <c r="G119" s="13">
        <f>BY_Demands!$I$23*Projection_Growth!F122</f>
        <v>17.517319153692281</v>
      </c>
      <c r="H119" s="13">
        <f>BY_Demands!$J$23*Projection_Growth!G122</f>
        <v>119.1175136055369</v>
      </c>
      <c r="I119" s="13">
        <f>BY_Demands!$K$23*Projection_Growth!H122</f>
        <v>36.450615458135253</v>
      </c>
      <c r="J119" t="s">
        <v>27</v>
      </c>
      <c r="K119" t="s">
        <v>483</v>
      </c>
      <c r="M119" s="3">
        <f t="shared" si="11"/>
        <v>180.64072255489884</v>
      </c>
    </row>
    <row r="120" spans="4:13" x14ac:dyDescent="0.3">
      <c r="D120" t="s">
        <v>26</v>
      </c>
      <c r="E120">
        <v>2020</v>
      </c>
      <c r="F120" s="13">
        <f>BY_Demands!$H$23*Projection_Growth!E123</f>
        <v>7.776691012772031</v>
      </c>
      <c r="G120" s="13">
        <f>BY_Demands!$I$23*Projection_Growth!F123</f>
        <v>18.030685894965682</v>
      </c>
      <c r="H120" s="13">
        <f>BY_Demands!$J$23*Projection_Growth!G123</f>
        <v>122.60839992505544</v>
      </c>
      <c r="I120" s="13">
        <f>BY_Demands!$K$23*Projection_Growth!H123</f>
        <v>37.518845905441374</v>
      </c>
      <c r="J120" t="s">
        <v>27</v>
      </c>
      <c r="K120" t="s">
        <v>483</v>
      </c>
      <c r="M120" s="3">
        <f t="shared" si="11"/>
        <v>185.93462273823451</v>
      </c>
    </row>
    <row r="121" spans="4:13" x14ac:dyDescent="0.3">
      <c r="D121" t="s">
        <v>26</v>
      </c>
      <c r="E121">
        <v>2030</v>
      </c>
      <c r="F121" s="13">
        <f>BY_Demands!$H$23*Projection_Growth!E124</f>
        <v>8.0417115941196418</v>
      </c>
      <c r="G121" s="13">
        <f>BY_Demands!$I$23*Projection_Growth!F124</f>
        <v>18.645150691127956</v>
      </c>
      <c r="H121" s="13">
        <f>BY_Demands!$J$23*Projection_Growth!G124</f>
        <v>126.78675153666923</v>
      </c>
      <c r="I121" s="13">
        <f>BY_Demands!$K$23*Projection_Growth!H124</f>
        <v>38.797444519816203</v>
      </c>
      <c r="J121" t="s">
        <v>27</v>
      </c>
      <c r="K121" t="s">
        <v>483</v>
      </c>
      <c r="M121" s="3">
        <f t="shared" si="11"/>
        <v>192.27105834173304</v>
      </c>
    </row>
    <row r="122" spans="4:13" x14ac:dyDescent="0.3">
      <c r="D122" t="s">
        <v>26</v>
      </c>
      <c r="E122">
        <v>2040</v>
      </c>
      <c r="F122" s="13">
        <f>BY_Demands!$H$23*Projection_Growth!E125</f>
        <v>7.9444241428025988</v>
      </c>
      <c r="G122" s="13">
        <f>BY_Demands!$I$23*Projection_Growth!F125</f>
        <v>18.419584383640824</v>
      </c>
      <c r="H122" s="13">
        <f>BY_Demands!$J$23*Projection_Growth!G125</f>
        <v>125.25290395044277</v>
      </c>
      <c r="I122" s="13">
        <f>BY_Demands!$K$23*Projection_Growth!H125</f>
        <v>38.328078707480017</v>
      </c>
      <c r="J122" t="s">
        <v>27</v>
      </c>
      <c r="K122" t="s">
        <v>483</v>
      </c>
      <c r="M122" s="3">
        <f t="shared" si="11"/>
        <v>189.94499118436622</v>
      </c>
    </row>
    <row r="123" spans="4:13" x14ac:dyDescent="0.3">
      <c r="D123" s="2" t="s">
        <v>26</v>
      </c>
      <c r="E123" s="2">
        <v>2050</v>
      </c>
      <c r="F123" s="19">
        <f>BY_Demands!$H$23*Projection_Growth!E126</f>
        <v>7.847136691485554</v>
      </c>
      <c r="G123" s="19">
        <f>BY_Demands!$I$23*Projection_Growth!F126</f>
        <v>18.194018076153686</v>
      </c>
      <c r="H123" s="19">
        <f>BY_Demands!$J$23*Projection_Growth!G126</f>
        <v>123.7190563642163</v>
      </c>
      <c r="I123" s="19">
        <f>BY_Demands!$K$23*Projection_Growth!H126</f>
        <v>37.858712895143817</v>
      </c>
      <c r="J123" s="2" t="s">
        <v>27</v>
      </c>
      <c r="K123" t="s">
        <v>483</v>
      </c>
      <c r="M123" s="3">
        <f t="shared" si="11"/>
        <v>187.61892402699937</v>
      </c>
    </row>
    <row r="124" spans="4:13" x14ac:dyDescent="0.3">
      <c r="D124" t="s">
        <v>26</v>
      </c>
      <c r="E124">
        <v>2012</v>
      </c>
      <c r="F124" s="13">
        <f>BY_Demands!$H$24*Projection_Growth!E121</f>
        <v>13.00291425794093</v>
      </c>
      <c r="G124" s="13">
        <f>BY_Demands!$I$24*Projection_Growth!F121</f>
        <v>30.147971974076501</v>
      </c>
      <c r="H124" s="13">
        <f>BY_Demands!$J$24*Projection_Growth!G121</f>
        <v>221.57251384313653</v>
      </c>
      <c r="I124" s="13">
        <f>BY_Demands!$K$24*Projection_Growth!H121</f>
        <v>67.802410021199947</v>
      </c>
      <c r="J124" t="s">
        <v>27</v>
      </c>
      <c r="K124" t="s">
        <v>485</v>
      </c>
      <c r="M124" s="3">
        <f t="shared" si="11"/>
        <v>332.52581009635389</v>
      </c>
    </row>
    <row r="125" spans="4:13" x14ac:dyDescent="0.3">
      <c r="D125" t="s">
        <v>26</v>
      </c>
      <c r="E125">
        <v>2015</v>
      </c>
      <c r="F125" s="13">
        <f>BY_Demands!$H$24*Projection_Growth!E122</f>
        <v>13.422242125825226</v>
      </c>
      <c r="G125" s="13">
        <f>BY_Demands!$I$24*Projection_Growth!F122</f>
        <v>31.120206702241735</v>
      </c>
      <c r="H125" s="13">
        <f>BY_Demands!$J$24*Projection_Growth!G122</f>
        <v>228.71795277847863</v>
      </c>
      <c r="I125" s="13">
        <f>BY_Demands!$K$24*Projection_Growth!H122</f>
        <v>69.988953704224201</v>
      </c>
      <c r="J125" t="s">
        <v>27</v>
      </c>
      <c r="K125" t="s">
        <v>485</v>
      </c>
      <c r="M125" s="3">
        <f t="shared" si="11"/>
        <v>343.24935531076983</v>
      </c>
    </row>
    <row r="126" spans="4:13" x14ac:dyDescent="0.3">
      <c r="D126" t="s">
        <v>26</v>
      </c>
      <c r="E126">
        <v>2020</v>
      </c>
      <c r="F126" s="13">
        <f>BY_Demands!$H$24*Projection_Growth!E123</f>
        <v>13.815597561109689</v>
      </c>
      <c r="G126" s="13">
        <f>BY_Demands!$I$24*Projection_Growth!F123</f>
        <v>32.032222916727221</v>
      </c>
      <c r="H126" s="13">
        <f>BY_Demands!$J$24*Projection_Growth!G123</f>
        <v>235.42081575987626</v>
      </c>
      <c r="I126" s="13">
        <f>BY_Demands!$K$24*Projection_Growth!H123</f>
        <v>72.040066706906416</v>
      </c>
      <c r="J126" t="s">
        <v>27</v>
      </c>
      <c r="K126" t="s">
        <v>485</v>
      </c>
      <c r="M126" s="3">
        <f t="shared" si="11"/>
        <v>353.3087029446196</v>
      </c>
    </row>
    <row r="127" spans="4:13" x14ac:dyDescent="0.3">
      <c r="D127" t="s">
        <v>26</v>
      </c>
      <c r="E127">
        <v>2030</v>
      </c>
      <c r="F127" s="13">
        <f>BY_Demands!$H$24*Projection_Growth!E124</f>
        <v>14.286417051211146</v>
      </c>
      <c r="G127" s="13">
        <f>BY_Demands!$I$24*Projection_Growth!F124</f>
        <v>33.123843803464915</v>
      </c>
      <c r="H127" s="13">
        <f>BY_Demands!$J$24*Projection_Growth!G124</f>
        <v>243.44368324317253</v>
      </c>
      <c r="I127" s="13">
        <f>BY_Demands!$K$24*Projection_Growth!H124</f>
        <v>74.495108359921701</v>
      </c>
      <c r="J127" t="s">
        <v>27</v>
      </c>
      <c r="K127" t="s">
        <v>485</v>
      </c>
      <c r="M127" s="3">
        <f t="shared" si="11"/>
        <v>365.34905245777026</v>
      </c>
    </row>
    <row r="128" spans="4:13" x14ac:dyDescent="0.3">
      <c r="D128" t="s">
        <v>26</v>
      </c>
      <c r="E128">
        <v>2040</v>
      </c>
      <c r="F128" s="13">
        <f>BY_Demands!$H$24*Projection_Growth!E125</f>
        <v>14.113582066133963</v>
      </c>
      <c r="G128" s="13">
        <f>BY_Demands!$I$24*Projection_Growth!F125</f>
        <v>32.72311638322028</v>
      </c>
      <c r="H128" s="13">
        <f>BY_Demands!$J$24*Projection_Growth!G125</f>
        <v>240.49853715023377</v>
      </c>
      <c r="I128" s="13">
        <f>BY_Demands!$K$24*Projection_Growth!H125</f>
        <v>73.593877428782207</v>
      </c>
      <c r="J128" t="s">
        <v>27</v>
      </c>
      <c r="K128" t="s">
        <v>485</v>
      </c>
      <c r="M128" s="3">
        <f t="shared" si="11"/>
        <v>360.92911302837024</v>
      </c>
    </row>
    <row r="129" spans="4:13" x14ac:dyDescent="0.3">
      <c r="D129" s="2" t="s">
        <v>26</v>
      </c>
      <c r="E129" s="2">
        <v>2050</v>
      </c>
      <c r="F129" s="19">
        <f>BY_Demands!$H$24*Projection_Growth!E126</f>
        <v>13.940747081056777</v>
      </c>
      <c r="G129" s="19">
        <f>BY_Demands!$I$24*Projection_Growth!F126</f>
        <v>32.322388962975644</v>
      </c>
      <c r="H129" s="19">
        <f>BY_Demands!$J$24*Projection_Growth!G126</f>
        <v>237.55339105729496</v>
      </c>
      <c r="I129" s="19">
        <f>BY_Demands!$K$24*Projection_Growth!H126</f>
        <v>72.692646497642698</v>
      </c>
      <c r="J129" s="2" t="s">
        <v>27</v>
      </c>
      <c r="K129" t="s">
        <v>485</v>
      </c>
      <c r="M129" s="3">
        <f t="shared" si="11"/>
        <v>356.50917359897005</v>
      </c>
    </row>
    <row r="130" spans="4:13" x14ac:dyDescent="0.3">
      <c r="D130" t="s">
        <v>26</v>
      </c>
      <c r="E130">
        <v>2012</v>
      </c>
      <c r="F130" s="13">
        <f>BY_Demands!$H$25*Projection_Growth!E121</f>
        <v>80.133999126590084</v>
      </c>
      <c r="G130" s="13">
        <f>BY_Demands!$I$25*Projection_Growth!F121</f>
        <v>185.79508500286579</v>
      </c>
      <c r="H130" s="13">
        <f>BY_Demands!$J$25*Projection_Growth!G121</f>
        <v>1159.9764675240324</v>
      </c>
      <c r="I130" s="13">
        <f>BY_Demands!$K$25*Projection_Growth!H121</f>
        <v>354.95919011727108</v>
      </c>
      <c r="J130" t="s">
        <v>27</v>
      </c>
      <c r="K130" t="s">
        <v>487</v>
      </c>
      <c r="M130" s="3">
        <f t="shared" si="11"/>
        <v>1780.8647417707593</v>
      </c>
    </row>
    <row r="131" spans="4:13" x14ac:dyDescent="0.3">
      <c r="D131" t="s">
        <v>26</v>
      </c>
      <c r="E131">
        <v>2015</v>
      </c>
      <c r="F131" s="13">
        <f>BY_Demands!$H$25*Projection_Growth!E122</f>
        <v>82.718221273427204</v>
      </c>
      <c r="G131" s="13">
        <f>BY_Demands!$I$25*Projection_Growth!F122</f>
        <v>191.78674620374267</v>
      </c>
      <c r="H131" s="13">
        <f>BY_Demands!$J$25*Projection_Growth!G122</f>
        <v>1197.3842708267232</v>
      </c>
      <c r="I131" s="13">
        <f>BY_Demands!$K$25*Projection_Growth!H122</f>
        <v>366.40618403149398</v>
      </c>
      <c r="J131" t="s">
        <v>27</v>
      </c>
      <c r="K131" t="s">
        <v>487</v>
      </c>
      <c r="M131" s="3">
        <f t="shared" si="11"/>
        <v>1838.295422335387</v>
      </c>
    </row>
    <row r="132" spans="4:13" x14ac:dyDescent="0.3">
      <c r="D132" t="s">
        <v>26</v>
      </c>
      <c r="E132">
        <v>2020</v>
      </c>
      <c r="F132" s="13">
        <f>BY_Demands!$H$25*Projection_Growth!E123</f>
        <v>85.142381233435742</v>
      </c>
      <c r="G132" s="13">
        <f>BY_Demands!$I$25*Projection_Growth!F123</f>
        <v>197.40729441972306</v>
      </c>
      <c r="H132" s="13">
        <f>BY_Demands!$J$25*Projection_Growth!G123</f>
        <v>1232.4751004093298</v>
      </c>
      <c r="I132" s="13">
        <f>BY_Demands!$K$25*Projection_Growth!H123</f>
        <v>377.14417122167555</v>
      </c>
      <c r="J132" t="s">
        <v>27</v>
      </c>
      <c r="K132" t="s">
        <v>487</v>
      </c>
      <c r="M132" s="3">
        <f t="shared" si="11"/>
        <v>1892.1689472841642</v>
      </c>
    </row>
    <row r="133" spans="4:13" x14ac:dyDescent="0.3">
      <c r="D133" t="s">
        <v>26</v>
      </c>
      <c r="E133">
        <v>2030</v>
      </c>
      <c r="F133" s="13">
        <f>BY_Demands!$H$25*Projection_Growth!E124</f>
        <v>88.043934520656009</v>
      </c>
      <c r="G133" s="13">
        <f>BY_Demands!$I$25*Projection_Growth!F124</f>
        <v>204.13470532539631</v>
      </c>
      <c r="H133" s="13">
        <f>BY_Demands!$J$25*Projection_Growth!G124</f>
        <v>1274.4764178167582</v>
      </c>
      <c r="I133" s="13">
        <f>BY_Demands!$K$25*Projection_Growth!H124</f>
        <v>389.99680576056579</v>
      </c>
      <c r="J133" t="s">
        <v>27</v>
      </c>
      <c r="K133" t="s">
        <v>487</v>
      </c>
      <c r="M133" s="3">
        <f t="shared" ref="M133:M196" si="12">SUM(F133:I133)</f>
        <v>1956.6518634233764</v>
      </c>
    </row>
    <row r="134" spans="4:13" x14ac:dyDescent="0.3">
      <c r="D134" t="s">
        <v>26</v>
      </c>
      <c r="E134">
        <v>2040</v>
      </c>
      <c r="F134" s="13">
        <f>BY_Demands!$H$25*Projection_Growth!E125</f>
        <v>86.978791871210262</v>
      </c>
      <c r="G134" s="13">
        <f>BY_Demands!$I$25*Projection_Growth!F125</f>
        <v>201.6651135010656</v>
      </c>
      <c r="H134" s="13">
        <f>BY_Demands!$J$25*Projection_Growth!G125</f>
        <v>1259.0579884187514</v>
      </c>
      <c r="I134" s="13">
        <f>BY_Demands!$K$25*Projection_Growth!H125</f>
        <v>385.27868141475147</v>
      </c>
      <c r="J134" t="s">
        <v>27</v>
      </c>
      <c r="K134" t="s">
        <v>487</v>
      </c>
      <c r="M134" s="3">
        <f t="shared" si="12"/>
        <v>1932.9805752057787</v>
      </c>
    </row>
    <row r="135" spans="4:13" x14ac:dyDescent="0.3">
      <c r="D135" s="2" t="s">
        <v>26</v>
      </c>
      <c r="E135" s="2">
        <v>2050</v>
      </c>
      <c r="F135" s="19">
        <f>BY_Demands!$H$25*Projection_Growth!E126</f>
        <v>85.913649221764487</v>
      </c>
      <c r="G135" s="19">
        <f>BY_Demands!$I$25*Projection_Growth!F126</f>
        <v>199.19552167673484</v>
      </c>
      <c r="H135" s="19">
        <f>BY_Demands!$J$25*Projection_Growth!G126</f>
        <v>1243.6395590207442</v>
      </c>
      <c r="I135" s="19">
        <f>BY_Demands!$K$25*Projection_Growth!H126</f>
        <v>380.56055706893704</v>
      </c>
      <c r="J135" s="2" t="s">
        <v>27</v>
      </c>
      <c r="K135" t="s">
        <v>487</v>
      </c>
      <c r="M135" s="3">
        <f t="shared" si="12"/>
        <v>1909.3092869881805</v>
      </c>
    </row>
    <row r="136" spans="4:13" x14ac:dyDescent="0.3">
      <c r="D136" t="s">
        <v>26</v>
      </c>
      <c r="E136">
        <v>2012</v>
      </c>
      <c r="F136" s="13">
        <f>BY_Demands!H$26*Projection_Growth!E130</f>
        <v>0</v>
      </c>
      <c r="G136" s="13">
        <f>BY_Demands!I$26*Projection_Growth!F130</f>
        <v>0</v>
      </c>
      <c r="H136" s="13">
        <f>BY_Demands!J$26*Projection_Growth!G130</f>
        <v>291.09699563508036</v>
      </c>
      <c r="I136" s="13">
        <f>BY_Demands!K$26*Projection_Growth!H130</f>
        <v>0</v>
      </c>
      <c r="J136" t="s">
        <v>27</v>
      </c>
      <c r="K136" s="215" t="s">
        <v>489</v>
      </c>
      <c r="M136" s="3">
        <f t="shared" si="12"/>
        <v>291.09699563508036</v>
      </c>
    </row>
    <row r="137" spans="4:13" x14ac:dyDescent="0.3">
      <c r="D137" t="s">
        <v>26</v>
      </c>
      <c r="E137">
        <v>2015</v>
      </c>
      <c r="F137" s="13">
        <f>BY_Demands!H$26*Projection_Growth!E131</f>
        <v>0</v>
      </c>
      <c r="G137" s="13">
        <f>BY_Demands!I$26*Projection_Growth!F131</f>
        <v>0</v>
      </c>
      <c r="H137" s="13">
        <f>BY_Demands!J$26*Projection_Growth!G131</f>
        <v>311.32648554102644</v>
      </c>
      <c r="I137" s="13">
        <f>BY_Demands!K$26*Projection_Growth!H131</f>
        <v>0</v>
      </c>
      <c r="J137" t="s">
        <v>27</v>
      </c>
      <c r="K137" s="215" t="s">
        <v>489</v>
      </c>
      <c r="M137" s="3">
        <f t="shared" si="12"/>
        <v>311.32648554102644</v>
      </c>
    </row>
    <row r="138" spans="4:13" x14ac:dyDescent="0.3">
      <c r="D138" t="s">
        <v>26</v>
      </c>
      <c r="E138">
        <v>2020</v>
      </c>
      <c r="F138" s="13">
        <f>BY_Demands!H$26*Projection_Growth!E132</f>
        <v>0</v>
      </c>
      <c r="G138" s="13">
        <f>BY_Demands!I$26*Projection_Growth!F132</f>
        <v>0</v>
      </c>
      <c r="H138" s="13">
        <f>BY_Demands!J$26*Projection_Growth!G132</f>
        <v>347.19361359654124</v>
      </c>
      <c r="I138" s="13">
        <f>BY_Demands!K$26*Projection_Growth!H132</f>
        <v>0</v>
      </c>
      <c r="J138" t="s">
        <v>27</v>
      </c>
      <c r="K138" s="215" t="s">
        <v>489</v>
      </c>
      <c r="M138" s="3">
        <f t="shared" si="12"/>
        <v>347.19361359654124</v>
      </c>
    </row>
    <row r="139" spans="4:13" x14ac:dyDescent="0.3">
      <c r="D139" t="s">
        <v>26</v>
      </c>
      <c r="E139">
        <v>2030</v>
      </c>
      <c r="F139" s="13">
        <f>BY_Demands!H$26*Projection_Growth!E133</f>
        <v>0</v>
      </c>
      <c r="G139" s="13">
        <f>BY_Demands!I$26*Projection_Growth!F133</f>
        <v>0</v>
      </c>
      <c r="H139" s="13">
        <f>BY_Demands!J$26*Projection_Growth!G133</f>
        <v>366.82665457087461</v>
      </c>
      <c r="I139" s="13">
        <f>BY_Demands!K$26*Projection_Growth!H133</f>
        <v>0</v>
      </c>
      <c r="J139" t="s">
        <v>27</v>
      </c>
      <c r="K139" s="215" t="s">
        <v>489</v>
      </c>
      <c r="M139" s="3">
        <f t="shared" si="12"/>
        <v>366.82665457087461</v>
      </c>
    </row>
    <row r="140" spans="4:13" x14ac:dyDescent="0.3">
      <c r="D140" t="s">
        <v>26</v>
      </c>
      <c r="E140">
        <v>2040</v>
      </c>
      <c r="F140" s="13">
        <f>BY_Demands!H$26*Projection_Growth!E134</f>
        <v>0</v>
      </c>
      <c r="G140" s="13">
        <f>BY_Demands!I$26*Projection_Growth!F134</f>
        <v>0</v>
      </c>
      <c r="H140" s="13">
        <f>BY_Demands!J$26*Projection_Growth!G134</f>
        <v>339.07657005595053</v>
      </c>
      <c r="I140" s="13">
        <f>BY_Demands!K$26*Projection_Growth!H134</f>
        <v>0</v>
      </c>
      <c r="J140" t="s">
        <v>27</v>
      </c>
      <c r="K140" s="215" t="s">
        <v>489</v>
      </c>
      <c r="M140" s="3">
        <f t="shared" si="12"/>
        <v>339.07657005595053</v>
      </c>
    </row>
    <row r="141" spans="4:13" x14ac:dyDescent="0.3">
      <c r="D141" s="2" t="s">
        <v>26</v>
      </c>
      <c r="E141" s="2">
        <v>2050</v>
      </c>
      <c r="F141" s="13">
        <f>BY_Demands!H$26*Projection_Growth!E135</f>
        <v>0</v>
      </c>
      <c r="G141" s="13">
        <f>BY_Demands!I$26*Projection_Growth!F135</f>
        <v>0</v>
      </c>
      <c r="H141" s="13">
        <f>BY_Demands!J$26*Projection_Growth!G135</f>
        <v>311.32648554102644</v>
      </c>
      <c r="I141" s="13">
        <f>BY_Demands!K$26*Projection_Growth!H135</f>
        <v>0</v>
      </c>
      <c r="J141" s="2" t="s">
        <v>27</v>
      </c>
      <c r="K141" s="215" t="s">
        <v>489</v>
      </c>
      <c r="M141" s="3">
        <f t="shared" si="12"/>
        <v>311.32648554102644</v>
      </c>
    </row>
    <row r="142" spans="4:13" x14ac:dyDescent="0.3">
      <c r="D142" t="s">
        <v>26</v>
      </c>
      <c r="E142">
        <v>2012</v>
      </c>
      <c r="F142" s="13">
        <f>BY_Demands!$H$27*Projection_Growth!E130</f>
        <v>0</v>
      </c>
      <c r="G142" s="13">
        <f>BY_Demands!$I$27*Projection_Growth!F130</f>
        <v>0</v>
      </c>
      <c r="H142" s="13">
        <f>BY_Demands!$J$27*Projection_Growth!G130</f>
        <v>1534.1076462279977</v>
      </c>
      <c r="I142" s="13">
        <f>BY_Demands!$K$27*Projection_Growth!H130</f>
        <v>0</v>
      </c>
      <c r="J142" t="s">
        <v>27</v>
      </c>
      <c r="K142" s="216" t="s">
        <v>491</v>
      </c>
      <c r="M142" s="3">
        <f t="shared" si="12"/>
        <v>1534.1076462279977</v>
      </c>
    </row>
    <row r="143" spans="4:13" x14ac:dyDescent="0.3">
      <c r="D143" t="s">
        <v>26</v>
      </c>
      <c r="E143">
        <v>2015</v>
      </c>
      <c r="F143" s="13">
        <f>BY_Demands!$H$27*Projection_Growth!E131</f>
        <v>0</v>
      </c>
      <c r="G143" s="13">
        <f>BY_Demands!$I$27*Projection_Growth!F131</f>
        <v>0</v>
      </c>
      <c r="H143" s="13">
        <f>BY_Demands!$J$27*Projection_Growth!G131</f>
        <v>1640.7188981795932</v>
      </c>
      <c r="I143" s="13">
        <f>BY_Demands!$K$27*Projection_Growth!H131</f>
        <v>0</v>
      </c>
      <c r="J143" t="s">
        <v>27</v>
      </c>
      <c r="K143" s="216" t="s">
        <v>491</v>
      </c>
      <c r="M143" s="3">
        <f t="shared" si="12"/>
        <v>1640.7188981795932</v>
      </c>
    </row>
    <row r="144" spans="4:13" x14ac:dyDescent="0.3">
      <c r="D144" t="s">
        <v>26</v>
      </c>
      <c r="E144">
        <v>2020</v>
      </c>
      <c r="F144" s="13">
        <f>BY_Demands!$H$27*Projection_Growth!E132</f>
        <v>0</v>
      </c>
      <c r="G144" s="13">
        <f>BY_Demands!$I$27*Projection_Growth!F132</f>
        <v>0</v>
      </c>
      <c r="H144" s="13">
        <f>BY_Demands!$J$27*Projection_Growth!G132</f>
        <v>1829.7419256353014</v>
      </c>
      <c r="I144" s="13">
        <f>BY_Demands!$K$27*Projection_Growth!H132</f>
        <v>0</v>
      </c>
      <c r="J144" t="s">
        <v>27</v>
      </c>
      <c r="K144" s="216" t="s">
        <v>491</v>
      </c>
      <c r="M144" s="3">
        <f t="shared" si="12"/>
        <v>1829.7419256353014</v>
      </c>
    </row>
    <row r="145" spans="4:13" x14ac:dyDescent="0.3">
      <c r="D145" t="s">
        <v>26</v>
      </c>
      <c r="E145">
        <v>2030</v>
      </c>
      <c r="F145" s="13">
        <f>BY_Demands!$H$27*Projection_Growth!E133</f>
        <v>0</v>
      </c>
      <c r="G145" s="13">
        <f>BY_Demands!$I$27*Projection_Growth!F133</f>
        <v>0</v>
      </c>
      <c r="H145" s="13">
        <f>BY_Demands!$J$27*Projection_Growth!G133</f>
        <v>1933.2098374621546</v>
      </c>
      <c r="I145" s="13">
        <f>BY_Demands!$K$27*Projection_Growth!H133</f>
        <v>0</v>
      </c>
      <c r="J145" t="s">
        <v>27</v>
      </c>
      <c r="K145" s="216" t="s">
        <v>491</v>
      </c>
      <c r="M145" s="3">
        <f t="shared" si="12"/>
        <v>1933.2098374621546</v>
      </c>
    </row>
    <row r="146" spans="4:13" x14ac:dyDescent="0.3">
      <c r="D146" t="s">
        <v>26</v>
      </c>
      <c r="E146">
        <v>2040</v>
      </c>
      <c r="F146" s="13">
        <f>BY_Demands!$H$27*Projection_Growth!E134</f>
        <v>0</v>
      </c>
      <c r="G146" s="13">
        <f>BY_Demands!$I$27*Projection_Growth!F134</f>
        <v>0</v>
      </c>
      <c r="H146" s="13">
        <f>BY_Demands!$J$27*Projection_Growth!G134</f>
        <v>1786.964367820874</v>
      </c>
      <c r="I146" s="13">
        <f>BY_Demands!$K$27*Projection_Growth!H134</f>
        <v>0</v>
      </c>
      <c r="J146" t="s">
        <v>27</v>
      </c>
      <c r="K146" s="216" t="s">
        <v>491</v>
      </c>
      <c r="M146" s="3">
        <f t="shared" si="12"/>
        <v>1786.964367820874</v>
      </c>
    </row>
    <row r="147" spans="4:13" x14ac:dyDescent="0.3">
      <c r="D147" s="2" t="s">
        <v>26</v>
      </c>
      <c r="E147" s="2">
        <v>2050</v>
      </c>
      <c r="F147" s="19">
        <f>BY_Demands!$H$27*Projection_Growth!E135</f>
        <v>0</v>
      </c>
      <c r="G147" s="19">
        <f>BY_Demands!$I$27*Projection_Growth!F135</f>
        <v>0</v>
      </c>
      <c r="H147" s="19">
        <f>BY_Demands!$J$27*Projection_Growth!G135</f>
        <v>1640.7188981795932</v>
      </c>
      <c r="I147" s="19">
        <f>BY_Demands!$K$27*Projection_Growth!H135</f>
        <v>0</v>
      </c>
      <c r="J147" s="2" t="s">
        <v>27</v>
      </c>
      <c r="K147" s="216" t="s">
        <v>491</v>
      </c>
      <c r="M147" s="3">
        <f t="shared" si="12"/>
        <v>1640.7188981795932</v>
      </c>
    </row>
    <row r="148" spans="4:13" x14ac:dyDescent="0.3">
      <c r="D148" t="s">
        <v>26</v>
      </c>
      <c r="E148">
        <v>2012</v>
      </c>
      <c r="F148" s="13">
        <f>BY_Demands!H$28*Projection_Growth!E130</f>
        <v>0</v>
      </c>
      <c r="G148" s="13">
        <f>BY_Demands!I$28*Projection_Growth!F130</f>
        <v>0</v>
      </c>
      <c r="H148" s="13">
        <f>BY_Demands!J$28*Projection_Growth!G130</f>
        <v>170.10752565925156</v>
      </c>
      <c r="I148" s="13">
        <f>BY_Demands!K$28*Projection_Growth!H130</f>
        <v>0</v>
      </c>
      <c r="J148" t="s">
        <v>27</v>
      </c>
      <c r="K148" s="216" t="s">
        <v>493</v>
      </c>
      <c r="M148" s="3">
        <f t="shared" si="12"/>
        <v>170.10752565925156</v>
      </c>
    </row>
    <row r="149" spans="4:13" x14ac:dyDescent="0.3">
      <c r="D149" t="s">
        <v>26</v>
      </c>
      <c r="E149">
        <v>2015</v>
      </c>
      <c r="F149" s="13">
        <f>BY_Demands!H$28*Projection_Growth!E131</f>
        <v>0</v>
      </c>
      <c r="G149" s="13">
        <f>BY_Demands!I$28*Projection_Growth!F131</f>
        <v>0</v>
      </c>
      <c r="H149" s="13">
        <f>BY_Demands!J$28*Projection_Growth!G131</f>
        <v>181.92897529579531</v>
      </c>
      <c r="I149" s="13">
        <f>BY_Demands!K$28*Projection_Growth!H131</f>
        <v>0</v>
      </c>
      <c r="J149" t="s">
        <v>27</v>
      </c>
      <c r="K149" s="216" t="s">
        <v>493</v>
      </c>
      <c r="M149" s="3">
        <f t="shared" si="12"/>
        <v>181.92897529579531</v>
      </c>
    </row>
    <row r="150" spans="4:13" x14ac:dyDescent="0.3">
      <c r="D150" t="s">
        <v>26</v>
      </c>
      <c r="E150">
        <v>2020</v>
      </c>
      <c r="F150" s="13">
        <f>BY_Demands!H$28*Projection_Growth!E132</f>
        <v>0</v>
      </c>
      <c r="G150" s="13">
        <f>BY_Demands!I$28*Projection_Growth!F132</f>
        <v>0</v>
      </c>
      <c r="H150" s="13">
        <f>BY_Demands!J$28*Projection_Growth!G132</f>
        <v>202.88854718253407</v>
      </c>
      <c r="I150" s="13">
        <f>BY_Demands!K$28*Projection_Growth!H132</f>
        <v>0</v>
      </c>
      <c r="J150" t="s">
        <v>27</v>
      </c>
      <c r="K150" s="216" t="s">
        <v>493</v>
      </c>
      <c r="M150" s="3">
        <f t="shared" si="12"/>
        <v>202.88854718253407</v>
      </c>
    </row>
    <row r="151" spans="4:13" x14ac:dyDescent="0.3">
      <c r="D151" t="s">
        <v>26</v>
      </c>
      <c r="E151">
        <v>2030</v>
      </c>
      <c r="F151" s="13">
        <f>BY_Demands!H$28*Projection_Growth!E133</f>
        <v>0</v>
      </c>
      <c r="G151" s="13">
        <f>BY_Demands!I$28*Projection_Growth!F133</f>
        <v>0</v>
      </c>
      <c r="H151" s="13">
        <f>BY_Demands!J$28*Projection_Growth!G133</f>
        <v>214.36145164870464</v>
      </c>
      <c r="I151" s="13">
        <f>BY_Demands!K$28*Projection_Growth!H133</f>
        <v>0</v>
      </c>
      <c r="J151" t="s">
        <v>27</v>
      </c>
      <c r="K151" s="216" t="s">
        <v>493</v>
      </c>
      <c r="M151" s="3">
        <f t="shared" si="12"/>
        <v>214.36145164870464</v>
      </c>
    </row>
    <row r="152" spans="4:13" x14ac:dyDescent="0.3">
      <c r="D152" t="s">
        <v>26</v>
      </c>
      <c r="E152">
        <v>2040</v>
      </c>
      <c r="F152" s="13">
        <f>BY_Demands!H$28*Projection_Growth!E134</f>
        <v>0</v>
      </c>
      <c r="G152" s="13">
        <f>BY_Demands!I$28*Projection_Growth!F134</f>
        <v>0</v>
      </c>
      <c r="H152" s="13">
        <f>BY_Demands!J$28*Projection_Growth!G134</f>
        <v>198.14521347224999</v>
      </c>
      <c r="I152" s="13">
        <f>BY_Demands!K$28*Projection_Growth!H134</f>
        <v>0</v>
      </c>
      <c r="J152" t="s">
        <v>27</v>
      </c>
      <c r="K152" s="216" t="s">
        <v>493</v>
      </c>
      <c r="M152" s="3">
        <f t="shared" si="12"/>
        <v>198.14521347224999</v>
      </c>
    </row>
    <row r="153" spans="4:13" x14ac:dyDescent="0.3">
      <c r="D153" s="2" t="s">
        <v>26</v>
      </c>
      <c r="E153" s="2">
        <v>2050</v>
      </c>
      <c r="F153" s="13">
        <f>BY_Demands!H$28*Projection_Growth!E135</f>
        <v>0</v>
      </c>
      <c r="G153" s="13">
        <f>BY_Demands!I$28*Projection_Growth!F135</f>
        <v>0</v>
      </c>
      <c r="H153" s="13">
        <f>BY_Demands!J$28*Projection_Growth!G135</f>
        <v>181.92897529579531</v>
      </c>
      <c r="I153" s="13">
        <f>BY_Demands!K$28*Projection_Growth!H135</f>
        <v>0</v>
      </c>
      <c r="J153" s="2" t="s">
        <v>27</v>
      </c>
      <c r="K153" s="216" t="s">
        <v>493</v>
      </c>
      <c r="M153" s="3">
        <f t="shared" si="12"/>
        <v>181.92897529579531</v>
      </c>
    </row>
    <row r="154" spans="4:13" x14ac:dyDescent="0.3">
      <c r="D154" t="s">
        <v>26</v>
      </c>
      <c r="E154">
        <v>2012</v>
      </c>
      <c r="F154" s="13">
        <f>BY_Demands!$H$29*Projection_Growth!E130</f>
        <v>0</v>
      </c>
      <c r="G154" s="13">
        <f>BY_Demands!$I$29*Projection_Growth!F130</f>
        <v>0</v>
      </c>
      <c r="H154" s="13">
        <f>BY_Demands!$J$29*Projection_Growth!G130</f>
        <v>403.36669675395552</v>
      </c>
      <c r="I154" s="13">
        <f>BY_Demands!$K$29*Projection_Growth!H130</f>
        <v>0</v>
      </c>
      <c r="J154" t="s">
        <v>27</v>
      </c>
      <c r="K154" s="216" t="s">
        <v>495</v>
      </c>
      <c r="M154" s="3">
        <f t="shared" si="12"/>
        <v>403.36669675395552</v>
      </c>
    </row>
    <row r="155" spans="4:13" x14ac:dyDescent="0.3">
      <c r="D155" t="s">
        <v>26</v>
      </c>
      <c r="E155">
        <v>2015</v>
      </c>
      <c r="F155" s="13">
        <f>BY_Demands!$H$29*Projection_Growth!E131</f>
        <v>0</v>
      </c>
      <c r="G155" s="13">
        <f>BY_Demands!$I$29*Projection_Growth!F131</f>
        <v>0</v>
      </c>
      <c r="H155" s="13">
        <f>BY_Demands!$J$29*Projection_Growth!G131</f>
        <v>431.39825545340778</v>
      </c>
      <c r="I155" s="13">
        <f>BY_Demands!$K$29*Projection_Growth!H131</f>
        <v>0</v>
      </c>
      <c r="J155" t="s">
        <v>27</v>
      </c>
      <c r="K155" s="216" t="s">
        <v>495</v>
      </c>
      <c r="M155" s="3">
        <f t="shared" si="12"/>
        <v>431.39825545340778</v>
      </c>
    </row>
    <row r="156" spans="4:13" x14ac:dyDescent="0.3">
      <c r="D156" t="s">
        <v>26</v>
      </c>
      <c r="E156">
        <v>2020</v>
      </c>
      <c r="F156" s="13">
        <f>BY_Demands!$H$29*Projection_Growth!E132</f>
        <v>0</v>
      </c>
      <c r="G156" s="13">
        <f>BY_Demands!$I$29*Projection_Growth!F132</f>
        <v>0</v>
      </c>
      <c r="H156" s="13">
        <f>BY_Demands!$J$29*Projection_Growth!G132</f>
        <v>481.09854498831163</v>
      </c>
      <c r="I156" s="13">
        <f>BY_Demands!$K$29*Projection_Growth!H132</f>
        <v>0</v>
      </c>
      <c r="J156" t="s">
        <v>27</v>
      </c>
      <c r="K156" s="216" t="s">
        <v>495</v>
      </c>
      <c r="M156" s="3">
        <f t="shared" si="12"/>
        <v>481.09854498831163</v>
      </c>
    </row>
    <row r="157" spans="4:13" x14ac:dyDescent="0.3">
      <c r="D157" t="s">
        <v>26</v>
      </c>
      <c r="E157">
        <v>2030</v>
      </c>
      <c r="F157" s="13">
        <f>BY_Demands!$H$29*Projection_Growth!E133</f>
        <v>0</v>
      </c>
      <c r="G157" s="13">
        <f>BY_Demands!$I$29*Projection_Growth!F133</f>
        <v>0</v>
      </c>
      <c r="H157" s="13">
        <f>BY_Demands!$J$29*Projection_Growth!G133</f>
        <v>508.30361753732399</v>
      </c>
      <c r="I157" s="13">
        <f>BY_Demands!$K$29*Projection_Growth!H133</f>
        <v>0</v>
      </c>
      <c r="J157" t="s">
        <v>27</v>
      </c>
      <c r="K157" s="216" t="s">
        <v>495</v>
      </c>
      <c r="M157" s="3">
        <f t="shared" si="12"/>
        <v>508.30361753732399</v>
      </c>
    </row>
    <row r="158" spans="4:13" x14ac:dyDescent="0.3">
      <c r="D158" t="s">
        <v>26</v>
      </c>
      <c r="E158">
        <v>2040</v>
      </c>
      <c r="F158" s="13">
        <f>BY_Demands!$H$29*Projection_Growth!E134</f>
        <v>0</v>
      </c>
      <c r="G158" s="13">
        <f>BY_Demands!$I$29*Projection_Growth!F134</f>
        <v>0</v>
      </c>
      <c r="H158" s="13">
        <f>BY_Demands!$J$29*Projection_Growth!G134</f>
        <v>469.85093649536594</v>
      </c>
      <c r="I158" s="13">
        <f>BY_Demands!$K$29*Projection_Growth!H134</f>
        <v>0</v>
      </c>
      <c r="J158" t="s">
        <v>27</v>
      </c>
      <c r="K158" s="216" t="s">
        <v>495</v>
      </c>
      <c r="M158" s="3">
        <f t="shared" si="12"/>
        <v>469.85093649536594</v>
      </c>
    </row>
    <row r="159" spans="4:13" x14ac:dyDescent="0.3">
      <c r="D159" s="2" t="s">
        <v>26</v>
      </c>
      <c r="E159" s="2">
        <v>2050</v>
      </c>
      <c r="F159" s="19">
        <f>BY_Demands!$H$29*Projection_Growth!E135</f>
        <v>0</v>
      </c>
      <c r="G159" s="19">
        <f>BY_Demands!$I$29*Projection_Growth!F135</f>
        <v>0</v>
      </c>
      <c r="H159" s="19">
        <f>BY_Demands!$J$29*Projection_Growth!G135</f>
        <v>431.39825545340778</v>
      </c>
      <c r="I159" s="19">
        <f>BY_Demands!$K$29*Projection_Growth!H135</f>
        <v>0</v>
      </c>
      <c r="J159" s="2" t="s">
        <v>27</v>
      </c>
      <c r="K159" s="216" t="s">
        <v>495</v>
      </c>
      <c r="M159" s="3">
        <f t="shared" si="12"/>
        <v>431.39825545340778</v>
      </c>
    </row>
    <row r="160" spans="4:13" x14ac:dyDescent="0.3">
      <c r="D160" t="s">
        <v>26</v>
      </c>
      <c r="E160">
        <v>2012</v>
      </c>
      <c r="F160" s="13">
        <f>BY_Demands!$H$30*Projection_Growth!E130</f>
        <v>0</v>
      </c>
      <c r="G160" s="13">
        <f>BY_Demands!$I$30*Projection_Growth!F130</f>
        <v>0</v>
      </c>
      <c r="H160" s="13">
        <f>BY_Demands!$J$30*Projection_Growth!G130</f>
        <v>4.3490841962478797</v>
      </c>
      <c r="I160" s="13">
        <f>BY_Demands!$K$30*Projection_Growth!H130</f>
        <v>0</v>
      </c>
      <c r="J160" t="s">
        <v>27</v>
      </c>
      <c r="K160" s="216" t="s">
        <v>497</v>
      </c>
      <c r="M160" s="3">
        <f t="shared" si="12"/>
        <v>4.3490841962478797</v>
      </c>
    </row>
    <row r="161" spans="4:13" x14ac:dyDescent="0.3">
      <c r="D161" t="s">
        <v>26</v>
      </c>
      <c r="E161">
        <v>2015</v>
      </c>
      <c r="F161" s="13">
        <f>BY_Demands!$H$30*Projection_Growth!E131</f>
        <v>0</v>
      </c>
      <c r="G161" s="13">
        <f>BY_Demands!$I$30*Projection_Growth!F131</f>
        <v>0</v>
      </c>
      <c r="H161" s="13">
        <f>BY_Demands!$J$30*Projection_Growth!G131</f>
        <v>4.6513193830321429</v>
      </c>
      <c r="I161" s="13">
        <f>BY_Demands!$K$30*Projection_Growth!H131</f>
        <v>0</v>
      </c>
      <c r="J161" t="s">
        <v>27</v>
      </c>
      <c r="K161" s="216" t="s">
        <v>497</v>
      </c>
      <c r="M161" s="3">
        <f t="shared" si="12"/>
        <v>4.6513193830321429</v>
      </c>
    </row>
    <row r="162" spans="4:13" x14ac:dyDescent="0.3">
      <c r="D162" t="s">
        <v>26</v>
      </c>
      <c r="E162">
        <v>2020</v>
      </c>
      <c r="F162" s="13">
        <f>BY_Demands!$H$30*Projection_Growth!E132</f>
        <v>0</v>
      </c>
      <c r="G162" s="13">
        <f>BY_Demands!$I$30*Projection_Growth!F132</f>
        <v>0</v>
      </c>
      <c r="H162" s="13">
        <f>BY_Demands!$J$30*Projection_Growth!G132</f>
        <v>5.1871859915167819</v>
      </c>
      <c r="I162" s="13">
        <f>BY_Demands!$K$30*Projection_Growth!H132</f>
        <v>0</v>
      </c>
      <c r="J162" t="s">
        <v>27</v>
      </c>
      <c r="K162" s="216" t="s">
        <v>497</v>
      </c>
      <c r="M162" s="3">
        <f t="shared" si="12"/>
        <v>5.1871859915167819</v>
      </c>
    </row>
    <row r="163" spans="4:13" x14ac:dyDescent="0.3">
      <c r="D163" t="s">
        <v>26</v>
      </c>
      <c r="E163">
        <v>2030</v>
      </c>
      <c r="F163" s="13">
        <f>BY_Demands!$H$30*Projection_Growth!E133</f>
        <v>0</v>
      </c>
      <c r="G163" s="13">
        <f>BY_Demands!$I$30*Projection_Growth!F133</f>
        <v>0</v>
      </c>
      <c r="H163" s="13">
        <f>BY_Demands!$J$30*Projection_Growth!G133</f>
        <v>5.4805100364437171</v>
      </c>
      <c r="I163" s="13">
        <f>BY_Demands!$K$30*Projection_Growth!H133</f>
        <v>0</v>
      </c>
      <c r="J163" t="s">
        <v>27</v>
      </c>
      <c r="K163" s="216" t="s">
        <v>497</v>
      </c>
      <c r="M163" s="3">
        <f t="shared" si="12"/>
        <v>5.4805100364437171</v>
      </c>
    </row>
    <row r="164" spans="4:13" x14ac:dyDescent="0.3">
      <c r="D164" t="s">
        <v>26</v>
      </c>
      <c r="E164">
        <v>2040</v>
      </c>
      <c r="F164" s="13">
        <f>BY_Demands!$H$30*Projection_Growth!E134</f>
        <v>0</v>
      </c>
      <c r="G164" s="13">
        <f>BY_Demands!$I$30*Projection_Growth!F134</f>
        <v>0</v>
      </c>
      <c r="H164" s="13">
        <f>BY_Demands!$J$30*Projection_Growth!G134</f>
        <v>5.0659147097379309</v>
      </c>
      <c r="I164" s="13">
        <f>BY_Demands!$K$30*Projection_Growth!H134</f>
        <v>0</v>
      </c>
      <c r="J164" t="s">
        <v>27</v>
      </c>
      <c r="K164" s="216" t="s">
        <v>497</v>
      </c>
      <c r="M164" s="3">
        <f t="shared" si="12"/>
        <v>5.0659147097379309</v>
      </c>
    </row>
    <row r="165" spans="4:13" x14ac:dyDescent="0.3">
      <c r="D165" s="2" t="s">
        <v>26</v>
      </c>
      <c r="E165" s="2">
        <v>2050</v>
      </c>
      <c r="F165" s="19">
        <f>BY_Demands!$H$30*Projection_Growth!E135</f>
        <v>0</v>
      </c>
      <c r="G165" s="19">
        <f>BY_Demands!$I$30*Projection_Growth!F135</f>
        <v>0</v>
      </c>
      <c r="H165" s="19">
        <f>BY_Demands!$J$30*Projection_Growth!G135</f>
        <v>4.6513193830321429</v>
      </c>
      <c r="I165" s="19">
        <f>BY_Demands!$K$30*Projection_Growth!H135</f>
        <v>0</v>
      </c>
      <c r="J165" s="2" t="s">
        <v>27</v>
      </c>
      <c r="K165" s="216" t="s">
        <v>497</v>
      </c>
      <c r="M165" s="3">
        <f t="shared" si="12"/>
        <v>4.6513193830321429</v>
      </c>
    </row>
    <row r="166" spans="4:13" x14ac:dyDescent="0.3">
      <c r="D166" t="s">
        <v>26</v>
      </c>
      <c r="E166">
        <v>2012</v>
      </c>
      <c r="F166" s="13">
        <f>BY_Demands!$H$31*Projection_Growth!E130</f>
        <v>20.439186331250326</v>
      </c>
      <c r="G166" s="13">
        <f>BY_Demands!$I$31*Projection_Growth!F130</f>
        <v>49.321126774350077</v>
      </c>
      <c r="H166" s="13">
        <f>BY_Demands!$J$31*Projection_Growth!G130</f>
        <v>814.94791894471939</v>
      </c>
      <c r="I166" s="13">
        <f>BY_Demands!$K$31*Projection_Growth!H130</f>
        <v>285.95167538144915</v>
      </c>
      <c r="J166" t="s">
        <v>27</v>
      </c>
      <c r="K166" t="s">
        <v>499</v>
      </c>
      <c r="M166" s="3">
        <f t="shared" si="12"/>
        <v>1170.6599074317689</v>
      </c>
    </row>
    <row r="167" spans="4:13" x14ac:dyDescent="0.3">
      <c r="D167" t="s">
        <v>26</v>
      </c>
      <c r="E167">
        <v>2015</v>
      </c>
      <c r="F167" s="13">
        <f>BY_Demands!$H$31*Projection_Growth!E131</f>
        <v>21.859586815534652</v>
      </c>
      <c r="G167" s="13">
        <f>BY_Demands!$I$31*Projection_Growth!F131</f>
        <v>52.748648360599539</v>
      </c>
      <c r="H167" s="13">
        <f>BY_Demands!$J$31*Projection_Growth!G131</f>
        <v>871.5818964414533</v>
      </c>
      <c r="I167" s="13">
        <f>BY_Demands!$K$31*Projection_Growth!H131</f>
        <v>305.82359648491894</v>
      </c>
      <c r="J167" t="s">
        <v>27</v>
      </c>
      <c r="K167" t="s">
        <v>499</v>
      </c>
      <c r="M167" s="3">
        <f t="shared" si="12"/>
        <v>1252.0137281025063</v>
      </c>
    </row>
    <row r="168" spans="4:13" x14ac:dyDescent="0.3">
      <c r="D168" t="s">
        <v>26</v>
      </c>
      <c r="E168">
        <v>2020</v>
      </c>
      <c r="F168" s="13">
        <f>BY_Demands!$H$31*Projection_Growth!E132</f>
        <v>24.377973897799464</v>
      </c>
      <c r="G168" s="13">
        <f>BY_Demands!$I$31*Projection_Growth!F132</f>
        <v>58.825685212177092</v>
      </c>
      <c r="H168" s="13">
        <f>BY_Demands!$J$31*Projection_Growth!G132</f>
        <v>971.99461730652229</v>
      </c>
      <c r="I168" s="13">
        <f>BY_Demands!$K$31*Projection_Growth!H132</f>
        <v>341.05675076814867</v>
      </c>
      <c r="J168" t="s">
        <v>27</v>
      </c>
      <c r="K168" t="s">
        <v>499</v>
      </c>
      <c r="M168" s="3">
        <f t="shared" si="12"/>
        <v>1396.2550271846476</v>
      </c>
    </row>
    <row r="169" spans="4:13" x14ac:dyDescent="0.3">
      <c r="D169" t="s">
        <v>26</v>
      </c>
      <c r="E169">
        <v>2030</v>
      </c>
      <c r="F169" s="13">
        <f>BY_Demands!$H$31*Projection_Growth!E133</f>
        <v>25.756495108051052</v>
      </c>
      <c r="G169" s="13">
        <f>BY_Demands!$I$31*Projection_Growth!F133</f>
        <v>62.15214930277525</v>
      </c>
      <c r="H169" s="13">
        <f>BY_Demands!$J$31*Projection_Growth!G133</f>
        <v>1026.9587911884364</v>
      </c>
      <c r="I169" s="13">
        <f>BY_Demands!$K$31*Projection_Growth!H133</f>
        <v>360.34276554543999</v>
      </c>
      <c r="J169" t="s">
        <v>27</v>
      </c>
      <c r="K169" t="s">
        <v>499</v>
      </c>
      <c r="M169" s="3">
        <f t="shared" si="12"/>
        <v>1475.2102011447028</v>
      </c>
    </row>
    <row r="170" spans="4:13" x14ac:dyDescent="0.3">
      <c r="D170" t="s">
        <v>26</v>
      </c>
      <c r="E170">
        <v>2040</v>
      </c>
      <c r="F170" s="13">
        <f>BY_Demands!$H$31*Projection_Growth!E134</f>
        <v>23.808040961792852</v>
      </c>
      <c r="G170" s="13">
        <f>BY_Demands!$I$31*Projection_Growth!F134</f>
        <v>57.450398831687401</v>
      </c>
      <c r="H170" s="13">
        <f>BY_Demands!$J$31*Projection_Growth!G134</f>
        <v>949.27034381494491</v>
      </c>
      <c r="I170" s="13">
        <f>BY_Demands!$K$31*Projection_Growth!H134</f>
        <v>333.08318101517949</v>
      </c>
      <c r="J170" t="s">
        <v>27</v>
      </c>
      <c r="K170" t="s">
        <v>499</v>
      </c>
      <c r="M170" s="3">
        <f t="shared" si="12"/>
        <v>1363.6119646236045</v>
      </c>
    </row>
    <row r="171" spans="4:13" x14ac:dyDescent="0.3">
      <c r="D171" s="2" t="s">
        <v>26</v>
      </c>
      <c r="E171" s="2">
        <v>2050</v>
      </c>
      <c r="F171" s="19">
        <f>BY_Demands!$H$31*Projection_Growth!E135</f>
        <v>21.859586815534652</v>
      </c>
      <c r="G171" s="19">
        <f>BY_Demands!$I$31*Projection_Growth!F135</f>
        <v>52.748648360599539</v>
      </c>
      <c r="H171" s="19">
        <f>BY_Demands!$J$31*Projection_Growth!G135</f>
        <v>871.5818964414533</v>
      </c>
      <c r="I171" s="19">
        <f>BY_Demands!$K$31*Projection_Growth!H135</f>
        <v>305.82359648491894</v>
      </c>
      <c r="J171" s="2" t="s">
        <v>27</v>
      </c>
      <c r="K171" t="s">
        <v>499</v>
      </c>
      <c r="M171" s="3">
        <f t="shared" si="12"/>
        <v>1252.0137281025063</v>
      </c>
    </row>
    <row r="172" spans="4:13" x14ac:dyDescent="0.3">
      <c r="D172" t="s">
        <v>26</v>
      </c>
      <c r="E172">
        <v>2012</v>
      </c>
      <c r="F172" s="13">
        <f>BY_Demands!$H$32*Projection_Growth!E130</f>
        <v>29.707982136560563</v>
      </c>
      <c r="G172" s="13">
        <f>BY_Demands!$I$32*Projection_Growth!F130</f>
        <v>71.687352393631031</v>
      </c>
      <c r="H172" s="13">
        <f>BY_Demands!$J$32*Projection_Growth!G130</f>
        <v>1212.2052530354395</v>
      </c>
      <c r="I172" s="13">
        <f>BY_Demands!$K$32*Projection_Growth!H130</f>
        <v>366.32027587748968</v>
      </c>
      <c r="J172" t="s">
        <v>27</v>
      </c>
      <c r="K172" t="s">
        <v>501</v>
      </c>
      <c r="M172" s="3">
        <f t="shared" si="12"/>
        <v>1679.9208634431207</v>
      </c>
    </row>
    <row r="173" spans="4:13" x14ac:dyDescent="0.3">
      <c r="D173" t="s">
        <v>26</v>
      </c>
      <c r="E173">
        <v>2015</v>
      </c>
      <c r="F173" s="13">
        <f>BY_Demands!$H$32*Projection_Growth!E131</f>
        <v>31.772508166609203</v>
      </c>
      <c r="G173" s="13">
        <f>BY_Demands!$I$32*Projection_Growth!F131</f>
        <v>76.669192101275868</v>
      </c>
      <c r="H173" s="13">
        <f>BY_Demands!$J$32*Projection_Growth!G131</f>
        <v>1296.4462252815304</v>
      </c>
      <c r="I173" s="13">
        <f>BY_Demands!$K$32*Projection_Growth!H131</f>
        <v>391.77733120380725</v>
      </c>
      <c r="J173" t="s">
        <v>27</v>
      </c>
      <c r="K173" t="s">
        <v>501</v>
      </c>
      <c r="M173" s="3">
        <f t="shared" si="12"/>
        <v>1796.6652567532228</v>
      </c>
    </row>
    <row r="174" spans="4:13" x14ac:dyDescent="0.3">
      <c r="D174" t="s">
        <v>26</v>
      </c>
      <c r="E174">
        <v>2020</v>
      </c>
      <c r="F174" s="13">
        <f>BY_Demands!$H$32*Projection_Growth!E132</f>
        <v>35.432937561417269</v>
      </c>
      <c r="G174" s="13">
        <f>BY_Demands!$I$32*Projection_Growth!F132</f>
        <v>85.502053610731167</v>
      </c>
      <c r="H174" s="13">
        <f>BY_Demands!$J$32*Projection_Growth!G132</f>
        <v>1445.8064787095468</v>
      </c>
      <c r="I174" s="13">
        <f>BY_Demands!$K$32*Projection_Growth!H132</f>
        <v>436.91299540248667</v>
      </c>
      <c r="J174" t="s">
        <v>27</v>
      </c>
      <c r="K174" t="s">
        <v>501</v>
      </c>
      <c r="M174" s="3">
        <f t="shared" si="12"/>
        <v>2003.6544652841817</v>
      </c>
    </row>
    <row r="175" spans="4:13" x14ac:dyDescent="0.3">
      <c r="D175" t="s">
        <v>26</v>
      </c>
      <c r="E175">
        <v>2030</v>
      </c>
      <c r="F175" s="13">
        <f>BY_Demands!$H$32*Projection_Growth!E133</f>
        <v>37.436592835424392</v>
      </c>
      <c r="G175" s="13">
        <f>BY_Demands!$I$32*Projection_Growth!F133</f>
        <v>90.33700810352849</v>
      </c>
      <c r="H175" s="13">
        <f>BY_Demands!$J$32*Projection_Growth!G133</f>
        <v>1527.5636790895251</v>
      </c>
      <c r="I175" s="13">
        <f>BY_Demands!$K$32*Projection_Growth!H133</f>
        <v>461.61947157322578</v>
      </c>
      <c r="J175" t="s">
        <v>27</v>
      </c>
      <c r="K175" t="s">
        <v>501</v>
      </c>
      <c r="M175" s="3">
        <f t="shared" si="12"/>
        <v>2116.9567516017037</v>
      </c>
    </row>
    <row r="176" spans="4:13" x14ac:dyDescent="0.3">
      <c r="D176" t="s">
        <v>26</v>
      </c>
      <c r="E176">
        <v>2040</v>
      </c>
      <c r="F176" s="13">
        <f>BY_Demands!$H$32*Projection_Growth!E134</f>
        <v>34.604550501016803</v>
      </c>
      <c r="G176" s="13">
        <f>BY_Demands!$I$32*Projection_Growth!F134</f>
        <v>83.503100102402186</v>
      </c>
      <c r="H176" s="13">
        <f>BY_Demands!$J$32*Projection_Growth!G134</f>
        <v>1412.0049521855278</v>
      </c>
      <c r="I176" s="13">
        <f>BY_Demands!$K$32*Projection_Growth!H134</f>
        <v>426.69840138851657</v>
      </c>
      <c r="J176" t="s">
        <v>27</v>
      </c>
      <c r="K176" t="s">
        <v>501</v>
      </c>
      <c r="M176" s="3">
        <f t="shared" si="12"/>
        <v>1956.8110041774635</v>
      </c>
    </row>
    <row r="177" spans="2:13" x14ac:dyDescent="0.3">
      <c r="D177" s="2" t="s">
        <v>26</v>
      </c>
      <c r="E177" s="2">
        <v>2050</v>
      </c>
      <c r="F177" s="19">
        <f>BY_Demands!$H$32*Projection_Growth!E135</f>
        <v>31.772508166609203</v>
      </c>
      <c r="G177" s="19">
        <f>BY_Demands!$I$32*Projection_Growth!F135</f>
        <v>76.669192101275868</v>
      </c>
      <c r="H177" s="19">
        <f>BY_Demands!$J$32*Projection_Growth!G135</f>
        <v>1296.4462252815304</v>
      </c>
      <c r="I177" s="19">
        <f>BY_Demands!$K$32*Projection_Growth!H135</f>
        <v>391.77733120380725</v>
      </c>
      <c r="J177" s="2" t="s">
        <v>27</v>
      </c>
      <c r="K177" t="s">
        <v>501</v>
      </c>
      <c r="M177" s="3">
        <f t="shared" si="12"/>
        <v>1796.6652567532228</v>
      </c>
    </row>
    <row r="178" spans="2:13" x14ac:dyDescent="0.3">
      <c r="D178" t="s">
        <v>26</v>
      </c>
      <c r="E178">
        <v>2012</v>
      </c>
      <c r="F178" s="13">
        <f>BY_Demands!$H$33*Projection_Growth!E130</f>
        <v>180.03551705433009</v>
      </c>
      <c r="G178" s="13">
        <f>BY_Demands!$I$33*Projection_Growth!F130</f>
        <v>434.43777147556659</v>
      </c>
      <c r="H178" s="13">
        <f>BY_Demands!$J$33*Projection_Growth!G130</f>
        <v>6639.2709107408518</v>
      </c>
      <c r="I178" s="13">
        <f>BY_Demands!$K$33*Projection_Growth!H130</f>
        <v>1658.1959719908498</v>
      </c>
      <c r="J178" t="s">
        <v>27</v>
      </c>
      <c r="K178" t="s">
        <v>503</v>
      </c>
      <c r="M178" s="3">
        <f t="shared" si="12"/>
        <v>8911.9401712615982</v>
      </c>
    </row>
    <row r="179" spans="2:13" x14ac:dyDescent="0.3">
      <c r="D179" t="s">
        <v>26</v>
      </c>
      <c r="E179">
        <v>2015</v>
      </c>
      <c r="F179" s="13">
        <f>BY_Demands!$H$33*Projection_Growth!E131</f>
        <v>192.5469023642905</v>
      </c>
      <c r="G179" s="13">
        <f>BY_Demands!$I$33*Projection_Growth!F131</f>
        <v>464.62858293912399</v>
      </c>
      <c r="H179" s="13">
        <f>BY_Demands!$J$33*Projection_Growth!G131</f>
        <v>7100.6602960165546</v>
      </c>
      <c r="I179" s="13">
        <f>BY_Demands!$K$33*Projection_Growth!H131</f>
        <v>1773.4306160457845</v>
      </c>
      <c r="J179" t="s">
        <v>27</v>
      </c>
      <c r="K179" t="s">
        <v>503</v>
      </c>
      <c r="M179" s="3">
        <f t="shared" si="12"/>
        <v>9531.2663973657545</v>
      </c>
    </row>
    <row r="180" spans="2:13" x14ac:dyDescent="0.3">
      <c r="D180" t="s">
        <v>26</v>
      </c>
      <c r="E180">
        <v>2020</v>
      </c>
      <c r="F180" s="13">
        <f>BY_Demands!$H$33*Projection_Growth!E132</f>
        <v>214.72973846893871</v>
      </c>
      <c r="G180" s="13">
        <f>BY_Demands!$I$33*Projection_Growth!F132</f>
        <v>518.15725350362641</v>
      </c>
      <c r="H180" s="13">
        <f>BY_Demands!$J$33*Projection_Growth!G132</f>
        <v>7918.7092059040297</v>
      </c>
      <c r="I180" s="13">
        <f>BY_Demands!$K$33*Projection_Growth!H132</f>
        <v>1977.7430210528505</v>
      </c>
      <c r="J180" t="s">
        <v>27</v>
      </c>
      <c r="K180" t="s">
        <v>503</v>
      </c>
      <c r="M180" s="3">
        <f t="shared" si="12"/>
        <v>10629.339218929446</v>
      </c>
    </row>
    <row r="181" spans="2:13" x14ac:dyDescent="0.3">
      <c r="D181" t="s">
        <v>26</v>
      </c>
      <c r="E181">
        <v>2030</v>
      </c>
      <c r="F181" s="13">
        <f>BY_Demands!$H$33*Projection_Growth!E133</f>
        <v>226.87223645470971</v>
      </c>
      <c r="G181" s="13">
        <f>BY_Demands!$I$33*Projection_Growth!F133</f>
        <v>547.4579151252608</v>
      </c>
      <c r="H181" s="13">
        <f>BY_Demands!$J$33*Projection_Growth!G133</f>
        <v>8366.4949260757367</v>
      </c>
      <c r="I181" s="13">
        <f>BY_Demands!$K$33*Projection_Growth!H133</f>
        <v>2089.5800717601082</v>
      </c>
      <c r="J181" t="s">
        <v>27</v>
      </c>
      <c r="K181" t="s">
        <v>503</v>
      </c>
      <c r="M181" s="3">
        <f t="shared" si="12"/>
        <v>11230.405149415816</v>
      </c>
    </row>
    <row r="182" spans="2:13" x14ac:dyDescent="0.3">
      <c r="D182" t="s">
        <v>26</v>
      </c>
      <c r="E182">
        <v>2040</v>
      </c>
      <c r="F182" s="13">
        <f>BY_Demands!$H$33*Projection_Growth!E134</f>
        <v>209.70956940950012</v>
      </c>
      <c r="G182" s="13">
        <f>BY_Demands!$I$33*Projection_Growth!F134</f>
        <v>506.04324903219242</v>
      </c>
      <c r="H182" s="13">
        <f>BY_Demands!$J$33*Projection_Growth!G134</f>
        <v>7733.5776110461466</v>
      </c>
      <c r="I182" s="13">
        <f>BY_Demands!$K$33*Projection_Growth!H134</f>
        <v>1931.5053439029466</v>
      </c>
      <c r="J182" t="s">
        <v>27</v>
      </c>
      <c r="K182" t="s">
        <v>503</v>
      </c>
      <c r="M182" s="3">
        <f t="shared" si="12"/>
        <v>10380.835773390787</v>
      </c>
    </row>
    <row r="183" spans="2:13" x14ac:dyDescent="0.3">
      <c r="D183" s="2" t="s">
        <v>26</v>
      </c>
      <c r="E183" s="2">
        <v>2050</v>
      </c>
      <c r="F183" s="19">
        <f>BY_Demands!$H$33*Projection_Growth!E135</f>
        <v>192.5469023642905</v>
      </c>
      <c r="G183" s="19">
        <f>BY_Demands!$I$33*Projection_Growth!F135</f>
        <v>464.62858293912399</v>
      </c>
      <c r="H183" s="19">
        <f>BY_Demands!$J$33*Projection_Growth!G135</f>
        <v>7100.6602960165546</v>
      </c>
      <c r="I183" s="19">
        <f>BY_Demands!$K$33*Projection_Growth!H135</f>
        <v>1773.4306160457845</v>
      </c>
      <c r="J183" s="2" t="s">
        <v>27</v>
      </c>
      <c r="K183" t="s">
        <v>503</v>
      </c>
      <c r="M183" s="3">
        <f t="shared" si="12"/>
        <v>9531.2663973657545</v>
      </c>
    </row>
    <row r="184" spans="2:13" x14ac:dyDescent="0.3">
      <c r="D184" s="5" t="s">
        <v>26</v>
      </c>
      <c r="E184" s="5">
        <v>2012</v>
      </c>
      <c r="F184" s="13">
        <f>BY_Demands!H$34*Projection_Growth!E31</f>
        <v>3.3602601411082889</v>
      </c>
      <c r="G184" s="13">
        <f>BY_Demands!I$34*Projection_Growth!F31</f>
        <v>3.3602601411082889</v>
      </c>
      <c r="H184" s="13">
        <f>BY_Demands!J$34*Projection_Growth!G31</f>
        <v>124.1445888696238</v>
      </c>
      <c r="I184" s="13">
        <f>BY_Demands!K$34*Projection_Growth!H31</f>
        <v>87.48518693370049</v>
      </c>
      <c r="J184" s="5" t="s">
        <v>27</v>
      </c>
      <c r="K184" t="s">
        <v>505</v>
      </c>
      <c r="M184" s="3">
        <f t="shared" si="12"/>
        <v>218.35029608554089</v>
      </c>
    </row>
    <row r="185" spans="2:13" x14ac:dyDescent="0.3">
      <c r="D185" t="s">
        <v>26</v>
      </c>
      <c r="E185">
        <v>2015</v>
      </c>
      <c r="F185" s="13">
        <f>BY_Demands!H$34*Projection_Growth!E32</f>
        <v>3.361182606986711</v>
      </c>
      <c r="G185" s="13">
        <f>BY_Demands!I$34*Projection_Growth!F32</f>
        <v>3.361182606986711</v>
      </c>
      <c r="H185" s="13">
        <f>BY_Demands!J$34*Projection_Growth!G32</f>
        <v>124.17866931054624</v>
      </c>
      <c r="I185" s="13">
        <f>BY_Demands!K$34*Projection_Growth!H32</f>
        <v>87.509203556350172</v>
      </c>
      <c r="J185" t="s">
        <v>27</v>
      </c>
      <c r="K185" t="s">
        <v>505</v>
      </c>
      <c r="M185" s="3">
        <f t="shared" si="12"/>
        <v>218.41023808086985</v>
      </c>
    </row>
    <row r="186" spans="2:13" x14ac:dyDescent="0.3">
      <c r="D186" t="s">
        <v>26</v>
      </c>
      <c r="E186">
        <v>2020</v>
      </c>
      <c r="F186" s="13">
        <f>BY_Demands!H$34*Projection_Growth!E33</f>
        <v>3.5538072789783581</v>
      </c>
      <c r="G186" s="13">
        <f>BY_Demands!I$34*Projection_Growth!F33</f>
        <v>3.5538072789783581</v>
      </c>
      <c r="H186" s="13">
        <f>BY_Demands!J$34*Projection_Growth!G33</f>
        <v>131.29517508877507</v>
      </c>
      <c r="I186" s="13">
        <f>BY_Demands!K$34*Projection_Growth!H33</f>
        <v>92.524233562828741</v>
      </c>
      <c r="J186" t="s">
        <v>27</v>
      </c>
      <c r="K186" t="s">
        <v>505</v>
      </c>
      <c r="M186" s="3">
        <f t="shared" si="12"/>
        <v>230.9270232095605</v>
      </c>
    </row>
    <row r="187" spans="2:13" x14ac:dyDescent="0.3">
      <c r="D187" t="s">
        <v>26</v>
      </c>
      <c r="E187">
        <v>2030</v>
      </c>
      <c r="F187" s="13">
        <f>BY_Demands!H$34*Projection_Growth!E34</f>
        <v>3.6163740958875534</v>
      </c>
      <c r="G187" s="13">
        <f>BY_Demands!I$34*Projection_Growth!F34</f>
        <v>3.6163740958875534</v>
      </c>
      <c r="H187" s="13">
        <f>BY_Demands!J$34*Projection_Growth!G34</f>
        <v>133.60670200511413</v>
      </c>
      <c r="I187" s="13">
        <f>BY_Demands!K$34*Projection_Growth!H34</f>
        <v>94.15317580042057</v>
      </c>
      <c r="J187" t="s">
        <v>27</v>
      </c>
      <c r="K187" t="s">
        <v>505</v>
      </c>
      <c r="M187" s="3">
        <f t="shared" si="12"/>
        <v>234.9926259973098</v>
      </c>
    </row>
    <row r="188" spans="2:13" x14ac:dyDescent="0.3">
      <c r="D188" t="s">
        <v>26</v>
      </c>
      <c r="E188">
        <v>2040</v>
      </c>
      <c r="F188" s="13">
        <f>BY_Demands!H$34*Projection_Growth!E35</f>
        <v>3.4887783514371322</v>
      </c>
      <c r="G188" s="13">
        <f>BY_Demands!I$34*Projection_Growth!F35</f>
        <v>3.4887783514371322</v>
      </c>
      <c r="H188" s="13">
        <f>BY_Demands!J$34*Projection_Growth!G35</f>
        <v>128.89268565783016</v>
      </c>
      <c r="I188" s="13">
        <f>BY_Demands!K$34*Projection_Growth!H35</f>
        <v>90.831189678385357</v>
      </c>
      <c r="J188" t="s">
        <v>27</v>
      </c>
      <c r="K188" t="s">
        <v>505</v>
      </c>
      <c r="M188" s="3">
        <f t="shared" si="12"/>
        <v>226.70143203908978</v>
      </c>
    </row>
    <row r="189" spans="2:13" x14ac:dyDescent="0.3">
      <c r="D189" s="2" t="s">
        <v>26</v>
      </c>
      <c r="E189" s="2">
        <v>2050</v>
      </c>
      <c r="F189" s="19">
        <f>BY_Demands!H$34*Projection_Growth!E36</f>
        <v>3.361182606986711</v>
      </c>
      <c r="G189" s="19">
        <f>BY_Demands!I$34*Projection_Growth!F36</f>
        <v>3.361182606986711</v>
      </c>
      <c r="H189" s="19">
        <f>BY_Demands!J$34*Projection_Growth!G36</f>
        <v>124.17866931054624</v>
      </c>
      <c r="I189" s="19">
        <f>BY_Demands!K$34*Projection_Growth!H36</f>
        <v>87.509203556350172</v>
      </c>
      <c r="J189" s="2" t="s">
        <v>27</v>
      </c>
      <c r="K189" t="s">
        <v>505</v>
      </c>
      <c r="M189" s="3">
        <f t="shared" si="12"/>
        <v>218.41023808086985</v>
      </c>
    </row>
    <row r="190" spans="2:13" x14ac:dyDescent="0.3">
      <c r="B190" t="s">
        <v>9</v>
      </c>
      <c r="D190" s="5" t="s">
        <v>26</v>
      </c>
      <c r="E190" s="5">
        <v>2012</v>
      </c>
      <c r="F190" s="13">
        <f>BY_Demands!H$35*Projection_Growth!E37</f>
        <v>159.98612378232983</v>
      </c>
      <c r="G190" s="13">
        <f>BY_Demands!I$35*Projection_Growth!F37</f>
        <v>159.98612378232983</v>
      </c>
      <c r="H190" s="13">
        <f>BY_Demands!J$35*Projection_Growth!G37</f>
        <v>5910.6767713678901</v>
      </c>
      <c r="I190" s="13">
        <f>BY_Demands!K$35*Projection_Growth!H37</f>
        <v>4165.2774958307136</v>
      </c>
      <c r="J190" t="s">
        <v>27</v>
      </c>
      <c r="K190" t="s">
        <v>506</v>
      </c>
      <c r="M190" s="3">
        <f t="shared" si="12"/>
        <v>10395.926514763263</v>
      </c>
    </row>
    <row r="191" spans="2:13" x14ac:dyDescent="0.3">
      <c r="B191" t="s">
        <v>9</v>
      </c>
      <c r="D191" t="s">
        <v>26</v>
      </c>
      <c r="E191">
        <v>2015</v>
      </c>
      <c r="F191" s="13">
        <f>BY_Demands!H$35*Projection_Growth!E38</f>
        <v>154.77666315522336</v>
      </c>
      <c r="G191" s="13">
        <f>BY_Demands!I$35*Projection_Growth!F38</f>
        <v>154.77666315522336</v>
      </c>
      <c r="H191" s="13">
        <f>BY_Demands!J$35*Projection_Growth!G38</f>
        <v>5718.2135927369272</v>
      </c>
      <c r="I191" s="13">
        <f>BY_Demands!K$35*Projection_Growth!H38</f>
        <v>4029.6479261998793</v>
      </c>
      <c r="J191" t="s">
        <v>27</v>
      </c>
      <c r="K191" t="s">
        <v>506</v>
      </c>
      <c r="M191" s="3">
        <f t="shared" si="12"/>
        <v>10057.414845247255</v>
      </c>
    </row>
    <row r="192" spans="2:13" x14ac:dyDescent="0.3">
      <c r="B192" t="s">
        <v>9</v>
      </c>
      <c r="D192" t="s">
        <v>26</v>
      </c>
      <c r="E192">
        <v>2020</v>
      </c>
      <c r="F192" s="13">
        <f>BY_Demands!H$35*Projection_Growth!E39</f>
        <v>163.64669714571949</v>
      </c>
      <c r="G192" s="13">
        <f>BY_Demands!I$35*Projection_Growth!F39</f>
        <v>163.64669714571949</v>
      </c>
      <c r="H192" s="13">
        <f>BY_Demands!J$35*Projection_Growth!G39</f>
        <v>6045.9164123902128</v>
      </c>
      <c r="I192" s="13">
        <f>BY_Demands!K$35*Projection_Growth!H39</f>
        <v>4260.5814102696249</v>
      </c>
      <c r="J192" t="s">
        <v>27</v>
      </c>
      <c r="K192" t="s">
        <v>506</v>
      </c>
      <c r="M192" s="3">
        <f t="shared" si="12"/>
        <v>10633.791216951277</v>
      </c>
    </row>
    <row r="193" spans="2:13" x14ac:dyDescent="0.3">
      <c r="B193" t="s">
        <v>9</v>
      </c>
      <c r="D193" t="s">
        <v>26</v>
      </c>
      <c r="E193">
        <v>2030</v>
      </c>
      <c r="F193" s="13">
        <f>BY_Demands!H$35*Projection_Growth!E40</f>
        <v>166.52779117652864</v>
      </c>
      <c r="G193" s="13">
        <f>BY_Demands!I$35*Projection_Growth!F40</f>
        <v>166.52779117652864</v>
      </c>
      <c r="H193" s="13">
        <f>BY_Demands!J$35*Projection_Growth!G40</f>
        <v>6152.3582409777946</v>
      </c>
      <c r="I193" s="13">
        <f>BY_Demands!K$35*Projection_Growth!H40</f>
        <v>4335.5913914241719</v>
      </c>
      <c r="J193" t="s">
        <v>27</v>
      </c>
      <c r="K193" t="s">
        <v>506</v>
      </c>
      <c r="M193" s="3">
        <f t="shared" si="12"/>
        <v>10821.005214755023</v>
      </c>
    </row>
    <row r="194" spans="2:13" x14ac:dyDescent="0.3">
      <c r="B194" t="s">
        <v>9</v>
      </c>
      <c r="D194" t="s">
        <v>26</v>
      </c>
      <c r="E194">
        <v>2040</v>
      </c>
      <c r="F194" s="13">
        <f>BY_Demands!H$35*Projection_Growth!E41</f>
        <v>160.65222716587601</v>
      </c>
      <c r="G194" s="13">
        <f>BY_Demands!I$35*Projection_Growth!F41</f>
        <v>160.65222716587601</v>
      </c>
      <c r="H194" s="13">
        <f>BY_Demands!J$35*Projection_Growth!G41</f>
        <v>5935.2859168573614</v>
      </c>
      <c r="I194" s="13">
        <f>BY_Demands!K$35*Projection_Growth!H41</f>
        <v>4182.6196588120256</v>
      </c>
      <c r="J194" t="s">
        <v>27</v>
      </c>
      <c r="K194" t="s">
        <v>506</v>
      </c>
      <c r="M194" s="3">
        <f t="shared" si="12"/>
        <v>10439.210030001139</v>
      </c>
    </row>
    <row r="195" spans="2:13" x14ac:dyDescent="0.3">
      <c r="B195" t="s">
        <v>9</v>
      </c>
      <c r="D195" t="s">
        <v>26</v>
      </c>
      <c r="E195">
        <v>2050</v>
      </c>
      <c r="F195" s="19">
        <f>BY_Demands!H$35*Projection_Growth!E42</f>
        <v>154.77666315522336</v>
      </c>
      <c r="G195" s="19">
        <f>BY_Demands!I$35*Projection_Growth!F42</f>
        <v>154.77666315522336</v>
      </c>
      <c r="H195" s="19">
        <f>BY_Demands!J$35*Projection_Growth!G42</f>
        <v>5718.2135927369272</v>
      </c>
      <c r="I195" s="19">
        <f>BY_Demands!K$35*Projection_Growth!H42</f>
        <v>4029.6479261998793</v>
      </c>
      <c r="J195" s="2" t="s">
        <v>27</v>
      </c>
      <c r="K195" t="s">
        <v>506</v>
      </c>
      <c r="M195" s="3">
        <f t="shared" si="12"/>
        <v>10057.414845247255</v>
      </c>
    </row>
    <row r="196" spans="2:13" x14ac:dyDescent="0.3">
      <c r="D196" s="5" t="s">
        <v>26</v>
      </c>
      <c r="E196" s="5">
        <v>2012</v>
      </c>
      <c r="F196" s="13">
        <f>BY_Demands!H$36*Projection_Growth!E43</f>
        <v>342.12617558279595</v>
      </c>
      <c r="G196" s="13">
        <f>BY_Demands!I$36*Projection_Growth!F43</f>
        <v>469.88180970439578</v>
      </c>
      <c r="H196" s="13">
        <f>BY_Demands!J$36*Projection_Growth!G43</f>
        <v>2114.6983584016148</v>
      </c>
      <c r="I196" s="13">
        <f>BY_Demands!K$36*Projection_Growth!H43</f>
        <v>468.04009184977014</v>
      </c>
      <c r="J196" t="s">
        <v>27</v>
      </c>
      <c r="K196" t="s">
        <v>252</v>
      </c>
      <c r="M196" s="3">
        <f t="shared" si="12"/>
        <v>3394.7464355385769</v>
      </c>
    </row>
    <row r="197" spans="2:13" x14ac:dyDescent="0.3">
      <c r="D197" t="s">
        <v>26</v>
      </c>
      <c r="E197">
        <v>2015</v>
      </c>
      <c r="F197" s="13">
        <f>BY_Demands!H$36*Projection_Growth!E44</f>
        <v>365.27051403899316</v>
      </c>
      <c r="G197" s="13">
        <f>BY_Demands!I$36*Projection_Growth!F44</f>
        <v>501.66863110057733</v>
      </c>
      <c r="H197" s="13">
        <f>BY_Demands!J$36*Projection_Growth!G44</f>
        <v>2257.7546283763954</v>
      </c>
      <c r="I197" s="13">
        <f>BY_Demands!K$36*Projection_Growth!H44</f>
        <v>499.70232371024701</v>
      </c>
      <c r="J197" t="s">
        <v>27</v>
      </c>
      <c r="K197" t="s">
        <v>252</v>
      </c>
      <c r="M197" s="3">
        <f t="shared" ref="M197:M266" si="13">SUM(F197:I197)</f>
        <v>3624.396097226213</v>
      </c>
    </row>
    <row r="198" spans="2:13" x14ac:dyDescent="0.3">
      <c r="D198" t="s">
        <v>26</v>
      </c>
      <c r="E198">
        <v>2020</v>
      </c>
      <c r="F198" s="13">
        <f>BY_Demands!H$36*Projection_Growth!E45</f>
        <v>189.48498110547823</v>
      </c>
      <c r="G198" s="13">
        <f>BY_Demands!I$36*Projection_Growth!F45</f>
        <v>260.24184113354517</v>
      </c>
      <c r="H198" s="13">
        <f>BY_Demands!J$36*Projection_Growth!G45</f>
        <v>1171.2157884527135</v>
      </c>
      <c r="I198" s="13">
        <f>BY_Demands!K$36*Projection_Growth!H45</f>
        <v>259.22181431948775</v>
      </c>
      <c r="J198" t="s">
        <v>27</v>
      </c>
      <c r="K198" t="s">
        <v>252</v>
      </c>
      <c r="M198" s="3">
        <f t="shared" si="13"/>
        <v>1880.1644250112245</v>
      </c>
    </row>
    <row r="199" spans="2:13" x14ac:dyDescent="0.3">
      <c r="D199" t="s">
        <v>26</v>
      </c>
      <c r="E199">
        <v>2030</v>
      </c>
      <c r="F199" s="13">
        <f>BY_Demands!H$36*Projection_Growth!E46</f>
        <v>330.29097299655359</v>
      </c>
      <c r="G199" s="13">
        <f>BY_Demands!I$36*Projection_Growth!F46</f>
        <v>453.6271445944592</v>
      </c>
      <c r="H199" s="13">
        <f>BY_Demands!J$36*Projection_Growth!G46</f>
        <v>2041.5444015672877</v>
      </c>
      <c r="I199" s="13">
        <f>BY_Demands!K$36*Projection_Growth!H46</f>
        <v>451.84913745673219</v>
      </c>
      <c r="J199" t="s">
        <v>27</v>
      </c>
      <c r="K199" t="s">
        <v>252</v>
      </c>
      <c r="M199" s="3">
        <f t="shared" si="13"/>
        <v>3277.3116566150325</v>
      </c>
    </row>
    <row r="200" spans="2:13" x14ac:dyDescent="0.3">
      <c r="D200" t="s">
        <v>26</v>
      </c>
      <c r="E200">
        <v>2040</v>
      </c>
      <c r="F200" s="13">
        <f>BY_Demands!H$36*Projection_Growth!E47</f>
        <v>347.78074351777337</v>
      </c>
      <c r="G200" s="13">
        <f>BY_Demands!I$36*Projection_Growth!F47</f>
        <v>477.64788784751823</v>
      </c>
      <c r="H200" s="13">
        <f>BY_Demands!J$36*Projection_Growth!G47</f>
        <v>2149.6495149718417</v>
      </c>
      <c r="I200" s="13">
        <f>BY_Demands!K$36*Projection_Growth!H47</f>
        <v>475.77573058348963</v>
      </c>
      <c r="J200" t="s">
        <v>27</v>
      </c>
      <c r="K200" t="s">
        <v>252</v>
      </c>
      <c r="M200" s="3">
        <f t="shared" si="13"/>
        <v>3450.853876920623</v>
      </c>
    </row>
    <row r="201" spans="2:13" x14ac:dyDescent="0.3">
      <c r="D201" s="2" t="s">
        <v>26</v>
      </c>
      <c r="E201" s="2">
        <v>2050</v>
      </c>
      <c r="F201" s="19">
        <f>BY_Demands!H$36*Projection_Growth!E48</f>
        <v>365.27051403899316</v>
      </c>
      <c r="G201" s="19">
        <f>BY_Demands!I$36*Projection_Growth!F48</f>
        <v>501.66863110057733</v>
      </c>
      <c r="H201" s="19">
        <f>BY_Demands!J$36*Projection_Growth!G48</f>
        <v>2257.7546283763954</v>
      </c>
      <c r="I201" s="19">
        <f>BY_Demands!K$36*Projection_Growth!H48</f>
        <v>499.70232371024701</v>
      </c>
      <c r="J201" s="2" t="s">
        <v>27</v>
      </c>
      <c r="K201" t="s">
        <v>252</v>
      </c>
      <c r="M201" s="3">
        <f t="shared" si="13"/>
        <v>3624.396097226213</v>
      </c>
    </row>
    <row r="202" spans="2:13" x14ac:dyDescent="0.3">
      <c r="D202" s="5" t="s">
        <v>26</v>
      </c>
      <c r="E202" s="5">
        <v>2012</v>
      </c>
      <c r="F202" s="13">
        <f>BY_Demands!H$37*Projection_Growth!E49</f>
        <v>44.986881255596863</v>
      </c>
      <c r="G202" s="13">
        <f>BY_Demands!I$37*Projection_Growth!F49</f>
        <v>87.984868813577876</v>
      </c>
      <c r="H202" s="13">
        <f>BY_Demands!J$37*Projection_Growth!G49</f>
        <v>9959.4325454232803</v>
      </c>
      <c r="I202" s="13">
        <f>BY_Demands!K$37*Projection_Growth!H49</f>
        <v>522.70020557818702</v>
      </c>
      <c r="J202" t="s">
        <v>27</v>
      </c>
      <c r="K202" t="s">
        <v>253</v>
      </c>
      <c r="M202" s="3">
        <f t="shared" si="13"/>
        <v>10615.104501070642</v>
      </c>
    </row>
    <row r="203" spans="2:13" x14ac:dyDescent="0.3">
      <c r="D203" t="s">
        <v>26</v>
      </c>
      <c r="E203">
        <v>2015</v>
      </c>
      <c r="F203" s="104">
        <f>BY_Demands!H$37*Projection_Growth!E50</f>
        <v>51.688442503025932</v>
      </c>
      <c r="G203" s="104">
        <f>BY_Demands!I$37*Projection_Growth!F50</f>
        <v>101.09171175854969</v>
      </c>
      <c r="H203" s="104">
        <f>BY_Demands!J$37*Projection_Growth!G50</f>
        <v>11443.059445754117</v>
      </c>
      <c r="I203" s="104">
        <f>BY_Demands!K$37*Projection_Growth!H50</f>
        <v>600.56529299831539</v>
      </c>
      <c r="J203" t="s">
        <v>27</v>
      </c>
      <c r="K203" t="s">
        <v>253</v>
      </c>
      <c r="M203" s="3">
        <f t="shared" si="13"/>
        <v>12196.404893014009</v>
      </c>
    </row>
    <row r="204" spans="2:13" x14ac:dyDescent="0.3">
      <c r="D204" t="s">
        <v>26</v>
      </c>
      <c r="E204">
        <v>2020</v>
      </c>
      <c r="F204" s="104">
        <f>BY_Demands!H$37*Projection_Growth!E51</f>
        <v>31.041883795060759</v>
      </c>
      <c r="G204" s="104">
        <f>BY_Demands!I$37*Projection_Growth!F51</f>
        <v>60.711389569708317</v>
      </c>
      <c r="H204" s="104">
        <f>BY_Demands!J$37*Projection_Growth!G51</f>
        <v>6872.2156128863198</v>
      </c>
      <c r="I204" s="104">
        <f>BY_Demands!K$37*Projection_Growth!H51</f>
        <v>360.67401403145294</v>
      </c>
      <c r="J204" t="s">
        <v>27</v>
      </c>
      <c r="K204" t="s">
        <v>253</v>
      </c>
      <c r="M204" s="3">
        <f t="shared" si="13"/>
        <v>7324.6429002825425</v>
      </c>
    </row>
    <row r="205" spans="2:13" x14ac:dyDescent="0.3">
      <c r="D205" t="s">
        <v>26</v>
      </c>
      <c r="E205">
        <v>2030</v>
      </c>
      <c r="F205" s="104">
        <f>BY_Demands!H$37*Projection_Growth!E52</f>
        <v>51.472797105577058</v>
      </c>
      <c r="G205" s="104">
        <f>BY_Demands!I$37*Projection_Growth!F52</f>
        <v>100.66995476017074</v>
      </c>
      <c r="H205" s="104">
        <f>BY_Demands!J$37*Projection_Growth!G52</f>
        <v>11395.318732691108</v>
      </c>
      <c r="I205" s="104">
        <f>BY_Demands!K$37*Projection_Growth!H52</f>
        <v>598.05972047511477</v>
      </c>
      <c r="J205" t="s">
        <v>27</v>
      </c>
      <c r="K205" t="s">
        <v>253</v>
      </c>
      <c r="M205" s="3">
        <f t="shared" si="13"/>
        <v>12145.521205031971</v>
      </c>
    </row>
    <row r="206" spans="2:13" x14ac:dyDescent="0.3">
      <c r="D206" t="s">
        <v>26</v>
      </c>
      <c r="E206">
        <v>2040</v>
      </c>
      <c r="F206" s="104">
        <f>BY_Demands!H$37*Projection_Growth!E53</f>
        <v>51.580619804301492</v>
      </c>
      <c r="G206" s="104">
        <f>BY_Demands!I$37*Projection_Growth!F53</f>
        <v>100.8808332593602</v>
      </c>
      <c r="H206" s="104">
        <f>BY_Demands!J$37*Projection_Growth!G53</f>
        <v>11419.189089222611</v>
      </c>
      <c r="I206" s="104">
        <f>BY_Demands!K$37*Projection_Growth!H53</f>
        <v>599.31250673671502</v>
      </c>
      <c r="J206" t="s">
        <v>27</v>
      </c>
      <c r="K206" t="s">
        <v>253</v>
      </c>
      <c r="M206" s="3">
        <f t="shared" si="13"/>
        <v>12170.963049022987</v>
      </c>
    </row>
    <row r="207" spans="2:13" x14ac:dyDescent="0.3">
      <c r="D207" s="2" t="s">
        <v>26</v>
      </c>
      <c r="E207" s="2">
        <v>2050</v>
      </c>
      <c r="F207" s="105">
        <f>BY_Demands!H$37*Projection_Growth!E54</f>
        <v>51.688442503025932</v>
      </c>
      <c r="G207" s="105">
        <f>BY_Demands!I$37*Projection_Growth!F54</f>
        <v>101.09171175854969</v>
      </c>
      <c r="H207" s="105">
        <f>BY_Demands!J$37*Projection_Growth!G54</f>
        <v>11443.059445754117</v>
      </c>
      <c r="I207" s="105">
        <f>BY_Demands!K$37*Projection_Growth!H54</f>
        <v>600.56529299831539</v>
      </c>
      <c r="J207" s="2" t="s">
        <v>27</v>
      </c>
      <c r="K207" t="s">
        <v>253</v>
      </c>
      <c r="M207" s="3">
        <f t="shared" si="13"/>
        <v>12196.404893014009</v>
      </c>
    </row>
    <row r="208" spans="2:13" x14ac:dyDescent="0.3">
      <c r="D208" s="5" t="s">
        <v>26</v>
      </c>
      <c r="E208" s="5">
        <v>2012</v>
      </c>
      <c r="F208" s="13">
        <f>BY_Demands!H$38*Projection_Growth!E49</f>
        <v>104.96938959639266</v>
      </c>
      <c r="G208" s="13">
        <f>BY_Demands!I$38*Projection_Growth!F49</f>
        <v>205.29802723168169</v>
      </c>
      <c r="H208" s="13">
        <f>BY_Demands!J$38*Projection_Growth!G49</f>
        <v>23238.675939320987</v>
      </c>
      <c r="I208" s="13">
        <f>BY_Demands!K$38*Projection_Growth!H49</f>
        <v>1219.6338130157696</v>
      </c>
      <c r="J208" t="s">
        <v>27</v>
      </c>
      <c r="K208" t="s">
        <v>254</v>
      </c>
      <c r="M208" s="3">
        <f t="shared" si="13"/>
        <v>24768.577169164833</v>
      </c>
    </row>
    <row r="209" spans="2:13" x14ac:dyDescent="0.3">
      <c r="D209" t="s">
        <v>26</v>
      </c>
      <c r="E209">
        <v>2015</v>
      </c>
      <c r="F209" s="104">
        <f>BY_Demands!H$38*Projection_Growth!E50</f>
        <v>120.60636584039383</v>
      </c>
      <c r="G209" s="104">
        <f>BY_Demands!I$38*Projection_Growth!F50</f>
        <v>235.88066076994923</v>
      </c>
      <c r="H209" s="104">
        <f>BY_Demands!J$38*Projection_Growth!G50</f>
        <v>26700.472040092936</v>
      </c>
      <c r="I209" s="104">
        <f>BY_Demands!K$38*Projection_Growth!H50</f>
        <v>1401.3190169960694</v>
      </c>
      <c r="J209" t="s">
        <v>27</v>
      </c>
      <c r="K209" t="s">
        <v>254</v>
      </c>
      <c r="M209" s="3">
        <f t="shared" si="13"/>
        <v>28458.278083699348</v>
      </c>
    </row>
    <row r="210" spans="2:13" x14ac:dyDescent="0.3">
      <c r="D210" t="s">
        <v>26</v>
      </c>
      <c r="E210">
        <v>2020</v>
      </c>
      <c r="F210" s="104">
        <f>BY_Demands!H$38*Projection_Growth!E51</f>
        <v>72.431062188475096</v>
      </c>
      <c r="G210" s="104">
        <f>BY_Demands!I$38*Projection_Growth!F51</f>
        <v>141.65990899598606</v>
      </c>
      <c r="H210" s="104">
        <f>BY_Demands!J$38*Projection_Growth!G51</f>
        <v>16035.169763401411</v>
      </c>
      <c r="I210" s="104">
        <f>BY_Demands!K$38*Projection_Growth!H51</f>
        <v>841.57269940672359</v>
      </c>
      <c r="J210" t="s">
        <v>27</v>
      </c>
      <c r="K210" t="s">
        <v>254</v>
      </c>
      <c r="M210" s="3">
        <f t="shared" si="13"/>
        <v>17090.833433992597</v>
      </c>
    </row>
    <row r="211" spans="2:13" x14ac:dyDescent="0.3">
      <c r="D211" t="s">
        <v>26</v>
      </c>
      <c r="E211">
        <v>2030</v>
      </c>
      <c r="F211" s="104">
        <f>BY_Demands!H$38*Projection_Growth!E52</f>
        <v>120.10319324634646</v>
      </c>
      <c r="G211" s="104">
        <f>BY_Demands!I$38*Projection_Growth!F52</f>
        <v>234.89656110706503</v>
      </c>
      <c r="H211" s="104">
        <f>BY_Demands!J$38*Projection_Growth!G52</f>
        <v>26589.077042945919</v>
      </c>
      <c r="I211" s="104">
        <f>BY_Demands!K$38*Projection_Growth!H52</f>
        <v>1395.4726811086011</v>
      </c>
      <c r="J211" t="s">
        <v>27</v>
      </c>
      <c r="K211" t="s">
        <v>254</v>
      </c>
      <c r="M211" s="3">
        <f t="shared" si="13"/>
        <v>28339.549478407931</v>
      </c>
    </row>
    <row r="212" spans="2:13" x14ac:dyDescent="0.3">
      <c r="D212" t="s">
        <v>26</v>
      </c>
      <c r="E212">
        <v>2040</v>
      </c>
      <c r="F212" s="104">
        <f>BY_Demands!H$38*Projection_Growth!E53</f>
        <v>120.35477954337014</v>
      </c>
      <c r="G212" s="104">
        <f>BY_Demands!I$38*Projection_Growth!F53</f>
        <v>235.3886109385071</v>
      </c>
      <c r="H212" s="104">
        <f>BY_Demands!J$38*Projection_Growth!G53</f>
        <v>26644.774541519426</v>
      </c>
      <c r="I212" s="104">
        <f>BY_Demands!K$38*Projection_Growth!H53</f>
        <v>1398.3958490523353</v>
      </c>
      <c r="J212" t="s">
        <v>27</v>
      </c>
      <c r="K212" t="s">
        <v>254</v>
      </c>
      <c r="M212" s="3">
        <f t="shared" si="13"/>
        <v>28398.913781053641</v>
      </c>
    </row>
    <row r="213" spans="2:13" x14ac:dyDescent="0.3">
      <c r="D213" s="2" t="s">
        <v>26</v>
      </c>
      <c r="E213" s="2">
        <v>2050</v>
      </c>
      <c r="F213" s="105">
        <f>BY_Demands!H$38*Projection_Growth!E54</f>
        <v>120.60636584039383</v>
      </c>
      <c r="G213" s="105">
        <f>BY_Demands!I$38*Projection_Growth!F54</f>
        <v>235.88066076994923</v>
      </c>
      <c r="H213" s="105">
        <f>BY_Demands!J$38*Projection_Growth!G54</f>
        <v>26700.472040092936</v>
      </c>
      <c r="I213" s="105">
        <f>BY_Demands!K$38*Projection_Growth!H54</f>
        <v>1401.3190169960694</v>
      </c>
      <c r="J213" s="2" t="s">
        <v>27</v>
      </c>
      <c r="K213" t="s">
        <v>254</v>
      </c>
      <c r="M213" s="3">
        <f t="shared" si="13"/>
        <v>28458.278083699348</v>
      </c>
    </row>
    <row r="214" spans="2:13" x14ac:dyDescent="0.3">
      <c r="D214" s="5" t="s">
        <v>26</v>
      </c>
      <c r="E214" s="5">
        <v>2012</v>
      </c>
      <c r="F214" s="104">
        <f>BY_Demands!H$39*Projection_Growth!E55</f>
        <v>944.80009213476274</v>
      </c>
      <c r="G214" s="104">
        <f>BY_Demands!I$39*Projection_Growth!F55</f>
        <v>454.26533082222471</v>
      </c>
      <c r="H214" s="104">
        <f>BY_Demands!J$39*Projection_Growth!G55</f>
        <v>2647.2795716543606</v>
      </c>
      <c r="I214" s="104">
        <f>BY_Demands!K$39*Projection_Growth!H55</f>
        <v>2698.071619832665</v>
      </c>
      <c r="J214" t="s">
        <v>27</v>
      </c>
      <c r="K214" t="s">
        <v>507</v>
      </c>
      <c r="M214" s="3">
        <f t="shared" si="13"/>
        <v>6744.4166144440132</v>
      </c>
    </row>
    <row r="215" spans="2:13" x14ac:dyDescent="0.3">
      <c r="D215" t="s">
        <v>26</v>
      </c>
      <c r="E215">
        <v>2015</v>
      </c>
      <c r="F215" s="104">
        <f>BY_Demands!H$39*Projection_Growth!E56</f>
        <v>954.60673603295868</v>
      </c>
      <c r="G215" s="104">
        <f>BY_Demands!I$39*Projection_Growth!F56</f>
        <v>458.98042174119797</v>
      </c>
      <c r="H215" s="104">
        <f>BY_Demands!J$39*Projection_Growth!G56</f>
        <v>2674.7572659034422</v>
      </c>
      <c r="I215" s="104">
        <f>BY_Demands!K$39*Projection_Growth!H56</f>
        <v>2726.0765150563134</v>
      </c>
      <c r="J215" t="s">
        <v>27</v>
      </c>
      <c r="K215" t="s">
        <v>507</v>
      </c>
      <c r="M215" s="3">
        <f t="shared" si="13"/>
        <v>6814.4209387339124</v>
      </c>
    </row>
    <row r="216" spans="2:13" x14ac:dyDescent="0.3">
      <c r="D216" t="s">
        <v>26</v>
      </c>
      <c r="E216">
        <v>2020</v>
      </c>
      <c r="F216" s="104">
        <f>BY_Demands!H$39*Projection_Growth!E57</f>
        <v>1050.5140273750762</v>
      </c>
      <c r="G216" s="104">
        <f>BY_Demands!I$39*Projection_Growth!F57</f>
        <v>505.09320029877688</v>
      </c>
      <c r="H216" s="104">
        <f>BY_Demands!J$39*Projection_Growth!G57</f>
        <v>2943.484391626961</v>
      </c>
      <c r="I216" s="104">
        <f>BY_Demands!K$39*Projection_Growth!H57</f>
        <v>2999.959575673417</v>
      </c>
      <c r="J216" t="s">
        <v>27</v>
      </c>
      <c r="K216" t="s">
        <v>507</v>
      </c>
      <c r="M216" s="3">
        <f t="shared" si="13"/>
        <v>7499.0511949742313</v>
      </c>
    </row>
    <row r="217" spans="2:13" x14ac:dyDescent="0.3">
      <c r="D217" t="s">
        <v>26</v>
      </c>
      <c r="E217">
        <v>2030</v>
      </c>
      <c r="F217" s="104">
        <f>BY_Demands!H$39*Projection_Growth!E58</f>
        <v>1126.2682986223476</v>
      </c>
      <c r="G217" s="104">
        <f>BY_Demands!I$39*Projection_Growth!F58</f>
        <v>541.51629061789788</v>
      </c>
      <c r="H217" s="104">
        <f>BY_Demands!J$39*Projection_Growth!G58</f>
        <v>0</v>
      </c>
      <c r="I217" s="104">
        <f>BY_Demands!K$39*Projection_Growth!H58</f>
        <v>3216.2915288928025</v>
      </c>
      <c r="J217" t="s">
        <v>27</v>
      </c>
      <c r="K217" t="s">
        <v>507</v>
      </c>
      <c r="M217" s="3">
        <f t="shared" si="13"/>
        <v>4884.0761181330481</v>
      </c>
    </row>
    <row r="218" spans="2:13" x14ac:dyDescent="0.3">
      <c r="D218" t="s">
        <v>26</v>
      </c>
      <c r="E218">
        <v>2040</v>
      </c>
      <c r="F218" s="104">
        <f>BY_Demands!H$39*Projection_Growth!E59</f>
        <v>1040.437517327653</v>
      </c>
      <c r="G218" s="104">
        <f>BY_Demands!I$39*Projection_Growth!F59</f>
        <v>500.24835617954784</v>
      </c>
      <c r="H218" s="104">
        <f>BY_Demands!J$39*Projection_Growth!G59</f>
        <v>2915.2505467912342</v>
      </c>
      <c r="I218" s="104">
        <f>BY_Demands!K$39*Projection_Growth!H59</f>
        <v>2971.1840219745577</v>
      </c>
      <c r="J218" t="s">
        <v>27</v>
      </c>
      <c r="K218" t="s">
        <v>507</v>
      </c>
      <c r="M218" s="3">
        <f t="shared" si="13"/>
        <v>7427.1204422729934</v>
      </c>
    </row>
    <row r="219" spans="2:13" x14ac:dyDescent="0.3">
      <c r="D219" s="2" t="s">
        <v>26</v>
      </c>
      <c r="E219" s="2">
        <v>2050</v>
      </c>
      <c r="F219" s="105">
        <f>BY_Demands!H$39*Projection_Growth!E60</f>
        <v>954.60673603295868</v>
      </c>
      <c r="G219" s="105">
        <f>BY_Demands!I$39*Projection_Growth!F60</f>
        <v>458.98042174119797</v>
      </c>
      <c r="H219" s="105">
        <f>BY_Demands!J$39*Projection_Growth!G60</f>
        <v>2674.7572659034422</v>
      </c>
      <c r="I219" s="105">
        <f>BY_Demands!K$39*Projection_Growth!H60</f>
        <v>2726.0765150563134</v>
      </c>
      <c r="J219" s="2" t="s">
        <v>27</v>
      </c>
      <c r="K219" t="s">
        <v>507</v>
      </c>
      <c r="M219" s="3">
        <f t="shared" si="13"/>
        <v>6814.4209387339124</v>
      </c>
    </row>
    <row r="220" spans="2:13" x14ac:dyDescent="0.3">
      <c r="B220" t="s">
        <v>9</v>
      </c>
      <c r="D220" s="5" t="s">
        <v>26</v>
      </c>
      <c r="E220" s="5">
        <v>2012</v>
      </c>
      <c r="F220" s="104">
        <f>BY_Demands!H$40*Projection_Growth!E61</f>
        <v>28988.196540392302</v>
      </c>
      <c r="G220" s="104">
        <f>BY_Demands!I$40*Projection_Growth!F61</f>
        <v>74300.531884637618</v>
      </c>
      <c r="H220" s="104">
        <f>BY_Demands!J$40*Projection_Growth!G61</f>
        <v>381720.75499367755</v>
      </c>
      <c r="I220" s="104">
        <f>BY_Demands!K$40*Projection_Growth!H61</f>
        <v>231240.90869105968</v>
      </c>
      <c r="J220" t="s">
        <v>27</v>
      </c>
      <c r="K220" t="s">
        <v>508</v>
      </c>
      <c r="M220" s="3">
        <f t="shared" si="13"/>
        <v>716250.39210976718</v>
      </c>
    </row>
    <row r="221" spans="2:13" x14ac:dyDescent="0.3">
      <c r="B221" t="s">
        <v>9</v>
      </c>
      <c r="D221" t="s">
        <v>26</v>
      </c>
      <c r="E221">
        <v>2015</v>
      </c>
      <c r="F221" s="104">
        <f>BY_Demands!H$40*Projection_Growth!E62</f>
        <v>28502.366283333933</v>
      </c>
      <c r="G221" s="104">
        <f>BY_Demands!I$40*Projection_Growth!F62</f>
        <v>73055.285514971649</v>
      </c>
      <c r="H221" s="104">
        <f>BY_Demands!J$40*Projection_Growth!G62</f>
        <v>375323.27206421405</v>
      </c>
      <c r="I221" s="104">
        <f>BY_Demands!K$40*Projection_Growth!H62</f>
        <v>227365.4061238252</v>
      </c>
      <c r="J221" t="s">
        <v>27</v>
      </c>
      <c r="K221" t="s">
        <v>508</v>
      </c>
      <c r="M221" s="3">
        <f t="shared" si="13"/>
        <v>704246.32998634479</v>
      </c>
    </row>
    <row r="222" spans="2:13" x14ac:dyDescent="0.3">
      <c r="B222" t="s">
        <v>9</v>
      </c>
      <c r="D222" t="s">
        <v>26</v>
      </c>
      <c r="E222">
        <v>2020</v>
      </c>
      <c r="F222" s="104">
        <f>BY_Demands!H$40*Projection_Growth!E63</f>
        <v>31164.716199267004</v>
      </c>
      <c r="G222" s="104">
        <f>BY_Demands!I$40*Projection_Growth!F63</f>
        <v>79879.235895645121</v>
      </c>
      <c r="H222" s="104">
        <f>BY_Demands!J$40*Projection_Growth!G63</f>
        <v>410381.47992999986</v>
      </c>
      <c r="I222" s="104">
        <f>BY_Demands!K$40*Projection_Growth!H63</f>
        <v>248603.16104783671</v>
      </c>
      <c r="J222" t="s">
        <v>27</v>
      </c>
      <c r="K222" t="s">
        <v>508</v>
      </c>
      <c r="M222" s="3">
        <f t="shared" si="13"/>
        <v>770028.59307274874</v>
      </c>
    </row>
    <row r="223" spans="2:13" x14ac:dyDescent="0.3">
      <c r="B223" t="s">
        <v>9</v>
      </c>
      <c r="D223" t="s">
        <v>26</v>
      </c>
      <c r="E223">
        <v>2030</v>
      </c>
      <c r="F223" s="104">
        <f>BY_Demands!H$40*Projection_Growth!E64</f>
        <v>33448.624665514129</v>
      </c>
      <c r="G223" s="104">
        <f>BY_Demands!I$40*Projection_Growth!F64</f>
        <v>85733.191438603215</v>
      </c>
      <c r="H223" s="104">
        <f>BY_Demands!J$40*Projection_Growth!G64</f>
        <v>440456.31617783307</v>
      </c>
      <c r="I223" s="104">
        <f>BY_Demands!K$40*Projection_Growth!H64</f>
        <v>266822.06157054723</v>
      </c>
      <c r="J223" t="s">
        <v>27</v>
      </c>
      <c r="K223" t="s">
        <v>508</v>
      </c>
      <c r="M223" s="3">
        <f t="shared" si="13"/>
        <v>826460.19385249773</v>
      </c>
    </row>
    <row r="224" spans="2:13" x14ac:dyDescent="0.3">
      <c r="B224" t="s">
        <v>9</v>
      </c>
      <c r="D224" t="s">
        <v>26</v>
      </c>
      <c r="E224">
        <v>2040</v>
      </c>
      <c r="F224" s="104">
        <f>BY_Demands!H$40*Projection_Growth!E65</f>
        <v>30975.495474424031</v>
      </c>
      <c r="G224" s="104">
        <f>BY_Demands!I$40*Projection_Growth!F65</f>
        <v>79394.238476787432</v>
      </c>
      <c r="H224" s="104">
        <f>BY_Demands!J$40*Projection_Growth!G65</f>
        <v>407889.79412102356</v>
      </c>
      <c r="I224" s="104">
        <f>BY_Demands!K$40*Projection_Growth!H65</f>
        <v>247093.73384718623</v>
      </c>
      <c r="J224" t="s">
        <v>27</v>
      </c>
      <c r="K224" t="s">
        <v>508</v>
      </c>
      <c r="M224" s="3">
        <f t="shared" si="13"/>
        <v>765353.26191942126</v>
      </c>
    </row>
    <row r="225" spans="2:13" x14ac:dyDescent="0.3">
      <c r="B225" t="s">
        <v>9</v>
      </c>
      <c r="D225" s="2" t="s">
        <v>26</v>
      </c>
      <c r="E225" s="2">
        <v>2050</v>
      </c>
      <c r="F225" s="105">
        <f>BY_Demands!H$40*Projection_Growth!E66</f>
        <v>28502.366283333933</v>
      </c>
      <c r="G225" s="105">
        <f>BY_Demands!I$40*Projection_Growth!F66</f>
        <v>73055.285514971649</v>
      </c>
      <c r="H225" s="105">
        <f>BY_Demands!J$40*Projection_Growth!G66</f>
        <v>375323.27206421405</v>
      </c>
      <c r="I225" s="105">
        <f>BY_Demands!K$40*Projection_Growth!H66</f>
        <v>227365.4061238252</v>
      </c>
      <c r="J225" s="2" t="s">
        <v>27</v>
      </c>
      <c r="K225" t="s">
        <v>508</v>
      </c>
      <c r="M225" s="3">
        <f t="shared" si="13"/>
        <v>704246.32998634479</v>
      </c>
    </row>
    <row r="226" spans="2:13" x14ac:dyDescent="0.3">
      <c r="D226" t="s">
        <v>26</v>
      </c>
      <c r="E226">
        <v>2012</v>
      </c>
      <c r="F226" s="104">
        <f>BY_Demands!H$41*Projection_Growth!E67</f>
        <v>0.22550458714816274</v>
      </c>
      <c r="G226" s="104">
        <f>BY_Demands!I$41*Projection_Growth!F67</f>
        <v>0.4410394978118799</v>
      </c>
      <c r="H226" s="104">
        <f>BY_Demands!J$41*Projection_Growth!G67</f>
        <v>49.923392369108356</v>
      </c>
      <c r="I226" s="104">
        <f>BY_Demands!K$41*Projection_Growth!H67</f>
        <v>2.6201259294120192</v>
      </c>
      <c r="J226" t="s">
        <v>27</v>
      </c>
      <c r="K226" t="s">
        <v>509</v>
      </c>
      <c r="M226" s="3">
        <f t="shared" si="13"/>
        <v>53.21006238348042</v>
      </c>
    </row>
    <row r="227" spans="2:13" x14ac:dyDescent="0.3">
      <c r="D227" t="s">
        <v>26</v>
      </c>
      <c r="E227">
        <v>2015</v>
      </c>
      <c r="F227" s="13">
        <f>BY_Demands!H$41*Projection_Growth!E68</f>
        <v>0.20637524616082062</v>
      </c>
      <c r="G227" s="13">
        <f>BY_Demands!I$41*Projection_Growth!F68</f>
        <v>0.40362653407032034</v>
      </c>
      <c r="H227" s="13">
        <f>BY_Demands!J$41*Projection_Growth!G68</f>
        <v>45.688438180588527</v>
      </c>
      <c r="I227" s="13">
        <f>BY_Demands!K$41*Projection_Growth!H68</f>
        <v>2.3978631232875118</v>
      </c>
      <c r="J227" t="s">
        <v>27</v>
      </c>
      <c r="K227" t="s">
        <v>509</v>
      </c>
      <c r="M227" s="3">
        <f t="shared" si="13"/>
        <v>48.696303084107186</v>
      </c>
    </row>
    <row r="228" spans="2:13" x14ac:dyDescent="0.3">
      <c r="D228" t="s">
        <v>26</v>
      </c>
      <c r="E228">
        <v>2020</v>
      </c>
      <c r="F228" s="13">
        <f>BY_Demands!H$41*Projection_Growth!E69</f>
        <v>0.1187058735431083</v>
      </c>
      <c r="G228" s="13">
        <f>BY_Demands!I$41*Projection_Growth!F69</f>
        <v>0.23216369794009997</v>
      </c>
      <c r="H228" s="13">
        <f>BY_Demands!J$41*Projection_Growth!G69</f>
        <v>26.279731052728774</v>
      </c>
      <c r="I228" s="13">
        <f>BY_Demands!K$41*Projection_Growth!H69</f>
        <v>1.3792372970198192</v>
      </c>
      <c r="J228" t="s">
        <v>27</v>
      </c>
      <c r="K228" t="s">
        <v>509</v>
      </c>
      <c r="M228" s="3">
        <f t="shared" si="13"/>
        <v>28.009837921231803</v>
      </c>
    </row>
    <row r="229" spans="2:13" x14ac:dyDescent="0.3">
      <c r="D229" t="s">
        <v>26</v>
      </c>
      <c r="E229">
        <v>2030</v>
      </c>
      <c r="F229" s="13">
        <f>BY_Demands!H$41*Projection_Growth!E70</f>
        <v>0.20030647697832019</v>
      </c>
      <c r="G229" s="13">
        <f>BY_Demands!I$41*Projection_Growth!F70</f>
        <v>0.39175729918496682</v>
      </c>
      <c r="H229" s="13">
        <f>BY_Demands!J$41*Projection_Growth!G70</f>
        <v>44.344902118076149</v>
      </c>
      <c r="I229" s="13">
        <f>BY_Demands!K$41*Projection_Growth!H70</f>
        <v>2.3273504135649437</v>
      </c>
      <c r="J229" t="s">
        <v>27</v>
      </c>
      <c r="K229" t="s">
        <v>509</v>
      </c>
      <c r="M229" s="3">
        <f t="shared" si="13"/>
        <v>47.264316307804378</v>
      </c>
    </row>
    <row r="230" spans="2:13" x14ac:dyDescent="0.3">
      <c r="D230" t="s">
        <v>26</v>
      </c>
      <c r="E230">
        <v>2040</v>
      </c>
      <c r="F230" s="13">
        <f>BY_Demands!H$41*Projection_Growth!E71</f>
        <v>0.2033408615695704</v>
      </c>
      <c r="G230" s="13">
        <f>BY_Demands!I$41*Projection_Growth!F71</f>
        <v>0.39769191662764358</v>
      </c>
      <c r="H230" s="13">
        <f>BY_Demands!J$41*Projection_Growth!G71</f>
        <v>45.016670149332334</v>
      </c>
      <c r="I230" s="13">
        <f>BY_Demands!K$41*Projection_Growth!H71</f>
        <v>2.3626067684262275</v>
      </c>
      <c r="J230" t="s">
        <v>27</v>
      </c>
      <c r="K230" t="s">
        <v>509</v>
      </c>
      <c r="M230" s="3">
        <f t="shared" si="13"/>
        <v>47.980309695955775</v>
      </c>
    </row>
    <row r="231" spans="2:13" x14ac:dyDescent="0.3">
      <c r="D231" s="2" t="s">
        <v>26</v>
      </c>
      <c r="E231" s="2">
        <v>2050</v>
      </c>
      <c r="F231" s="19">
        <f>BY_Demands!H$41*Projection_Growth!E72</f>
        <v>0.20637524616082062</v>
      </c>
      <c r="G231" s="19">
        <f>BY_Demands!I$41*Projection_Growth!F72</f>
        <v>0.40362653407032034</v>
      </c>
      <c r="H231" s="19">
        <f>BY_Demands!J$41*Projection_Growth!G72</f>
        <v>45.688438180588527</v>
      </c>
      <c r="I231" s="19">
        <f>BY_Demands!K$41*Projection_Growth!H72</f>
        <v>2.3978631232875118</v>
      </c>
      <c r="J231" s="2" t="s">
        <v>27</v>
      </c>
      <c r="K231" t="s">
        <v>509</v>
      </c>
      <c r="M231" s="3">
        <f t="shared" si="13"/>
        <v>48.696303084107186</v>
      </c>
    </row>
    <row r="232" spans="2:13" x14ac:dyDescent="0.3">
      <c r="D232" s="5" t="s">
        <v>26</v>
      </c>
      <c r="E232" s="5">
        <v>2012</v>
      </c>
      <c r="F232" s="107">
        <f>BY_Demands!$H$42*Projection_Growth!E136</f>
        <v>52.325770735243765</v>
      </c>
      <c r="G232" s="107">
        <f>BY_Demands!$I$42*Projection_Growth!F136</f>
        <v>107.74836777182938</v>
      </c>
      <c r="H232" s="107">
        <f>BY_Demands!$J$42*Projection_Growth!G136</f>
        <v>743.49206976760092</v>
      </c>
      <c r="I232" s="107">
        <f>BY_Demands!$K$42*Projection_Growth!H136</f>
        <v>198.95322829345119</v>
      </c>
      <c r="J232" s="5" t="s">
        <v>27</v>
      </c>
      <c r="K232" s="16" t="s">
        <v>510</v>
      </c>
      <c r="M232" s="3">
        <f t="shared" si="13"/>
        <v>1102.5194365681252</v>
      </c>
    </row>
    <row r="233" spans="2:13" x14ac:dyDescent="0.3">
      <c r="D233" t="s">
        <v>26</v>
      </c>
      <c r="E233">
        <v>2015</v>
      </c>
      <c r="F233" s="13">
        <f>BY_Demands!$H$42*Projection_Growth!E137</f>
        <v>55.337881100589634</v>
      </c>
      <c r="G233" s="13">
        <f>BY_Demands!$I$42*Projection_Growth!F137</f>
        <v>113.95085596940937</v>
      </c>
      <c r="H233" s="13">
        <f>BY_Demands!$J$42*Projection_Growth!G137</f>
        <v>786.2908692584042</v>
      </c>
      <c r="I233" s="13">
        <f>BY_Demands!$K$42*Projection_Growth!H137</f>
        <v>210.40588484759712</v>
      </c>
      <c r="J233" t="s">
        <v>27</v>
      </c>
      <c r="K233" s="16" t="s">
        <v>510</v>
      </c>
      <c r="M233" s="3">
        <f t="shared" si="13"/>
        <v>1165.9854911760003</v>
      </c>
    </row>
    <row r="234" spans="2:13" x14ac:dyDescent="0.3">
      <c r="D234" t="s">
        <v>26</v>
      </c>
      <c r="E234">
        <v>2020</v>
      </c>
      <c r="F234" s="13">
        <f>BY_Demands!$H$42*Projection_Growth!E138</f>
        <v>62.643294830701336</v>
      </c>
      <c r="G234" s="13">
        <f>BY_Demands!$I$42*Projection_Growth!F138</f>
        <v>128.99404394843074</v>
      </c>
      <c r="H234" s="13">
        <f>BY_Demands!$J$42*Projection_Growth!G138</f>
        <v>890.09282187925749</v>
      </c>
      <c r="I234" s="13">
        <f>BY_Demands!$K$42*Projection_Growth!H138</f>
        <v>238.18255445422506</v>
      </c>
      <c r="J234" t="s">
        <v>27</v>
      </c>
      <c r="K234" s="16" t="s">
        <v>510</v>
      </c>
      <c r="M234" s="3">
        <f t="shared" si="13"/>
        <v>1319.9127151126147</v>
      </c>
    </row>
    <row r="235" spans="2:13" x14ac:dyDescent="0.3">
      <c r="D235" t="s">
        <v>26</v>
      </c>
      <c r="E235">
        <v>2025</v>
      </c>
      <c r="F235" s="13">
        <f>BY_Demands!$H$42*Projection_Growth!E139</f>
        <v>67.983543357990413</v>
      </c>
      <c r="G235" s="13">
        <f>BY_Demands!$I$42*Projection_Growth!F139</f>
        <v>139.99059601495873</v>
      </c>
      <c r="H235" s="13">
        <f>BY_Demands!$J$42*Projection_Growth!G139</f>
        <v>965.97192265193405</v>
      </c>
      <c r="I235" s="13">
        <f>BY_Demands!$K$42*Projection_Growth!H139</f>
        <v>258.48726606123239</v>
      </c>
      <c r="J235" t="s">
        <v>27</v>
      </c>
      <c r="K235" s="16" t="s">
        <v>510</v>
      </c>
      <c r="M235" s="3">
        <f t="shared" si="13"/>
        <v>1432.4333280861156</v>
      </c>
    </row>
    <row r="236" spans="2:13" x14ac:dyDescent="0.3">
      <c r="D236" t="s">
        <v>26</v>
      </c>
      <c r="E236">
        <v>2030</v>
      </c>
      <c r="F236" s="13">
        <f>BY_Demands!$H$42*Projection_Growth!E140</f>
        <v>65.454410906510248</v>
      </c>
      <c r="G236" s="13">
        <f>BY_Demands!$I$42*Projection_Growth!F140</f>
        <v>134.78264800584884</v>
      </c>
      <c r="H236" s="13">
        <f>BY_Demands!$J$42*Projection_Growth!G140</f>
        <v>930.03571197322799</v>
      </c>
      <c r="I236" s="13">
        <f>BY_Demands!$K$42*Projection_Growth!H140</f>
        <v>248.87098981850531</v>
      </c>
      <c r="J236" t="s">
        <v>27</v>
      </c>
      <c r="K236" s="16" t="s">
        <v>510</v>
      </c>
      <c r="M236" s="3">
        <f t="shared" si="13"/>
        <v>1379.1437607040923</v>
      </c>
    </row>
    <row r="237" spans="2:13" x14ac:dyDescent="0.3">
      <c r="D237" t="s">
        <v>26</v>
      </c>
      <c r="E237">
        <v>2035</v>
      </c>
      <c r="F237" s="13">
        <f>BY_Demands!$H$42*Projection_Growth!E141</f>
        <v>62.925278455030089</v>
      </c>
      <c r="G237" s="13">
        <f>BY_Demands!$I$42*Projection_Growth!F141</f>
        <v>129.57469999673896</v>
      </c>
      <c r="H237" s="13">
        <f>BY_Demands!$J$42*Projection_Growth!G141</f>
        <v>894.09950129452204</v>
      </c>
      <c r="I237" s="13">
        <f>BY_Demands!$K$42*Projection_Growth!H141</f>
        <v>239.25471357577825</v>
      </c>
      <c r="J237" t="s">
        <v>27</v>
      </c>
      <c r="K237" s="16" t="s">
        <v>510</v>
      </c>
      <c r="M237" s="3">
        <f t="shared" si="13"/>
        <v>1325.8541933220692</v>
      </c>
    </row>
    <row r="238" spans="2:13" x14ac:dyDescent="0.3">
      <c r="D238" t="s">
        <v>26</v>
      </c>
      <c r="E238">
        <v>2040</v>
      </c>
      <c r="F238" s="13">
        <f>BY_Demands!$H$42*Projection_Growth!E142</f>
        <v>60.396146003549951</v>
      </c>
      <c r="G238" s="13">
        <f>BY_Demands!$I$42*Projection_Growth!F142</f>
        <v>124.36675198762913</v>
      </c>
      <c r="H238" s="13">
        <f>BY_Demands!$J$42*Projection_Growth!G142</f>
        <v>858.16329061581621</v>
      </c>
      <c r="I238" s="13">
        <f>BY_Demands!$K$42*Projection_Growth!H142</f>
        <v>229.63843733305126</v>
      </c>
      <c r="J238" t="s">
        <v>27</v>
      </c>
      <c r="K238" s="16" t="s">
        <v>510</v>
      </c>
      <c r="M238" s="3">
        <f t="shared" si="13"/>
        <v>1272.5646259400467</v>
      </c>
    </row>
    <row r="239" spans="2:13" x14ac:dyDescent="0.3">
      <c r="D239" t="s">
        <v>26</v>
      </c>
      <c r="E239">
        <v>2045</v>
      </c>
      <c r="F239" s="13">
        <f>BY_Demands!$H$42*Projection_Growth!E143</f>
        <v>57.867013552069785</v>
      </c>
      <c r="G239" s="13">
        <f>BY_Demands!$I$42*Projection_Growth!F143</f>
        <v>119.15880397851924</v>
      </c>
      <c r="H239" s="13">
        <f>BY_Demands!$J$42*Projection_Growth!G143</f>
        <v>822.22707993711015</v>
      </c>
      <c r="I239" s="13">
        <f>BY_Demands!$K$42*Projection_Growth!H143</f>
        <v>220.02216109032418</v>
      </c>
      <c r="J239" t="s">
        <v>27</v>
      </c>
      <c r="K239" s="16" t="s">
        <v>510</v>
      </c>
      <c r="M239" s="3">
        <f t="shared" si="13"/>
        <v>1219.2750585580234</v>
      </c>
    </row>
    <row r="240" spans="2:13" x14ac:dyDescent="0.3">
      <c r="D240" t="s">
        <v>26</v>
      </c>
      <c r="E240" s="2">
        <v>2050</v>
      </c>
      <c r="F240" s="13">
        <f>BY_Demands!$H$42*Projection_Growth!E144</f>
        <v>55.337881100589634</v>
      </c>
      <c r="G240" s="13">
        <f>BY_Demands!$I$42*Projection_Growth!F144</f>
        <v>113.95085596940937</v>
      </c>
      <c r="H240" s="13">
        <f>BY_Demands!$J$42*Projection_Growth!G144</f>
        <v>786.2908692584042</v>
      </c>
      <c r="I240" s="13">
        <f>BY_Demands!$K$42*Projection_Growth!H144</f>
        <v>210.40588484759712</v>
      </c>
      <c r="J240" s="2" t="s">
        <v>27</v>
      </c>
      <c r="K240" s="16" t="s">
        <v>510</v>
      </c>
      <c r="M240" s="3">
        <f t="shared" si="13"/>
        <v>1165.9854911760003</v>
      </c>
    </row>
    <row r="241" spans="4:13" x14ac:dyDescent="0.3">
      <c r="D241" s="5" t="s">
        <v>26</v>
      </c>
      <c r="E241" s="5">
        <v>2012</v>
      </c>
      <c r="F241" s="13">
        <f>BY_Demands!$H$43*Projection_Growth!E145</f>
        <v>101.57355495664967</v>
      </c>
      <c r="G241" s="13">
        <f>BY_Demands!$I$43*Projection_Growth!F145</f>
        <v>209.15859626296316</v>
      </c>
      <c r="H241" s="13">
        <f>BY_Demands!$J$43*Projection_Growth!G145</f>
        <v>1443.249311901815</v>
      </c>
      <c r="I241" s="13">
        <f>BY_Demands!$K$43*Projection_Growth!H145</f>
        <v>386.20332551081719</v>
      </c>
      <c r="J241" s="5" t="s">
        <v>27</v>
      </c>
      <c r="K241" s="16" t="s">
        <v>511</v>
      </c>
      <c r="M241" s="3">
        <f t="shared" si="13"/>
        <v>2140.1847886322448</v>
      </c>
    </row>
    <row r="242" spans="4:13" x14ac:dyDescent="0.3">
      <c r="D242" t="s">
        <v>26</v>
      </c>
      <c r="E242">
        <v>2015</v>
      </c>
      <c r="F242" s="13">
        <f>BY_Demands!$H$43*Projection_Growth!E146</f>
        <v>107.42059272467401</v>
      </c>
      <c r="G242" s="13">
        <f>BY_Demands!$I$43*Projection_Growth!F146</f>
        <v>221.19872041120669</v>
      </c>
      <c r="H242" s="13">
        <f>BY_Demands!$J$43*Projection_Growth!G146</f>
        <v>1526.3293344427861</v>
      </c>
      <c r="I242" s="13">
        <f>BY_Demands!$K$43*Projection_Growth!H146</f>
        <v>408.43495293945341</v>
      </c>
      <c r="J242" t="s">
        <v>27</v>
      </c>
      <c r="K242" s="16" t="s">
        <v>511</v>
      </c>
      <c r="M242" s="3">
        <f t="shared" si="13"/>
        <v>2263.3836005181201</v>
      </c>
    </row>
    <row r="243" spans="4:13" x14ac:dyDescent="0.3">
      <c r="D243" t="s">
        <v>26</v>
      </c>
      <c r="E243">
        <v>2020</v>
      </c>
      <c r="F243" s="13">
        <f>BY_Demands!$H$43*Projection_Growth!E147</f>
        <v>121.60168996547908</v>
      </c>
      <c r="G243" s="13">
        <f>BY_Demands!$I$43*Projection_Growth!F147</f>
        <v>250.40020295871881</v>
      </c>
      <c r="H243" s="13">
        <f>BY_Demands!$J$43*Projection_Growth!G147</f>
        <v>1727.8272424715014</v>
      </c>
      <c r="I243" s="13">
        <f>BY_Demands!$K$43*Projection_Growth!H147</f>
        <v>462.35437041114295</v>
      </c>
      <c r="J243" t="s">
        <v>27</v>
      </c>
      <c r="K243" s="16" t="s">
        <v>511</v>
      </c>
      <c r="M243" s="3">
        <f t="shared" si="13"/>
        <v>2562.1835058068423</v>
      </c>
    </row>
    <row r="244" spans="4:13" x14ac:dyDescent="0.3">
      <c r="D244" t="s">
        <v>26</v>
      </c>
      <c r="E244">
        <v>2025</v>
      </c>
      <c r="F244" s="13">
        <f>BY_Demands!$H$43*Projection_Growth!E148</f>
        <v>131.96805475374609</v>
      </c>
      <c r="G244" s="13">
        <f>BY_Demands!$I$43*Projection_Growth!F148</f>
        <v>271.74645108786137</v>
      </c>
      <c r="H244" s="13">
        <f>BY_Demands!$J$43*Projection_Growth!G148</f>
        <v>1875.1219675008151</v>
      </c>
      <c r="I244" s="13">
        <f>BY_Demands!$K$43*Projection_Growth!H148</f>
        <v>501.76939882474545</v>
      </c>
      <c r="J244" t="s">
        <v>27</v>
      </c>
      <c r="K244" s="16" t="s">
        <v>511</v>
      </c>
      <c r="M244" s="3">
        <f t="shared" si="13"/>
        <v>2780.6058721671679</v>
      </c>
    </row>
    <row r="245" spans="4:13" x14ac:dyDescent="0.3">
      <c r="D245" t="s">
        <v>26</v>
      </c>
      <c r="E245">
        <v>2030</v>
      </c>
      <c r="F245" s="13">
        <f>BY_Demands!$H$43*Projection_Growth!E149</f>
        <v>127.05856234793167</v>
      </c>
      <c r="G245" s="13">
        <f>BY_Demands!$I$43*Projection_Growth!F149</f>
        <v>261.63690495253036</v>
      </c>
      <c r="H245" s="13">
        <f>BY_Demands!$J$43*Projection_Growth!G149</f>
        <v>1805.363440889209</v>
      </c>
      <c r="I245" s="13">
        <f>BY_Demands!$K$43*Projection_Growth!H149</f>
        <v>483.10250964768699</v>
      </c>
      <c r="J245" t="s">
        <v>27</v>
      </c>
      <c r="K245" s="16" t="s">
        <v>511</v>
      </c>
      <c r="M245" s="3">
        <f t="shared" si="13"/>
        <v>2677.1614178373579</v>
      </c>
    </row>
    <row r="246" spans="4:13" x14ac:dyDescent="0.3">
      <c r="D246" t="s">
        <v>26</v>
      </c>
      <c r="E246">
        <v>2035</v>
      </c>
      <c r="F246" s="13">
        <f>BY_Demands!$H$43*Projection_Growth!E150</f>
        <v>122.14906994211725</v>
      </c>
      <c r="G246" s="13">
        <f>BY_Demands!$I$43*Projection_Growth!F150</f>
        <v>251.52735881719946</v>
      </c>
      <c r="H246" s="13">
        <f>BY_Demands!$J$43*Projection_Growth!G150</f>
        <v>1735.6049142776033</v>
      </c>
      <c r="I246" s="13">
        <f>BY_Demands!$K$43*Projection_Growth!H150</f>
        <v>464.43562047062863</v>
      </c>
      <c r="J246" t="s">
        <v>27</v>
      </c>
      <c r="K246" s="16" t="s">
        <v>511</v>
      </c>
      <c r="M246" s="3">
        <f t="shared" si="13"/>
        <v>2573.7169635075488</v>
      </c>
    </row>
    <row r="247" spans="4:13" x14ac:dyDescent="0.3">
      <c r="D247" t="s">
        <v>26</v>
      </c>
      <c r="E247">
        <v>2040</v>
      </c>
      <c r="F247" s="13">
        <f>BY_Demands!$H$43*Projection_Growth!E151</f>
        <v>117.23957753630286</v>
      </c>
      <c r="G247" s="13">
        <f>BY_Demands!$I$43*Projection_Growth!F151</f>
        <v>241.41781268186858</v>
      </c>
      <c r="H247" s="13">
        <f>BY_Demands!$J$43*Projection_Growth!G151</f>
        <v>1665.846387665998</v>
      </c>
      <c r="I247" s="13">
        <f>BY_Demands!$K$43*Projection_Growth!H151</f>
        <v>445.76873129357028</v>
      </c>
      <c r="J247" t="s">
        <v>27</v>
      </c>
      <c r="K247" s="16" t="s">
        <v>511</v>
      </c>
      <c r="M247" s="3">
        <f t="shared" si="13"/>
        <v>2470.2725091777397</v>
      </c>
    </row>
    <row r="248" spans="4:13" x14ac:dyDescent="0.3">
      <c r="D248" t="s">
        <v>26</v>
      </c>
      <c r="E248">
        <v>2045</v>
      </c>
      <c r="F248" s="13">
        <f>BY_Demands!$H$43*Projection_Growth!E152</f>
        <v>112.33008513048841</v>
      </c>
      <c r="G248" s="13">
        <f>BY_Demands!$I$43*Projection_Growth!F152</f>
        <v>231.3082665465376</v>
      </c>
      <c r="H248" s="13">
        <f>BY_Demands!$J$43*Projection_Growth!G152</f>
        <v>1596.0878610543919</v>
      </c>
      <c r="I248" s="13">
        <f>BY_Demands!$K$43*Projection_Growth!H152</f>
        <v>427.10184211651182</v>
      </c>
      <c r="J248" t="s">
        <v>27</v>
      </c>
      <c r="K248" s="16" t="s">
        <v>511</v>
      </c>
      <c r="M248" s="3">
        <f t="shared" si="13"/>
        <v>2366.8280548479297</v>
      </c>
    </row>
    <row r="249" spans="4:13" x14ac:dyDescent="0.3">
      <c r="D249" t="s">
        <v>26</v>
      </c>
      <c r="E249" s="2">
        <v>2050</v>
      </c>
      <c r="F249" s="13">
        <f>BY_Demands!$H$43*Projection_Growth!E153</f>
        <v>107.42059272467401</v>
      </c>
      <c r="G249" s="13">
        <f>BY_Demands!$I$43*Projection_Growth!F153</f>
        <v>221.19872041120669</v>
      </c>
      <c r="H249" s="13">
        <f>BY_Demands!$J$43*Projection_Growth!G153</f>
        <v>1526.3293344427861</v>
      </c>
      <c r="I249" s="13">
        <f>BY_Demands!$K$43*Projection_Growth!H153</f>
        <v>408.43495293945341</v>
      </c>
      <c r="J249" t="s">
        <v>27</v>
      </c>
      <c r="K249" s="16" t="s">
        <v>511</v>
      </c>
      <c r="M249" s="3">
        <f t="shared" si="13"/>
        <v>2263.3836005181201</v>
      </c>
    </row>
    <row r="250" spans="4:13" x14ac:dyDescent="0.3">
      <c r="D250" s="5" t="s">
        <v>26</v>
      </c>
      <c r="E250" s="5">
        <v>2012</v>
      </c>
      <c r="F250" s="13">
        <f>BY_Demands!$H$44*Projection_Growth!E154</f>
        <v>148.16970617975159</v>
      </c>
      <c r="G250" s="13">
        <f>BY_Demands!$I$44*Projection_Growth!F154</f>
        <v>313.86202511982549</v>
      </c>
      <c r="H250" s="13">
        <f>BY_Demands!$J$44*Projection_Growth!G154</f>
        <v>1875.6732261183024</v>
      </c>
      <c r="I250" s="13">
        <f>BY_Demands!$K$44*Projection_Growth!H154</f>
        <v>636.24041687154977</v>
      </c>
      <c r="J250" s="5" t="s">
        <v>27</v>
      </c>
      <c r="K250" s="16" t="s">
        <v>30</v>
      </c>
      <c r="M250" s="3">
        <f t="shared" si="13"/>
        <v>2973.9453742894293</v>
      </c>
    </row>
    <row r="251" spans="4:13" x14ac:dyDescent="0.3">
      <c r="D251" t="s">
        <v>26</v>
      </c>
      <c r="E251">
        <v>2015</v>
      </c>
      <c r="F251" s="13">
        <f>BY_Demands!$H$44*Projection_Growth!E155</f>
        <v>151.93217850243315</v>
      </c>
      <c r="G251" s="13">
        <f>BY_Demands!$I$44*Projection_Growth!F155</f>
        <v>321.83192134963599</v>
      </c>
      <c r="H251" s="13">
        <f>BY_Demands!$J$44*Projection_Growth!G155</f>
        <v>1923.3021833567243</v>
      </c>
      <c r="I251" s="13">
        <f>BY_Demands!$K$44*Projection_Growth!H155</f>
        <v>652.39646537006331</v>
      </c>
      <c r="J251" t="s">
        <v>27</v>
      </c>
      <c r="K251" s="16" t="s">
        <v>30</v>
      </c>
      <c r="M251" s="3">
        <f t="shared" si="13"/>
        <v>3049.4627485788565</v>
      </c>
    </row>
    <row r="252" spans="4:13" x14ac:dyDescent="0.3">
      <c r="D252" t="s">
        <v>26</v>
      </c>
      <c r="E252">
        <v>2020</v>
      </c>
      <c r="F252" s="13">
        <f>BY_Demands!$H$44*Projection_Growth!E156</f>
        <v>162.53431599759833</v>
      </c>
      <c r="G252" s="13">
        <f>BY_Demands!$I$44*Projection_Growth!F156</f>
        <v>344.29000965005082</v>
      </c>
      <c r="H252" s="13">
        <f>BY_Demands!$J$44*Projection_Growth!G156</f>
        <v>2057.5141349899518</v>
      </c>
      <c r="I252" s="13">
        <f>BY_Demands!$K$44*Projection_Growth!H156</f>
        <v>697.92202220332115</v>
      </c>
      <c r="J252" t="s">
        <v>27</v>
      </c>
      <c r="K252" s="16" t="s">
        <v>30</v>
      </c>
      <c r="M252" s="3">
        <f t="shared" si="13"/>
        <v>3262.2604828409221</v>
      </c>
    </row>
    <row r="253" spans="4:13" x14ac:dyDescent="0.3">
      <c r="D253" t="s">
        <v>26</v>
      </c>
      <c r="E253">
        <v>2025</v>
      </c>
      <c r="F253" s="13">
        <f>BY_Demands!$H$44*Projection_Growth!E157</f>
        <v>170.83943720273376</v>
      </c>
      <c r="G253" s="13">
        <f>BY_Demands!$I$44*Projection_Growth!F157</f>
        <v>361.88241924251599</v>
      </c>
      <c r="H253" s="13">
        <f>BY_Demands!$J$44*Projection_Growth!G157</f>
        <v>2162.6482672345137</v>
      </c>
      <c r="I253" s="13">
        <f>BY_Demands!$K$44*Projection_Growth!H157</f>
        <v>733.58419576067297</v>
      </c>
      <c r="J253" t="s">
        <v>27</v>
      </c>
      <c r="K253" s="16" t="s">
        <v>30</v>
      </c>
      <c r="M253" s="3">
        <f t="shared" si="13"/>
        <v>3428.9543194404364</v>
      </c>
    </row>
    <row r="254" spans="4:13" x14ac:dyDescent="0.3">
      <c r="D254" t="s">
        <v>26</v>
      </c>
      <c r="E254">
        <v>2030</v>
      </c>
      <c r="F254" s="13">
        <f>BY_Demands!$H$44*Projection_Growth!E158</f>
        <v>167.05798546267363</v>
      </c>
      <c r="G254" s="13">
        <f>BY_Demands!$I$44*Projection_Growth!F158</f>
        <v>353.87231966393995</v>
      </c>
      <c r="H254" s="13">
        <f>BY_Demands!$J$44*Projection_Growth!G158</f>
        <v>2114.7790504589557</v>
      </c>
      <c r="I254" s="13">
        <f>BY_Demands!$K$44*Projection_Growth!H158</f>
        <v>717.34664968255095</v>
      </c>
      <c r="J254" t="s">
        <v>27</v>
      </c>
      <c r="K254" s="16" t="s">
        <v>30</v>
      </c>
      <c r="M254" s="3">
        <f t="shared" si="13"/>
        <v>3353.0560052681199</v>
      </c>
    </row>
    <row r="255" spans="4:13" x14ac:dyDescent="0.3">
      <c r="D255" t="s">
        <v>26</v>
      </c>
      <c r="E255">
        <v>2035</v>
      </c>
      <c r="F255" s="13">
        <f>BY_Demands!$H$44*Projection_Growth!E159</f>
        <v>163.27653372261352</v>
      </c>
      <c r="G255" s="13">
        <f>BY_Demands!$I$44*Projection_Growth!F159</f>
        <v>345.86222008536402</v>
      </c>
      <c r="H255" s="13">
        <f>BY_Demands!$J$44*Projection_Growth!G159</f>
        <v>2066.9098336833981</v>
      </c>
      <c r="I255" s="13">
        <f>BY_Demands!$K$44*Projection_Growth!H159</f>
        <v>701.10910360442915</v>
      </c>
      <c r="J255" t="s">
        <v>27</v>
      </c>
      <c r="K255" s="16" t="s">
        <v>30</v>
      </c>
      <c r="M255" s="3">
        <f t="shared" si="13"/>
        <v>3277.1576910958047</v>
      </c>
    </row>
    <row r="256" spans="4:13" x14ac:dyDescent="0.3">
      <c r="D256" t="s">
        <v>26</v>
      </c>
      <c r="E256">
        <v>2040</v>
      </c>
      <c r="F256" s="13">
        <f>BY_Demands!$H$44*Projection_Growth!E160</f>
        <v>159.49508198255339</v>
      </c>
      <c r="G256" s="13">
        <f>BY_Demands!$I$44*Projection_Growth!F160</f>
        <v>337.85212050678797</v>
      </c>
      <c r="H256" s="13">
        <f>BY_Demands!$J$44*Projection_Growth!G160</f>
        <v>2019.0406169078399</v>
      </c>
      <c r="I256" s="13">
        <f>BY_Demands!$K$44*Projection_Growth!H160</f>
        <v>684.87155752630713</v>
      </c>
      <c r="J256" t="s">
        <v>27</v>
      </c>
      <c r="K256" s="16" t="s">
        <v>30</v>
      </c>
      <c r="M256" s="3">
        <f t="shared" si="13"/>
        <v>3201.2593769234886</v>
      </c>
    </row>
    <row r="257" spans="4:13" x14ac:dyDescent="0.3">
      <c r="D257" t="s">
        <v>26</v>
      </c>
      <c r="E257">
        <v>2045</v>
      </c>
      <c r="F257" s="13">
        <f>BY_Demands!$H$44*Projection_Growth!E161</f>
        <v>155.71363024249325</v>
      </c>
      <c r="G257" s="13">
        <f>BY_Demands!$I$44*Projection_Growth!F161</f>
        <v>329.84202092821192</v>
      </c>
      <c r="H257" s="13">
        <f>BY_Demands!$J$44*Projection_Growth!G161</f>
        <v>1971.1714001322819</v>
      </c>
      <c r="I257" s="13">
        <f>BY_Demands!$K$44*Projection_Growth!H161</f>
        <v>668.63401144818522</v>
      </c>
      <c r="J257" t="s">
        <v>27</v>
      </c>
      <c r="K257" s="16" t="s">
        <v>30</v>
      </c>
      <c r="M257" s="3">
        <f t="shared" si="13"/>
        <v>3125.3610627511725</v>
      </c>
    </row>
    <row r="258" spans="4:13" x14ac:dyDescent="0.3">
      <c r="D258" t="s">
        <v>26</v>
      </c>
      <c r="E258" s="2">
        <v>2050</v>
      </c>
      <c r="F258" s="13">
        <f>BY_Demands!$H$44*Projection_Growth!E162</f>
        <v>151.93217850243315</v>
      </c>
      <c r="G258" s="13">
        <f>BY_Demands!$I$44*Projection_Growth!F162</f>
        <v>321.83192134963599</v>
      </c>
      <c r="H258" s="13">
        <f>BY_Demands!$J$44*Projection_Growth!G162</f>
        <v>1923.3021833567243</v>
      </c>
      <c r="I258" s="13">
        <f>BY_Demands!$K$44*Projection_Growth!H162</f>
        <v>652.39646537006331</v>
      </c>
      <c r="J258" s="2" t="s">
        <v>27</v>
      </c>
      <c r="K258" s="16" t="s">
        <v>30</v>
      </c>
      <c r="M258" s="3">
        <f t="shared" si="13"/>
        <v>3049.4627485788565</v>
      </c>
    </row>
    <row r="259" spans="4:13" x14ac:dyDescent="0.3">
      <c r="D259" s="5" t="s">
        <v>26</v>
      </c>
      <c r="E259" s="5">
        <v>2012</v>
      </c>
      <c r="F259" s="13">
        <f>BY_Demands!$H$45*Projection_Growth!E163</f>
        <v>1525.4042490692257</v>
      </c>
      <c r="G259" s="13">
        <f>BY_Demands!$I$45*Projection_Growth!F163</f>
        <v>3231.2034563829147</v>
      </c>
      <c r="H259" s="13">
        <f>BY_Demands!$J$45*Projection_Growth!G163</f>
        <v>19310.01945509174</v>
      </c>
      <c r="I259" s="13">
        <f>BY_Demands!$K$45*Projection_Growth!H163</f>
        <v>6550.0827419340967</v>
      </c>
      <c r="J259" s="5" t="s">
        <v>27</v>
      </c>
      <c r="K259" s="16" t="s">
        <v>31</v>
      </c>
      <c r="M259" s="3">
        <f t="shared" si="13"/>
        <v>30616.709902477978</v>
      </c>
    </row>
    <row r="260" spans="4:13" x14ac:dyDescent="0.3">
      <c r="D260" t="s">
        <v>26</v>
      </c>
      <c r="E260">
        <v>2015</v>
      </c>
      <c r="F260" s="13">
        <f>BY_Demands!$H$45*Projection_Growth!E164</f>
        <v>1564.1388285996811</v>
      </c>
      <c r="G260" s="13">
        <f>BY_Demands!$I$45*Projection_Growth!F164</f>
        <v>3313.2533833689686</v>
      </c>
      <c r="H260" s="13">
        <f>BY_Demands!$J$45*Projection_Growth!G164</f>
        <v>19800.358645358378</v>
      </c>
      <c r="I260" s="13">
        <f>BY_Demands!$K$45*Projection_Growth!H164</f>
        <v>6716.4089476289619</v>
      </c>
      <c r="J260" t="s">
        <v>27</v>
      </c>
      <c r="K260" s="16" t="s">
        <v>31</v>
      </c>
      <c r="M260" s="3">
        <f t="shared" si="13"/>
        <v>31394.159804955991</v>
      </c>
    </row>
    <row r="261" spans="4:13" x14ac:dyDescent="0.3">
      <c r="D261" t="s">
        <v>26</v>
      </c>
      <c r="E261">
        <v>2020</v>
      </c>
      <c r="F261" s="13">
        <f>BY_Demands!$H$45*Projection_Growth!E165</f>
        <v>1673.2876283193855</v>
      </c>
      <c r="G261" s="13">
        <f>BY_Demands!$I$45*Projection_Growth!F165</f>
        <v>3544.458966498526</v>
      </c>
      <c r="H261" s="13">
        <f>BY_Demands!$J$45*Projection_Growth!G165</f>
        <v>21182.068082298432</v>
      </c>
      <c r="I261" s="13">
        <f>BY_Demands!$K$45*Projection_Growth!H165</f>
        <v>7185.0936715525359</v>
      </c>
      <c r="J261" t="s">
        <v>27</v>
      </c>
      <c r="K261" s="16" t="s">
        <v>31</v>
      </c>
      <c r="M261" s="3">
        <f t="shared" si="13"/>
        <v>33584.908348668883</v>
      </c>
    </row>
    <row r="262" spans="4:13" x14ac:dyDescent="0.3">
      <c r="D262" t="s">
        <v>26</v>
      </c>
      <c r="E262">
        <v>2025</v>
      </c>
      <c r="F262" s="13">
        <f>BY_Demands!$H$45*Projection_Growth!E166</f>
        <v>1758.7886899195182</v>
      </c>
      <c r="G262" s="13">
        <f>BY_Demands!$I$45*Projection_Growth!F166</f>
        <v>3725.5724817751052</v>
      </c>
      <c r="H262" s="13">
        <f>BY_Demands!$J$45*Projection_Growth!G166</f>
        <v>22264.421933047823</v>
      </c>
      <c r="I262" s="13">
        <f>BY_Demands!$K$45*Projection_Growth!H166</f>
        <v>7552.235056104073</v>
      </c>
      <c r="J262" t="s">
        <v>27</v>
      </c>
      <c r="K262" s="16" t="s">
        <v>31</v>
      </c>
      <c r="M262" s="3">
        <f t="shared" si="13"/>
        <v>35301.018160846521</v>
      </c>
    </row>
    <row r="263" spans="4:13" x14ac:dyDescent="0.3">
      <c r="D263" t="s">
        <v>26</v>
      </c>
      <c r="E263">
        <v>2030</v>
      </c>
      <c r="F263" s="13">
        <f>BY_Demands!$H$45*Projection_Growth!E167</f>
        <v>1719.8587176555507</v>
      </c>
      <c r="G263" s="13">
        <f>BY_Demands!$I$45*Projection_Growth!F167</f>
        <v>3643.1086620938777</v>
      </c>
      <c r="H263" s="13">
        <f>BY_Demands!$J$45*Projection_Growth!G167</f>
        <v>21771.609275509934</v>
      </c>
      <c r="I263" s="13">
        <f>BY_Demands!$K$45*Projection_Growth!H167</f>
        <v>7385.0698344090506</v>
      </c>
      <c r="J263" t="s">
        <v>27</v>
      </c>
      <c r="K263" s="16" t="s">
        <v>31</v>
      </c>
      <c r="M263" s="3">
        <f t="shared" si="13"/>
        <v>34519.646489668412</v>
      </c>
    </row>
    <row r="264" spans="4:13" x14ac:dyDescent="0.3">
      <c r="D264" t="s">
        <v>26</v>
      </c>
      <c r="E264">
        <v>2035</v>
      </c>
      <c r="F264" s="13">
        <f>BY_Demands!$H$45*Projection_Growth!E168</f>
        <v>1680.9287453915836</v>
      </c>
      <c r="G264" s="13">
        <f>BY_Demands!$I$45*Projection_Growth!F168</f>
        <v>3560.6448424126506</v>
      </c>
      <c r="H264" s="13">
        <f>BY_Demands!$J$45*Projection_Growth!G168</f>
        <v>21278.796617972046</v>
      </c>
      <c r="I264" s="13">
        <f>BY_Demands!$K$45*Projection_Growth!H168</f>
        <v>7217.9046127140291</v>
      </c>
      <c r="J264" t="s">
        <v>27</v>
      </c>
      <c r="K264" s="16" t="s">
        <v>31</v>
      </c>
      <c r="M264" s="3">
        <f t="shared" si="13"/>
        <v>33738.27481849031</v>
      </c>
    </row>
    <row r="265" spans="4:13" x14ac:dyDescent="0.3">
      <c r="D265" t="s">
        <v>26</v>
      </c>
      <c r="E265">
        <v>2040</v>
      </c>
      <c r="F265" s="13">
        <f>BY_Demands!$H$45*Projection_Growth!E169</f>
        <v>1641.998773127616</v>
      </c>
      <c r="G265" s="13">
        <f>BY_Demands!$I$45*Projection_Growth!F169</f>
        <v>3478.1810227314231</v>
      </c>
      <c r="H265" s="13">
        <f>BY_Demands!$J$45*Projection_Growth!G169</f>
        <v>20785.983960434154</v>
      </c>
      <c r="I265" s="13">
        <f>BY_Demands!$K$45*Projection_Growth!H169</f>
        <v>7050.7393910190058</v>
      </c>
      <c r="J265" t="s">
        <v>27</v>
      </c>
      <c r="K265" s="16" t="s">
        <v>31</v>
      </c>
      <c r="M265" s="3">
        <f t="shared" si="13"/>
        <v>32956.903147312201</v>
      </c>
    </row>
    <row r="266" spans="4:13" x14ac:dyDescent="0.3">
      <c r="D266" t="s">
        <v>26</v>
      </c>
      <c r="E266">
        <v>2045</v>
      </c>
      <c r="F266" s="13">
        <f>BY_Demands!$H$45*Projection_Growth!E170</f>
        <v>1603.0688008636484</v>
      </c>
      <c r="G266" s="13">
        <f>BY_Demands!$I$45*Projection_Growth!F170</f>
        <v>3395.7172030501956</v>
      </c>
      <c r="H266" s="13">
        <f>BY_Demands!$J$45*Projection_Growth!G170</f>
        <v>20293.171302896266</v>
      </c>
      <c r="I266" s="13">
        <f>BY_Demands!$K$45*Projection_Growth!H170</f>
        <v>6883.5741693239834</v>
      </c>
      <c r="J266" t="s">
        <v>27</v>
      </c>
      <c r="K266" s="16" t="s">
        <v>31</v>
      </c>
      <c r="M266" s="3">
        <f t="shared" si="13"/>
        <v>32175.531476134092</v>
      </c>
    </row>
    <row r="267" spans="4:13" x14ac:dyDescent="0.3">
      <c r="D267" s="2" t="s">
        <v>26</v>
      </c>
      <c r="E267" s="2">
        <v>2050</v>
      </c>
      <c r="F267" s="13">
        <f>BY_Demands!$H$45*Projection_Growth!E171</f>
        <v>1564.1388285996811</v>
      </c>
      <c r="G267" s="13">
        <f>BY_Demands!$I$45*Projection_Growth!F171</f>
        <v>3313.2533833689686</v>
      </c>
      <c r="H267" s="13">
        <f>BY_Demands!$J$45*Projection_Growth!G171</f>
        <v>19800.358645358378</v>
      </c>
      <c r="I267" s="13">
        <f>BY_Demands!$K$45*Projection_Growth!H171</f>
        <v>6716.4089476289619</v>
      </c>
      <c r="J267" s="2" t="s">
        <v>27</v>
      </c>
      <c r="K267" s="16" t="s">
        <v>31</v>
      </c>
      <c r="M267" s="3">
        <f t="shared" ref="M267:M288" si="14">SUM(F267:I267)</f>
        <v>31394.159804955991</v>
      </c>
    </row>
    <row r="268" spans="4:13" x14ac:dyDescent="0.3">
      <c r="D268" s="5" t="s">
        <v>26</v>
      </c>
      <c r="E268" s="5">
        <v>2012</v>
      </c>
      <c r="F268" s="13">
        <f>BY_Demands!$H$46*Projection_Growth!E172</f>
        <v>180.73518515573232</v>
      </c>
      <c r="G268" s="13">
        <f>BY_Demands!$I$46*Projection_Growth!F172</f>
        <v>382.84419052952592</v>
      </c>
      <c r="H268" s="13">
        <f>BY_Demands!$J$46*Projection_Growth!G172</f>
        <v>2287.9180674279232</v>
      </c>
      <c r="I268" s="13">
        <f>BY_Demands!$K$46*Projection_Growth!H172</f>
        <v>776.07651733707826</v>
      </c>
      <c r="J268" s="5" t="s">
        <v>27</v>
      </c>
      <c r="K268" s="16" t="s">
        <v>32</v>
      </c>
      <c r="M268" s="3">
        <f t="shared" si="14"/>
        <v>3627.5739604502596</v>
      </c>
    </row>
    <row r="269" spans="4:13" x14ac:dyDescent="0.3">
      <c r="D269" t="s">
        <v>26</v>
      </c>
      <c r="E269">
        <v>2015</v>
      </c>
      <c r="F269" s="13">
        <f>BY_Demands!$H$46*Projection_Growth!E173</f>
        <v>185.32459246047662</v>
      </c>
      <c r="G269" s="13">
        <f>BY_Demands!$I$46*Projection_Growth!F173</f>
        <v>392.56575040775971</v>
      </c>
      <c r="H269" s="13">
        <f>BY_Demands!$J$46*Projection_Growth!G173</f>
        <v>2346.0151550661858</v>
      </c>
      <c r="I269" s="13">
        <f>BY_Demands!$K$46*Projection_Growth!H173</f>
        <v>795.78342296609731</v>
      </c>
      <c r="J269" t="s">
        <v>27</v>
      </c>
      <c r="K269" s="16" t="s">
        <v>32</v>
      </c>
      <c r="M269" s="3">
        <f t="shared" si="14"/>
        <v>3719.6889209005194</v>
      </c>
    </row>
    <row r="270" spans="4:13" x14ac:dyDescent="0.3">
      <c r="D270" t="s">
        <v>26</v>
      </c>
      <c r="E270">
        <v>2020</v>
      </c>
      <c r="F270" s="13">
        <f>BY_Demands!$H$46*Projection_Growth!E174</f>
        <v>198.25692075240568</v>
      </c>
      <c r="G270" s="13">
        <f>BY_Demands!$I$46*Projection_Growth!F174</f>
        <v>419.95978966093287</v>
      </c>
      <c r="H270" s="13">
        <f>BY_Demands!$J$46*Projection_Growth!G174</f>
        <v>2509.724880582658</v>
      </c>
      <c r="I270" s="13">
        <f>BY_Demands!$K$46*Projection_Growth!H174</f>
        <v>851.31481433968077</v>
      </c>
      <c r="J270" t="s">
        <v>27</v>
      </c>
      <c r="K270" s="16" t="s">
        <v>32</v>
      </c>
      <c r="M270" s="3">
        <f t="shared" si="14"/>
        <v>3979.2564053356773</v>
      </c>
    </row>
    <row r="271" spans="4:13" x14ac:dyDescent="0.3">
      <c r="D271" t="s">
        <v>26</v>
      </c>
      <c r="E271">
        <v>2025</v>
      </c>
      <c r="F271" s="13">
        <f>BY_Demands!$H$46*Projection_Growth!E175</f>
        <v>208.38738302739989</v>
      </c>
      <c r="G271" s="13">
        <f>BY_Demands!$I$46*Projection_Growth!F175</f>
        <v>441.41874700793875</v>
      </c>
      <c r="H271" s="13">
        <f>BY_Demands!$J$46*Projection_Growth!G175</f>
        <v>2637.9659181558618</v>
      </c>
      <c r="I271" s="13">
        <f>BY_Demands!$K$46*Projection_Growth!H175</f>
        <v>894.81499873718906</v>
      </c>
      <c r="J271" t="s">
        <v>27</v>
      </c>
      <c r="K271" s="16" t="s">
        <v>32</v>
      </c>
      <c r="M271" s="3">
        <f t="shared" si="14"/>
        <v>4182.5870469283891</v>
      </c>
    </row>
    <row r="272" spans="4:13" x14ac:dyDescent="0.3">
      <c r="D272" t="s">
        <v>26</v>
      </c>
      <c r="E272">
        <v>2030</v>
      </c>
      <c r="F272" s="13">
        <f>BY_Demands!$H$46*Projection_Growth!E176</f>
        <v>203.77482491401523</v>
      </c>
      <c r="G272" s="13">
        <f>BY_Demands!$I$46*Projection_Growth!F176</f>
        <v>431.64814768790291</v>
      </c>
      <c r="H272" s="13">
        <f>BY_Demands!$J$46*Projection_Growth!G176</f>
        <v>2579.5757655379266</v>
      </c>
      <c r="I272" s="13">
        <f>BY_Demands!$K$46*Projection_Growth!H176</f>
        <v>875.00868358297066</v>
      </c>
      <c r="J272" t="s">
        <v>27</v>
      </c>
      <c r="K272" s="16" t="s">
        <v>32</v>
      </c>
      <c r="M272" s="3">
        <f t="shared" si="14"/>
        <v>4090.0074217228153</v>
      </c>
    </row>
    <row r="273" spans="4:13" x14ac:dyDescent="0.3">
      <c r="D273" t="s">
        <v>26</v>
      </c>
      <c r="E273">
        <v>2035</v>
      </c>
      <c r="F273" s="13">
        <f>BY_Demands!$H$46*Projection_Growth!E177</f>
        <v>199.16226680063059</v>
      </c>
      <c r="G273" s="13">
        <f>BY_Demands!$I$46*Projection_Growth!F177</f>
        <v>421.87754836786712</v>
      </c>
      <c r="H273" s="13">
        <f>BY_Demands!$J$46*Projection_Growth!G177</f>
        <v>2521.1856129199914</v>
      </c>
      <c r="I273" s="13">
        <f>BY_Demands!$K$46*Projection_Growth!H177</f>
        <v>855.20236842875238</v>
      </c>
      <c r="J273" t="s">
        <v>27</v>
      </c>
      <c r="K273" s="16" t="s">
        <v>32</v>
      </c>
      <c r="M273" s="3">
        <f t="shared" si="14"/>
        <v>3997.4277965172414</v>
      </c>
    </row>
    <row r="274" spans="4:13" x14ac:dyDescent="0.3">
      <c r="D274" t="s">
        <v>26</v>
      </c>
      <c r="E274">
        <v>2040</v>
      </c>
      <c r="F274" s="13">
        <f>BY_Demands!$H$46*Projection_Growth!E178</f>
        <v>194.54970868724592</v>
      </c>
      <c r="G274" s="13">
        <f>BY_Demands!$I$46*Projection_Growth!F178</f>
        <v>412.10694904783128</v>
      </c>
      <c r="H274" s="13">
        <f>BY_Demands!$J$46*Projection_Growth!G178</f>
        <v>2462.7954603020562</v>
      </c>
      <c r="I274" s="13">
        <f>BY_Demands!$K$46*Projection_Growth!H178</f>
        <v>835.39605327453398</v>
      </c>
      <c r="J274" t="s">
        <v>27</v>
      </c>
      <c r="K274" s="16" t="s">
        <v>32</v>
      </c>
      <c r="M274" s="3">
        <f t="shared" si="14"/>
        <v>3904.8481713116676</v>
      </c>
    </row>
    <row r="275" spans="4:13" x14ac:dyDescent="0.3">
      <c r="D275" t="s">
        <v>26</v>
      </c>
      <c r="E275">
        <v>2045</v>
      </c>
      <c r="F275" s="13">
        <f>BY_Demands!$H$46*Projection_Growth!E179</f>
        <v>189.93715057386126</v>
      </c>
      <c r="G275" s="13">
        <f>BY_Demands!$I$46*Projection_Growth!F179</f>
        <v>402.33634972779544</v>
      </c>
      <c r="H275" s="13">
        <f>BY_Demands!$J$46*Projection_Growth!G179</f>
        <v>2404.4053076841205</v>
      </c>
      <c r="I275" s="13">
        <f>BY_Demands!$K$46*Projection_Growth!H179</f>
        <v>815.58973812031547</v>
      </c>
      <c r="J275" t="s">
        <v>27</v>
      </c>
      <c r="K275" s="16" t="s">
        <v>32</v>
      </c>
      <c r="M275" s="3">
        <f t="shared" si="14"/>
        <v>3812.2685461060923</v>
      </c>
    </row>
    <row r="276" spans="4:13" x14ac:dyDescent="0.3">
      <c r="D276" s="2" t="s">
        <v>26</v>
      </c>
      <c r="E276" s="2">
        <v>2050</v>
      </c>
      <c r="F276" s="13">
        <f>BY_Demands!$H$46*Projection_Growth!E180</f>
        <v>185.32459246047662</v>
      </c>
      <c r="G276" s="13">
        <f>BY_Demands!$I$46*Projection_Growth!F180</f>
        <v>392.56575040775971</v>
      </c>
      <c r="H276" s="13">
        <f>BY_Demands!$J$46*Projection_Growth!G180</f>
        <v>2346.0151550661858</v>
      </c>
      <c r="I276" s="13">
        <f>BY_Demands!$K$46*Projection_Growth!H180</f>
        <v>795.78342296609731</v>
      </c>
      <c r="J276" s="2" t="s">
        <v>27</v>
      </c>
      <c r="K276" s="16" t="s">
        <v>32</v>
      </c>
      <c r="M276" s="3">
        <f t="shared" si="14"/>
        <v>3719.6889209005194</v>
      </c>
    </row>
    <row r="277" spans="4:13" x14ac:dyDescent="0.3">
      <c r="D277" s="5" t="s">
        <v>26</v>
      </c>
      <c r="E277" s="5">
        <v>2012</v>
      </c>
      <c r="F277" s="107">
        <f>BY_Demands!$H$47*Projection_Growth!E181</f>
        <v>5077.0489206290167</v>
      </c>
      <c r="G277" s="107">
        <f>BY_Demands!$I$47*Projection_Growth!F181</f>
        <v>3009.5590833730075</v>
      </c>
      <c r="H277" s="107">
        <f>BY_Demands!$J$47*Projection_Growth!G181</f>
        <v>3009.5590833730075</v>
      </c>
      <c r="I277" s="107">
        <f>BY_Demands!$K$47*Projection_Growth!H181</f>
        <v>3009.5590833730075</v>
      </c>
      <c r="J277" t="s">
        <v>27</v>
      </c>
      <c r="K277" s="16" t="s">
        <v>513</v>
      </c>
      <c r="M277" s="3">
        <f t="shared" si="14"/>
        <v>14105.726170748039</v>
      </c>
    </row>
    <row r="278" spans="4:13" x14ac:dyDescent="0.3">
      <c r="D278" t="s">
        <v>26</v>
      </c>
      <c r="E278">
        <v>2015</v>
      </c>
      <c r="F278" s="13">
        <f>BY_Demands!$H$47*Projection_Growth!E182</f>
        <v>4630.0117309185143</v>
      </c>
      <c r="G278" s="13">
        <f>BY_Demands!$I$47*Projection_Growth!F182</f>
        <v>2744.565608633729</v>
      </c>
      <c r="H278" s="13">
        <f>BY_Demands!$J$47*Projection_Growth!G182</f>
        <v>2744.565608633729</v>
      </c>
      <c r="I278" s="13">
        <f>BY_Demands!$K$47*Projection_Growth!H182</f>
        <v>2744.565608633729</v>
      </c>
      <c r="J278" t="s">
        <v>27</v>
      </c>
      <c r="K278" s="16" t="s">
        <v>513</v>
      </c>
      <c r="M278" s="3">
        <f t="shared" si="14"/>
        <v>12863.708556819702</v>
      </c>
    </row>
    <row r="279" spans="4:13" x14ac:dyDescent="0.3">
      <c r="D279" t="s">
        <v>26</v>
      </c>
      <c r="E279">
        <v>2020</v>
      </c>
      <c r="F279" s="13">
        <f>BY_Demands!$H$47*Projection_Growth!E183</f>
        <v>5494.859048807486</v>
      </c>
      <c r="G279" s="13">
        <f>BY_Demands!$I$47*Projection_Growth!F183</f>
        <v>3257.2274210318387</v>
      </c>
      <c r="H279" s="13">
        <f>BY_Demands!$J$47*Projection_Growth!G183</f>
        <v>3257.2274210318387</v>
      </c>
      <c r="I279" s="13">
        <f>BY_Demands!$K$47*Projection_Growth!H183</f>
        <v>3257.2274210318387</v>
      </c>
      <c r="J279" t="s">
        <v>27</v>
      </c>
      <c r="K279" s="16" t="s">
        <v>513</v>
      </c>
      <c r="M279" s="3">
        <f t="shared" si="14"/>
        <v>15266.541311903004</v>
      </c>
    </row>
    <row r="280" spans="4:13" x14ac:dyDescent="0.3">
      <c r="D280" t="s">
        <v>26</v>
      </c>
      <c r="E280">
        <v>2030</v>
      </c>
      <c r="F280" s="13">
        <f>BY_Demands!$H$47*Projection_Growth!E184</f>
        <v>5673.5980827724061</v>
      </c>
      <c r="G280" s="13">
        <f>BY_Demands!$I$47*Projection_Growth!F184</f>
        <v>3363.1798535634121</v>
      </c>
      <c r="H280" s="13">
        <f>BY_Demands!$J$47*Projection_Growth!G184</f>
        <v>3363.1798535634121</v>
      </c>
      <c r="I280" s="13">
        <f>BY_Demands!$K$47*Projection_Growth!H184</f>
        <v>3363.1798535634121</v>
      </c>
      <c r="J280" t="s">
        <v>27</v>
      </c>
      <c r="K280" s="16" t="s">
        <v>513</v>
      </c>
      <c r="M280" s="3">
        <f t="shared" si="14"/>
        <v>15763.137643462642</v>
      </c>
    </row>
    <row r="281" spans="4:13" x14ac:dyDescent="0.3">
      <c r="D281" t="s">
        <v>26</v>
      </c>
      <c r="E281">
        <v>2040</v>
      </c>
      <c r="F281" s="13">
        <f>BY_Demands!$H$47*Projection_Growth!E185</f>
        <v>5151.8049068454611</v>
      </c>
      <c r="G281" s="13">
        <f>BY_Demands!$I$47*Projection_Growth!F185</f>
        <v>3053.872731098571</v>
      </c>
      <c r="H281" s="13">
        <f>BY_Demands!$J$47*Projection_Growth!G185</f>
        <v>3053.872731098571</v>
      </c>
      <c r="I281" s="13">
        <f>BY_Demands!$K$47*Projection_Growth!H185</f>
        <v>3053.872731098571</v>
      </c>
      <c r="J281" t="s">
        <v>27</v>
      </c>
      <c r="K281" s="16" t="s">
        <v>513</v>
      </c>
      <c r="M281" s="3">
        <f t="shared" si="14"/>
        <v>14313.423100141174</v>
      </c>
    </row>
    <row r="282" spans="4:13" x14ac:dyDescent="0.3">
      <c r="D282" s="2" t="s">
        <v>26</v>
      </c>
      <c r="E282" s="2">
        <v>2050</v>
      </c>
      <c r="F282" s="13">
        <f>BY_Demands!$H$47*Projection_Growth!E186</f>
        <v>4630.0117309185143</v>
      </c>
      <c r="G282" s="13">
        <f>BY_Demands!$I$47*Projection_Growth!F186</f>
        <v>2744.565608633729</v>
      </c>
      <c r="H282" s="13">
        <f>BY_Demands!$J$47*Projection_Growth!G186</f>
        <v>2744.565608633729</v>
      </c>
      <c r="I282" s="13">
        <f>BY_Demands!$K$47*Projection_Growth!H186</f>
        <v>2744.565608633729</v>
      </c>
      <c r="J282" s="2" t="s">
        <v>27</v>
      </c>
      <c r="K282" s="16" t="s">
        <v>513</v>
      </c>
      <c r="M282" s="3">
        <f t="shared" si="14"/>
        <v>12863.708556819702</v>
      </c>
    </row>
    <row r="283" spans="4:13" x14ac:dyDescent="0.3">
      <c r="D283" s="5" t="s">
        <v>26</v>
      </c>
      <c r="E283" s="5">
        <v>2012</v>
      </c>
      <c r="F283" s="107">
        <f>BY_Demands!$H$48*Projection_Growth!E181</f>
        <v>3799.0624607539012</v>
      </c>
      <c r="G283" s="107">
        <f>BY_Demands!$I$48*Projection_Growth!F181</f>
        <v>1471.8998420188288</v>
      </c>
      <c r="H283" s="107">
        <f>BY_Demands!$J$48*Projection_Growth!G181</f>
        <v>1471.8998420188288</v>
      </c>
      <c r="I283" s="107">
        <f>BY_Demands!$K$48*Projection_Growth!H181</f>
        <v>1471.8998420188288</v>
      </c>
      <c r="J283" t="s">
        <v>27</v>
      </c>
      <c r="K283" s="16" t="s">
        <v>515</v>
      </c>
      <c r="M283" s="3">
        <f t="shared" si="14"/>
        <v>8214.7619868103884</v>
      </c>
    </row>
    <row r="284" spans="4:13" x14ac:dyDescent="0.3">
      <c r="D284" t="s">
        <v>26</v>
      </c>
      <c r="E284">
        <v>2015</v>
      </c>
      <c r="F284" s="13">
        <f>BY_Demands!$H$48*Projection_Growth!E182</f>
        <v>3464.5527421081965</v>
      </c>
      <c r="G284" s="13">
        <f>BY_Demands!$I$48*Projection_Growth!F182</f>
        <v>1342.2981818422104</v>
      </c>
      <c r="H284" s="13">
        <f>BY_Demands!$J$48*Projection_Growth!G182</f>
        <v>1342.2981818422104</v>
      </c>
      <c r="I284" s="13">
        <f>BY_Demands!$K$48*Projection_Growth!H182</f>
        <v>1342.2981818422104</v>
      </c>
      <c r="J284" t="s">
        <v>27</v>
      </c>
      <c r="K284" s="16" t="s">
        <v>515</v>
      </c>
      <c r="M284" s="3">
        <f t="shared" si="14"/>
        <v>7491.4472876348282</v>
      </c>
    </row>
    <row r="285" spans="4:13" x14ac:dyDescent="0.3">
      <c r="D285" t="s">
        <v>26</v>
      </c>
      <c r="E285">
        <v>2020</v>
      </c>
      <c r="F285" s="13">
        <f>BY_Demands!$H$48*Projection_Growth!E183</f>
        <v>4111.7021060478728</v>
      </c>
      <c r="G285" s="13">
        <f>BY_Demands!$I$48*Projection_Growth!F183</f>
        <v>1593.028212313036</v>
      </c>
      <c r="H285" s="13">
        <f>BY_Demands!$J$48*Projection_Growth!G183</f>
        <v>1593.028212313036</v>
      </c>
      <c r="I285" s="13">
        <f>BY_Demands!$K$48*Projection_Growth!H183</f>
        <v>1593.028212313036</v>
      </c>
      <c r="J285" t="s">
        <v>27</v>
      </c>
      <c r="K285" s="16" t="s">
        <v>515</v>
      </c>
      <c r="M285" s="3">
        <f t="shared" si="14"/>
        <v>8890.7867429869821</v>
      </c>
    </row>
    <row r="286" spans="4:13" x14ac:dyDescent="0.3">
      <c r="D286" t="s">
        <v>26</v>
      </c>
      <c r="E286">
        <v>2030</v>
      </c>
      <c r="F286" s="13">
        <f>BY_Demands!$H$48*Projection_Growth!E184</f>
        <v>4245.4492423908914</v>
      </c>
      <c r="G286" s="13">
        <f>BY_Demands!$I$48*Projection_Growth!F184</f>
        <v>1644.8468888648013</v>
      </c>
      <c r="H286" s="13">
        <f>BY_Demands!$J$48*Projection_Growth!G184</f>
        <v>1644.8468888648013</v>
      </c>
      <c r="I286" s="13">
        <f>BY_Demands!$K$48*Projection_Growth!H184</f>
        <v>1644.8468888648013</v>
      </c>
      <c r="J286" t="s">
        <v>27</v>
      </c>
      <c r="K286" s="16" t="s">
        <v>515</v>
      </c>
      <c r="M286" s="3">
        <f t="shared" si="14"/>
        <v>9179.9899089852952</v>
      </c>
    </row>
    <row r="287" spans="4:13" x14ac:dyDescent="0.3">
      <c r="D287" t="s">
        <v>26</v>
      </c>
      <c r="E287">
        <v>2040</v>
      </c>
      <c r="F287" s="13">
        <f>BY_Demands!$H$48*Projection_Growth!E185</f>
        <v>3855.0009922495447</v>
      </c>
      <c r="G287" s="13">
        <f>BY_Demands!$I$48*Projection_Growth!F185</f>
        <v>1493.5725353535058</v>
      </c>
      <c r="H287" s="13">
        <f>BY_Demands!$J$48*Projection_Growth!G185</f>
        <v>1493.5725353535058</v>
      </c>
      <c r="I287" s="13">
        <f>BY_Demands!$K$48*Projection_Growth!H185</f>
        <v>1493.5725353535058</v>
      </c>
      <c r="J287" t="s">
        <v>27</v>
      </c>
      <c r="K287" s="16" t="s">
        <v>515</v>
      </c>
      <c r="M287" s="3">
        <f t="shared" si="14"/>
        <v>8335.7185983100608</v>
      </c>
    </row>
    <row r="288" spans="4:13" x14ac:dyDescent="0.3">
      <c r="D288" s="2" t="s">
        <v>26</v>
      </c>
      <c r="E288" s="2">
        <v>2050</v>
      </c>
      <c r="F288" s="13">
        <f>BY_Demands!$H$48*Projection_Growth!E186</f>
        <v>3464.5527421081965</v>
      </c>
      <c r="G288" s="13">
        <f>BY_Demands!$I$48*Projection_Growth!F186</f>
        <v>1342.2981818422104</v>
      </c>
      <c r="H288" s="13">
        <f>BY_Demands!$J$48*Projection_Growth!G186</f>
        <v>1342.2981818422104</v>
      </c>
      <c r="I288" s="13">
        <f>BY_Demands!$K$48*Projection_Growth!H186</f>
        <v>1342.2981818422104</v>
      </c>
      <c r="J288" t="s">
        <v>27</v>
      </c>
      <c r="K288" s="16" t="s">
        <v>515</v>
      </c>
      <c r="M288" s="3">
        <f t="shared" si="14"/>
        <v>7491.4472876348282</v>
      </c>
    </row>
    <row r="289" spans="4:13" x14ac:dyDescent="0.3">
      <c r="F289" s="5"/>
      <c r="G289" s="5"/>
      <c r="H289" s="5"/>
      <c r="I289" s="5"/>
      <c r="J289" s="5"/>
    </row>
    <row r="294" spans="4:13" x14ac:dyDescent="0.3">
      <c r="D294" s="5" t="s">
        <v>26</v>
      </c>
      <c r="E294" s="5">
        <v>2012</v>
      </c>
      <c r="F294" s="13">
        <f>BY_Demands!$H$51*Projection_Growth!E181</f>
        <v>8876.1113813829179</v>
      </c>
      <c r="G294" s="13">
        <f>BY_Demands!$I$51*Projection_Growth!F181</f>
        <v>4481.4589253918366</v>
      </c>
      <c r="H294" s="13">
        <f>BY_Demands!$J$51*Projection_Growth!G181</f>
        <v>4481.4589253918366</v>
      </c>
      <c r="I294" s="13">
        <f>BY_Demands!$K$51*Projection_Growth!H181</f>
        <v>4481.4589253918366</v>
      </c>
      <c r="J294" t="s">
        <v>27</v>
      </c>
      <c r="K294" s="16" t="s">
        <v>517</v>
      </c>
      <c r="M294" s="3">
        <f t="shared" ref="M294:M299" si="15">SUM(F294:I294)</f>
        <v>22320.48815755843</v>
      </c>
    </row>
    <row r="295" spans="4:13" x14ac:dyDescent="0.3">
      <c r="D295" t="s">
        <v>26</v>
      </c>
      <c r="E295">
        <v>2015</v>
      </c>
      <c r="F295" s="13">
        <f>BY_Demands!$H$51*Projection_Growth!E182</f>
        <v>8094.5644730267104</v>
      </c>
      <c r="G295" s="13">
        <f>BY_Demands!$I$51*Projection_Growth!F182</f>
        <v>4086.8637904759398</v>
      </c>
      <c r="H295" s="13">
        <f>BY_Demands!$J$51*Projection_Growth!G182</f>
        <v>4086.8637904759398</v>
      </c>
      <c r="I295" s="13">
        <f>BY_Demands!$K$51*Projection_Growth!H182</f>
        <v>4086.8637904759398</v>
      </c>
      <c r="J295" t="s">
        <v>27</v>
      </c>
      <c r="K295" s="16" t="s">
        <v>517</v>
      </c>
      <c r="M295" s="3">
        <f t="shared" si="15"/>
        <v>20355.15584445453</v>
      </c>
    </row>
    <row r="296" spans="4:13" x14ac:dyDescent="0.3">
      <c r="D296" t="s">
        <v>26</v>
      </c>
      <c r="E296">
        <v>2020</v>
      </c>
      <c r="F296" s="13">
        <f>BY_Demands!$H$51*Projection_Growth!E183</f>
        <v>9606.5611548553588</v>
      </c>
      <c r="G296" s="13">
        <f>BY_Demands!$I$51*Projection_Growth!F183</f>
        <v>4850.2556333448747</v>
      </c>
      <c r="H296" s="13">
        <f>BY_Demands!$J$51*Projection_Growth!G183</f>
        <v>4850.2556333448747</v>
      </c>
      <c r="I296" s="13">
        <f>BY_Demands!$K$51*Projection_Growth!H183</f>
        <v>4850.2556333448747</v>
      </c>
      <c r="J296" t="s">
        <v>27</v>
      </c>
      <c r="K296" s="16" t="s">
        <v>517</v>
      </c>
      <c r="M296" s="3">
        <f t="shared" si="15"/>
        <v>24157.328054889982</v>
      </c>
    </row>
    <row r="297" spans="4:13" x14ac:dyDescent="0.3">
      <c r="D297" t="s">
        <v>26</v>
      </c>
      <c r="E297">
        <v>2030</v>
      </c>
      <c r="F297" s="13">
        <f>BY_Demands!$H$51*Projection_Growth!E184</f>
        <v>9919.0473251632975</v>
      </c>
      <c r="G297" s="13">
        <f>BY_Demands!$I$51*Projection_Growth!F184</f>
        <v>5008.0267424282138</v>
      </c>
      <c r="H297" s="13">
        <f>BY_Demands!$J$51*Projection_Growth!G184</f>
        <v>5008.0267424282138</v>
      </c>
      <c r="I297" s="13">
        <f>BY_Demands!$K$51*Projection_Growth!H184</f>
        <v>5008.0267424282138</v>
      </c>
      <c r="J297" t="s">
        <v>27</v>
      </c>
      <c r="K297" s="16" t="s">
        <v>517</v>
      </c>
      <c r="M297" s="3">
        <f t="shared" si="15"/>
        <v>24943.127552447939</v>
      </c>
    </row>
    <row r="298" spans="4:13" x14ac:dyDescent="0.3">
      <c r="D298" t="s">
        <v>26</v>
      </c>
      <c r="E298">
        <v>2040</v>
      </c>
      <c r="F298" s="13">
        <f>BY_Demands!$H$51*Projection_Growth!E185</f>
        <v>9006.8058990950049</v>
      </c>
      <c r="G298" s="13">
        <f>BY_Demands!$I$51*Projection_Growth!F185</f>
        <v>4547.4452664520768</v>
      </c>
      <c r="H298" s="13">
        <f>BY_Demands!$J$51*Projection_Growth!G185</f>
        <v>4547.4452664520768</v>
      </c>
      <c r="I298" s="13">
        <f>BY_Demands!$K$51*Projection_Growth!H185</f>
        <v>4547.4452664520768</v>
      </c>
      <c r="J298" t="s">
        <v>27</v>
      </c>
      <c r="K298" s="16" t="s">
        <v>517</v>
      </c>
      <c r="M298" s="3">
        <f t="shared" si="15"/>
        <v>22649.141698451233</v>
      </c>
    </row>
    <row r="299" spans="4:13" x14ac:dyDescent="0.3">
      <c r="D299" s="2" t="s">
        <v>26</v>
      </c>
      <c r="E299" s="2">
        <v>2050</v>
      </c>
      <c r="F299" s="13">
        <f>BY_Demands!$H$51*Projection_Growth!E186</f>
        <v>8094.5644730267104</v>
      </c>
      <c r="G299" s="13">
        <f>BY_Demands!$I$51*Projection_Growth!F186</f>
        <v>4086.8637904759398</v>
      </c>
      <c r="H299" s="13">
        <f>BY_Demands!$J$51*Projection_Growth!G186</f>
        <v>4086.8637904759398</v>
      </c>
      <c r="I299" s="13">
        <f>BY_Demands!$K$51*Projection_Growth!H186</f>
        <v>4086.8637904759398</v>
      </c>
      <c r="J299" s="2" t="s">
        <v>27</v>
      </c>
      <c r="K299" s="16" t="s">
        <v>517</v>
      </c>
      <c r="M299" s="3">
        <f t="shared" si="15"/>
        <v>20355.15584445453</v>
      </c>
    </row>
  </sheetData>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46DB5-045E-4E60-B777-F3D2030E4438}">
  <dimension ref="A1:Y401"/>
  <sheetViews>
    <sheetView zoomScale="70" zoomScaleNormal="70" workbookViewId="0">
      <selection activeCell="I374" sqref="I374"/>
    </sheetView>
  </sheetViews>
  <sheetFormatPr defaultRowHeight="14.4" x14ac:dyDescent="0.3"/>
  <cols>
    <col min="1" max="1" width="4.44140625" customWidth="1"/>
    <col min="2" max="2" width="10.109375" bestFit="1" customWidth="1"/>
    <col min="3" max="3" width="8.88671875" bestFit="1" customWidth="1"/>
    <col min="4" max="4" width="12.109375" customWidth="1"/>
    <col min="5" max="5" width="5.77734375" customWidth="1"/>
    <col min="6" max="7" width="11.44140625" bestFit="1" customWidth="1"/>
    <col min="8" max="8" width="10.77734375" customWidth="1"/>
    <col min="9" max="9" width="9" bestFit="1" customWidth="1"/>
    <col min="11" max="11" width="11.109375" customWidth="1"/>
    <col min="12" max="12" width="12.5546875" bestFit="1" customWidth="1"/>
    <col min="13" max="13" width="11.21875" customWidth="1"/>
    <col min="17" max="17" width="16.44140625" customWidth="1"/>
    <col min="18" max="18" width="10.77734375" customWidth="1"/>
    <col min="20" max="20" width="12" customWidth="1"/>
    <col min="23" max="23" width="11.77734375" customWidth="1"/>
    <col min="25" max="25" width="11.109375" customWidth="1"/>
  </cols>
  <sheetData>
    <row r="1" spans="1:25" x14ac:dyDescent="0.3">
      <c r="A1" t="s">
        <v>280</v>
      </c>
    </row>
    <row r="2" spans="1:25" x14ac:dyDescent="0.3">
      <c r="B2" s="6" t="s">
        <v>0</v>
      </c>
      <c r="I2" s="7"/>
    </row>
    <row r="3" spans="1:25" ht="15" thickBot="1" x14ac:dyDescent="0.35">
      <c r="B3" s="8" t="s">
        <v>1</v>
      </c>
      <c r="C3" s="8" t="s">
        <v>2</v>
      </c>
      <c r="D3" s="8" t="s">
        <v>3</v>
      </c>
      <c r="E3" s="8" t="s">
        <v>4</v>
      </c>
      <c r="F3" s="9" t="s">
        <v>10</v>
      </c>
      <c r="G3" s="9" t="s">
        <v>11</v>
      </c>
      <c r="H3" s="10" t="s">
        <v>24</v>
      </c>
      <c r="I3" s="10" t="s">
        <v>25</v>
      </c>
    </row>
    <row r="4" spans="1:25" x14ac:dyDescent="0.3">
      <c r="D4" t="s">
        <v>26</v>
      </c>
      <c r="E4">
        <v>2012</v>
      </c>
      <c r="F4" s="13">
        <f>'BY_Demands (2)'!$H$4*'Projection_Growth (2)'!E4</f>
        <v>3312.151468455987</v>
      </c>
      <c r="G4" s="13">
        <f>'BY_Demands (2)'!$I$4*'Projection_Growth (2)'!F4</f>
        <v>954.10794863586375</v>
      </c>
      <c r="H4" t="s">
        <v>27</v>
      </c>
      <c r="I4" s="16" t="s">
        <v>456</v>
      </c>
      <c r="K4" s="13">
        <f>SUM(F4:G4)</f>
        <v>4266.259417091851</v>
      </c>
      <c r="M4" s="227" t="s">
        <v>299</v>
      </c>
      <c r="N4" s="49"/>
    </row>
    <row r="5" spans="1:25" x14ac:dyDescent="0.3">
      <c r="D5" t="s">
        <v>26</v>
      </c>
      <c r="E5">
        <v>2015</v>
      </c>
      <c r="F5" s="13">
        <f>'BY_Demands (2)'!$H$4*'Projection_Growth (2)'!E5</f>
        <v>3463.6164868474243</v>
      </c>
      <c r="G5" s="13">
        <f>'BY_Demands (2)'!$I$4*'Projection_Growth (2)'!F5</f>
        <v>997.73940068866352</v>
      </c>
      <c r="H5" t="s">
        <v>27</v>
      </c>
      <c r="I5" s="16" t="s">
        <v>456</v>
      </c>
      <c r="K5" s="13">
        <f>SUM(F5:G5)</f>
        <v>4461.3558875360877</v>
      </c>
      <c r="M5" s="13"/>
      <c r="N5" s="49"/>
      <c r="Q5" s="213" t="s">
        <v>518</v>
      </c>
      <c r="R5" s="213" t="s">
        <v>10</v>
      </c>
      <c r="S5" s="213" t="s">
        <v>11</v>
      </c>
      <c r="V5" s="213" t="s">
        <v>519</v>
      </c>
      <c r="W5" s="213" t="s">
        <v>10</v>
      </c>
      <c r="X5" s="213" t="s">
        <v>11</v>
      </c>
    </row>
    <row r="6" spans="1:25" x14ac:dyDescent="0.3">
      <c r="D6" t="s">
        <v>26</v>
      </c>
      <c r="E6">
        <v>2020</v>
      </c>
      <c r="F6" s="13">
        <f>'BY_Demands (2)'!$H$4*'Projection_Growth (2)'!E6</f>
        <v>3487.2051036819826</v>
      </c>
      <c r="G6" s="13">
        <f>'BY_Demands (2)'!$I$4*'Projection_Growth (2)'!F6</f>
        <v>1004.5344059997187</v>
      </c>
      <c r="H6" t="s">
        <v>27</v>
      </c>
      <c r="I6" s="16" t="s">
        <v>456</v>
      </c>
      <c r="K6" s="13">
        <f>SUM(F6:G6)</f>
        <v>4491.7395096817017</v>
      </c>
      <c r="M6" s="13"/>
      <c r="N6" s="49"/>
      <c r="Q6">
        <v>2012</v>
      </c>
      <c r="R6" s="13">
        <f>F4+F40+F52+F91+F127+F190+F208</f>
        <v>4502.3899023253798</v>
      </c>
      <c r="S6" s="13">
        <f>G4+G40+G52+G91+G127+G190+G208</f>
        <v>1219.9824811269359</v>
      </c>
      <c r="T6" s="13">
        <f>SUM(R6:S6)</f>
        <v>5722.3723834523153</v>
      </c>
      <c r="V6">
        <v>2012</v>
      </c>
      <c r="W6" s="13">
        <f>F46+F58+F64+F100+F136+F163+F199+F217+F235+F13</f>
        <v>17281.558847859946</v>
      </c>
      <c r="X6" s="13">
        <f t="shared" ref="W6:X8" si="0">G46+G58+G64+G100+G136+G163+G199+G217+G235+G13</f>
        <v>4496.5662632106059</v>
      </c>
      <c r="Y6" s="13">
        <f>SUM(W6:X6)</f>
        <v>21778.125111070553</v>
      </c>
    </row>
    <row r="7" spans="1:25" x14ac:dyDescent="0.3">
      <c r="D7" t="s">
        <v>26</v>
      </c>
      <c r="E7">
        <v>2025</v>
      </c>
      <c r="F7" s="13">
        <f>'BY_Demands (2)'!$H$4*'Projection_Growth (2)'!E7</f>
        <v>3655.184922220843</v>
      </c>
      <c r="G7" s="13">
        <f>'BY_Demands (2)'!$I$4*'Projection_Growth (2)'!F7</f>
        <v>1052.9231592329909</v>
      </c>
      <c r="H7" t="s">
        <v>27</v>
      </c>
      <c r="I7" s="16" t="s">
        <v>456</v>
      </c>
      <c r="K7" s="13">
        <f t="shared" ref="K7:K70" si="1">SUM(F7:G7)</f>
        <v>4708.1080814538336</v>
      </c>
      <c r="M7" s="13"/>
      <c r="N7" s="49"/>
      <c r="Q7">
        <v>2015</v>
      </c>
      <c r="R7" s="13">
        <f>F5+F41+F53+F92+F128+F191+F209</f>
        <v>4695.454060981072</v>
      </c>
      <c r="S7" s="13">
        <f t="shared" ref="R7:S8" si="2">G5+G41+G53+G92+G128+G191+G209</f>
        <v>1274.773432985573</v>
      </c>
      <c r="T7" s="13">
        <f t="shared" ref="T7:T11" si="3">SUM(R7:S7)</f>
        <v>5970.2274939666449</v>
      </c>
      <c r="V7">
        <v>2015</v>
      </c>
      <c r="W7" s="13">
        <f t="shared" si="0"/>
        <v>18122.677989205949</v>
      </c>
      <c r="X7" s="13">
        <f t="shared" si="0"/>
        <v>4724.8430725356857</v>
      </c>
      <c r="Y7" s="13">
        <f t="shared" ref="Y7:Y11" si="4">SUM(W7:X7)</f>
        <v>22847.521061741634</v>
      </c>
    </row>
    <row r="8" spans="1:25" x14ac:dyDescent="0.3">
      <c r="D8" t="s">
        <v>26</v>
      </c>
      <c r="E8">
        <v>2030</v>
      </c>
      <c r="F8" s="13">
        <f>'BY_Demands (2)'!$H$4*'Projection_Growth (2)'!E8</f>
        <v>3616.8712351461591</v>
      </c>
      <c r="G8" s="13">
        <f>'BY_Demands (2)'!$I$4*'Projection_Growth (2)'!F8</f>
        <v>1041.8864075241254</v>
      </c>
      <c r="H8" t="s">
        <v>27</v>
      </c>
      <c r="I8" s="16" t="s">
        <v>456</v>
      </c>
      <c r="K8" s="13">
        <f t="shared" si="1"/>
        <v>4658.7576426702844</v>
      </c>
      <c r="M8" s="13"/>
      <c r="N8" s="49"/>
      <c r="Q8">
        <v>2020</v>
      </c>
      <c r="R8" s="13">
        <f t="shared" si="2"/>
        <v>4770.5961065750998</v>
      </c>
      <c r="S8" s="13">
        <f t="shared" si="2"/>
        <v>1290.5832872452297</v>
      </c>
      <c r="T8" s="13">
        <f t="shared" si="3"/>
        <v>6061.17939382033</v>
      </c>
      <c r="V8">
        <v>2020</v>
      </c>
      <c r="W8" s="13">
        <f t="shared" si="0"/>
        <v>18384.592738902105</v>
      </c>
      <c r="X8" s="13">
        <f t="shared" si="0"/>
        <v>4786.7315415205339</v>
      </c>
      <c r="Y8" s="13">
        <f t="shared" si="4"/>
        <v>23171.324280422639</v>
      </c>
    </row>
    <row r="9" spans="1:25" x14ac:dyDescent="0.3">
      <c r="D9" t="s">
        <v>26</v>
      </c>
      <c r="E9">
        <v>2035</v>
      </c>
      <c r="F9" s="13">
        <f>'BY_Demands (2)'!$H$4*'Projection_Growth (2)'!E9</f>
        <v>3578.5575480714756</v>
      </c>
      <c r="G9" s="13">
        <f>'BY_Demands (2)'!$I$4*'Projection_Growth (2)'!F9</f>
        <v>1030.8496558152599</v>
      </c>
      <c r="H9" t="s">
        <v>27</v>
      </c>
      <c r="I9" s="16" t="s">
        <v>456</v>
      </c>
      <c r="K9" s="13">
        <f t="shared" si="1"/>
        <v>4609.4072038867353</v>
      </c>
      <c r="M9" s="13"/>
      <c r="N9" s="49"/>
      <c r="Q9">
        <v>2030</v>
      </c>
      <c r="R9" s="13">
        <f>F8+F43+F55+F95+F131+F194+F212</f>
        <v>4949.9507235245665</v>
      </c>
      <c r="S9" s="13">
        <f>G8+G43+G55+G95+G131+G194+G212</f>
        <v>1338.1302959655713</v>
      </c>
      <c r="T9" s="13">
        <f t="shared" si="3"/>
        <v>6288.0810194901378</v>
      </c>
      <c r="V9">
        <v>2030</v>
      </c>
      <c r="W9" s="13">
        <f>F49+F61+F68+F104+F140+F167+F203+F221+F239+F17</f>
        <v>19092.688303426614</v>
      </c>
      <c r="X9" s="13">
        <f>G49+G61+G68+G104+G140+G167+G203+G221+G239+G17</f>
        <v>4966.899723007703</v>
      </c>
      <c r="Y9" s="13">
        <f t="shared" si="4"/>
        <v>24059.588026434318</v>
      </c>
    </row>
    <row r="10" spans="1:25" x14ac:dyDescent="0.3">
      <c r="D10" t="s">
        <v>26</v>
      </c>
      <c r="E10">
        <v>2040</v>
      </c>
      <c r="F10" s="13">
        <f>'BY_Demands (2)'!$H$4*'Projection_Growth (2)'!E10</f>
        <v>3540.2438609967917</v>
      </c>
      <c r="G10" s="13">
        <f>'BY_Demands (2)'!$I$4*'Projection_Growth (2)'!F10</f>
        <v>1019.8129041063945</v>
      </c>
      <c r="H10" t="s">
        <v>27</v>
      </c>
      <c r="I10" s="16" t="s">
        <v>456</v>
      </c>
      <c r="K10" s="13">
        <f t="shared" si="1"/>
        <v>4560.0567651031861</v>
      </c>
      <c r="M10" s="13"/>
      <c r="N10" s="49"/>
      <c r="Q10">
        <v>2040</v>
      </c>
      <c r="R10" s="13">
        <f>F10+F44+F56+F97+F133+F196+F214</f>
        <v>4827.7535101292578</v>
      </c>
      <c r="S10" s="13">
        <f>G10+G44+G56+G97+G133+G196+G214</f>
        <v>1307.5962983780723</v>
      </c>
      <c r="T10" s="13">
        <f t="shared" si="3"/>
        <v>6135.3498085073297</v>
      </c>
      <c r="V10">
        <v>2040</v>
      </c>
      <c r="W10" s="13">
        <f>F50+F62+F70+F106+F142+F169+F205+F223+F241+F19</f>
        <v>18611.832445979999</v>
      </c>
      <c r="X10" s="13">
        <f>G50+G62+G70+G106+G142+G169+G205+G223+G241+G19</f>
        <v>4846.6381152797339</v>
      </c>
      <c r="Y10" s="13">
        <f t="shared" si="4"/>
        <v>23458.470561259732</v>
      </c>
    </row>
    <row r="11" spans="1:25" x14ac:dyDescent="0.3">
      <c r="D11" t="s">
        <v>26</v>
      </c>
      <c r="E11">
        <v>2045</v>
      </c>
      <c r="F11" s="13">
        <f>'BY_Demands (2)'!$H$4*'Projection_Growth (2)'!E11</f>
        <v>3501.9301739221082</v>
      </c>
      <c r="G11" s="13">
        <f>'BY_Demands (2)'!$I$4*'Projection_Growth (2)'!F11</f>
        <v>1008.776152397529</v>
      </c>
      <c r="H11" t="s">
        <v>27</v>
      </c>
      <c r="I11" s="16" t="s">
        <v>456</v>
      </c>
      <c r="K11" s="13">
        <f t="shared" si="1"/>
        <v>4510.7063263196369</v>
      </c>
      <c r="M11" s="13"/>
      <c r="N11" s="49"/>
      <c r="Q11" s="2">
        <v>2050</v>
      </c>
      <c r="R11" s="13">
        <f>F12+F45+F57+F99+F135+F198+F216</f>
        <v>4705.5562967339483</v>
      </c>
      <c r="S11" s="13">
        <f>G12+G45+G57+G99+G135+G198+G216</f>
        <v>1277.0623007905733</v>
      </c>
      <c r="T11" s="13">
        <f t="shared" si="3"/>
        <v>5982.6185975245216</v>
      </c>
      <c r="V11" s="2">
        <v>2050</v>
      </c>
      <c r="W11" s="13">
        <f>F51+F63+F72+F108+F144+F171+F207+F225+F243+F21</f>
        <v>18130.976588533376</v>
      </c>
      <c r="X11" s="13">
        <f>G51+G63+G72+G108+G144+G171+G207+G225+G243+G21</f>
        <v>4726.3765075517658</v>
      </c>
      <c r="Y11" s="13">
        <f t="shared" si="4"/>
        <v>22857.353096085142</v>
      </c>
    </row>
    <row r="12" spans="1:25" x14ac:dyDescent="0.3">
      <c r="D12" t="s">
        <v>26</v>
      </c>
      <c r="E12">
        <v>2050</v>
      </c>
      <c r="F12" s="13">
        <f>'BY_Demands (2)'!$H$4*'Projection_Growth (2)'!E12</f>
        <v>3463.6164868474243</v>
      </c>
      <c r="G12" s="13">
        <f>'BY_Demands (2)'!$I$4*'Projection_Growth (2)'!F12</f>
        <v>997.73940068866352</v>
      </c>
      <c r="H12" t="s">
        <v>27</v>
      </c>
      <c r="I12" s="16" t="s">
        <v>456</v>
      </c>
      <c r="K12" s="13">
        <f t="shared" si="1"/>
        <v>4461.3558875360877</v>
      </c>
      <c r="M12" s="13"/>
      <c r="N12" s="49"/>
    </row>
    <row r="13" spans="1:25" x14ac:dyDescent="0.3">
      <c r="D13" s="5" t="s">
        <v>26</v>
      </c>
      <c r="E13" s="5">
        <v>2012</v>
      </c>
      <c r="F13" s="107">
        <f>'BY_Demands (2)'!$H$5*'Projection_Growth (2)'!E4</f>
        <v>14508.672918729259</v>
      </c>
      <c r="G13" s="107">
        <f>'BY_Demands (2)'!$I$5*'Projection_Growth (2)'!F4</f>
        <v>3765.9578170889499</v>
      </c>
      <c r="H13" s="5" t="s">
        <v>27</v>
      </c>
      <c r="I13" s="228" t="s">
        <v>458</v>
      </c>
      <c r="J13" s="5"/>
      <c r="K13" s="107">
        <f t="shared" si="1"/>
        <v>18274.630735818209</v>
      </c>
      <c r="Q13" s="213" t="s">
        <v>520</v>
      </c>
      <c r="R13" s="213" t="s">
        <v>10</v>
      </c>
      <c r="S13" s="213" t="s">
        <v>11</v>
      </c>
      <c r="V13" s="213" t="s">
        <v>521</v>
      </c>
      <c r="W13" s="213" t="s">
        <v>10</v>
      </c>
      <c r="X13" s="213" t="s">
        <v>11</v>
      </c>
    </row>
    <row r="14" spans="1:25" x14ac:dyDescent="0.3">
      <c r="D14" t="s">
        <v>26</v>
      </c>
      <c r="E14">
        <v>2015</v>
      </c>
      <c r="F14" s="13">
        <f>'BY_Demands (2)'!$H$5*'Projection_Growth (2)'!E5</f>
        <v>15172.155984464503</v>
      </c>
      <c r="G14" s="13">
        <f>'BY_Demands (2)'!$I$5*'Projection_Growth (2)'!F5</f>
        <v>3938.1754452557743</v>
      </c>
      <c r="H14" t="s">
        <v>27</v>
      </c>
      <c r="I14" s="16" t="s">
        <v>458</v>
      </c>
      <c r="K14" s="13">
        <f t="shared" si="1"/>
        <v>19110.331429720278</v>
      </c>
      <c r="Q14">
        <v>2012</v>
      </c>
      <c r="R14" s="13">
        <f t="shared" ref="R14:S16" si="5">F73+F109+F145+F172+F226+F244+F22</f>
        <v>9928.5009971210202</v>
      </c>
      <c r="S14" s="13">
        <f t="shared" si="5"/>
        <v>2961.153540470114</v>
      </c>
      <c r="T14" s="13">
        <f>SUM(R14:S14)</f>
        <v>12889.654537591134</v>
      </c>
      <c r="V14">
        <v>2012</v>
      </c>
      <c r="W14" s="13">
        <f t="shared" ref="W14:X16" si="6">F82+F118+F154+F181+F253+F31</f>
        <v>21519.791913526959</v>
      </c>
      <c r="X14" s="13">
        <f t="shared" si="6"/>
        <v>7272.1774998800738</v>
      </c>
      <c r="Y14" s="13">
        <f>SUM(W14:X14)</f>
        <v>28791.969413407031</v>
      </c>
    </row>
    <row r="15" spans="1:25" x14ac:dyDescent="0.3">
      <c r="D15" t="s">
        <v>26</v>
      </c>
      <c r="E15">
        <v>2020</v>
      </c>
      <c r="F15" s="13">
        <f>'BY_Demands (2)'!$H$5*'Projection_Growth (2)'!E6</f>
        <v>15275.484449215355</v>
      </c>
      <c r="G15" s="13">
        <f>'BY_Demands (2)'!$I$5*'Projection_Growth (2)'!F6</f>
        <v>3964.9959988471328</v>
      </c>
      <c r="H15" t="s">
        <v>27</v>
      </c>
      <c r="I15" s="16" t="s">
        <v>458</v>
      </c>
      <c r="K15" s="13">
        <f t="shared" si="1"/>
        <v>19240.480448062488</v>
      </c>
      <c r="Q15">
        <v>2015</v>
      </c>
      <c r="R15" s="13">
        <f t="shared" si="5"/>
        <v>10449.194305544757</v>
      </c>
      <c r="S15" s="13">
        <f t="shared" si="5"/>
        <v>3119.620495001529</v>
      </c>
      <c r="T15" s="13">
        <f t="shared" ref="T15:T19" si="7">SUM(R15:S15)</f>
        <v>13568.814800546286</v>
      </c>
      <c r="V15">
        <v>2015</v>
      </c>
      <c r="W15" s="13">
        <f t="shared" si="6"/>
        <v>22693.539947269219</v>
      </c>
      <c r="X15" s="13">
        <f t="shared" si="6"/>
        <v>7666.6419079570987</v>
      </c>
      <c r="Y15" s="13">
        <f t="shared" ref="Y15:Y19" si="8">SUM(W15:X15)</f>
        <v>30360.181855226318</v>
      </c>
    </row>
    <row r="16" spans="1:25" x14ac:dyDescent="0.3">
      <c r="D16" t="s">
        <v>26</v>
      </c>
      <c r="E16">
        <v>2025</v>
      </c>
      <c r="F16" s="13">
        <f>'BY_Demands (2)'!$H$5*'Projection_Growth (2)'!E7</f>
        <v>16011.309566918666</v>
      </c>
      <c r="G16" s="13">
        <f>'BY_Demands (2)'!$I$5*'Projection_Growth (2)'!F7</f>
        <v>4155.9911621916717</v>
      </c>
      <c r="H16" t="s">
        <v>27</v>
      </c>
      <c r="I16" s="16" t="s">
        <v>458</v>
      </c>
      <c r="K16" s="13">
        <f t="shared" si="1"/>
        <v>20167.300729110339</v>
      </c>
      <c r="Q16">
        <v>2020</v>
      </c>
      <c r="R16" s="13">
        <f>F75+F111+F147+F174+F228+F246+F24</f>
        <v>10574.659325592042</v>
      </c>
      <c r="S16" s="13">
        <f t="shared" si="5"/>
        <v>3156.5043590404216</v>
      </c>
      <c r="T16" s="13">
        <f t="shared" si="7"/>
        <v>13731.163684632464</v>
      </c>
      <c r="V16">
        <v>2020</v>
      </c>
      <c r="W16" s="13">
        <f t="shared" si="6"/>
        <v>22952.777638069576</v>
      </c>
      <c r="X16" s="13">
        <f t="shared" si="6"/>
        <v>7753.3225715690705</v>
      </c>
      <c r="Y16" s="13">
        <f t="shared" si="8"/>
        <v>30706.100209638647</v>
      </c>
    </row>
    <row r="17" spans="4:25" x14ac:dyDescent="0.3">
      <c r="D17" t="s">
        <v>26</v>
      </c>
      <c r="E17">
        <v>2030</v>
      </c>
      <c r="F17" s="13">
        <f>'BY_Demands (2)'!$H$5*'Projection_Growth (2)'!E8</f>
        <v>15843.478850427833</v>
      </c>
      <c r="G17" s="13">
        <f>'BY_Demands (2)'!$I$5*'Projection_Growth (2)'!F8</f>
        <v>4112.4280188044922</v>
      </c>
      <c r="H17" t="s">
        <v>27</v>
      </c>
      <c r="I17" s="16" t="s">
        <v>458</v>
      </c>
      <c r="K17" s="13">
        <f t="shared" si="1"/>
        <v>19955.906869232327</v>
      </c>
      <c r="Q17">
        <v>2030</v>
      </c>
      <c r="R17" s="13">
        <f>F77+F113+F149+F176+F230+F248+F26</f>
        <v>11051.276508827355</v>
      </c>
      <c r="S17" s="13" t="e">
        <f>G77+G113+#REF!+G176+G230+G248+G26</f>
        <v>#REF!</v>
      </c>
      <c r="T17" s="13" t="e">
        <f t="shared" si="7"/>
        <v>#REF!</v>
      </c>
      <c r="V17">
        <v>2030</v>
      </c>
      <c r="W17" s="13">
        <f>F86+F122+F158+F185+F257+F35</f>
        <v>24121.962324422821</v>
      </c>
      <c r="X17" s="13">
        <f>G86+G122+G158+G185+G257+G35</f>
        <v>8157.5698493936852</v>
      </c>
      <c r="Y17" s="13">
        <f t="shared" si="8"/>
        <v>32279.532173816508</v>
      </c>
    </row>
    <row r="18" spans="4:25" x14ac:dyDescent="0.3">
      <c r="D18" t="s">
        <v>26</v>
      </c>
      <c r="E18">
        <v>2035</v>
      </c>
      <c r="F18" s="13">
        <f>'BY_Demands (2)'!$H$5*'Projection_Growth (2)'!E9</f>
        <v>15675.648133937002</v>
      </c>
      <c r="G18" s="13">
        <f>'BY_Demands (2)'!$I$5*'Projection_Growth (2)'!F9</f>
        <v>4068.8648754173128</v>
      </c>
      <c r="H18" t="s">
        <v>27</v>
      </c>
      <c r="I18" s="16" t="s">
        <v>458</v>
      </c>
      <c r="K18" s="13">
        <f t="shared" si="1"/>
        <v>19744.513009354316</v>
      </c>
      <c r="Q18">
        <v>2040</v>
      </c>
      <c r="R18" s="13">
        <f>F79+F115+F151+F178+F232+F250+F28</f>
        <v>10750.235407186055</v>
      </c>
      <c r="S18" s="13">
        <f>G79+G115+G151+G178+G232+G250+G28</f>
        <v>3210.1707252441238</v>
      </c>
      <c r="T18" s="13">
        <f t="shared" si="7"/>
        <v>13960.40613243018</v>
      </c>
      <c r="V18">
        <v>2040</v>
      </c>
      <c r="W18" s="13">
        <f>F88+F124+F160+F187+F259+F37</f>
        <v>23407.751135846018</v>
      </c>
      <c r="X18" s="13">
        <f>G88+G124+G160+G187+G259+G37</f>
        <v>7912.105878675392</v>
      </c>
      <c r="Y18" s="13">
        <f t="shared" si="8"/>
        <v>31319.857014521411</v>
      </c>
    </row>
    <row r="19" spans="4:25" x14ac:dyDescent="0.3">
      <c r="D19" t="s">
        <v>26</v>
      </c>
      <c r="E19">
        <v>2040</v>
      </c>
      <c r="F19" s="13">
        <f>'BY_Demands (2)'!$H$5*'Projection_Growth (2)'!E10</f>
        <v>15507.817417446169</v>
      </c>
      <c r="G19" s="13">
        <f>'BY_Demands (2)'!$I$5*'Projection_Growth (2)'!F10</f>
        <v>4025.3017320301333</v>
      </c>
      <c r="H19" t="s">
        <v>27</v>
      </c>
      <c r="I19" s="16" t="s">
        <v>458</v>
      </c>
      <c r="K19" s="13">
        <f t="shared" si="1"/>
        <v>19533.119149476304</v>
      </c>
      <c r="Q19" s="2">
        <v>2050</v>
      </c>
      <c r="R19" s="13">
        <f>F81+F117+F153+F180+F234+F252+F30</f>
        <v>10449.194305544757</v>
      </c>
      <c r="S19" s="13">
        <f>G81+G117+G153+G180+G234+G252+G30</f>
        <v>3119.620495001529</v>
      </c>
      <c r="T19" s="13">
        <f t="shared" si="7"/>
        <v>13568.814800546286</v>
      </c>
      <c r="V19" s="2">
        <v>2050</v>
      </c>
      <c r="W19" s="13">
        <f>F90+F126+F162+F189+F261+F39</f>
        <v>22693.539947269219</v>
      </c>
      <c r="X19" s="13">
        <f>G90+G126+G162+G189+G261+G39</f>
        <v>7666.6419079570987</v>
      </c>
      <c r="Y19" s="13">
        <f t="shared" si="8"/>
        <v>30360.181855226318</v>
      </c>
    </row>
    <row r="20" spans="4:25" x14ac:dyDescent="0.3">
      <c r="D20" t="s">
        <v>26</v>
      </c>
      <c r="E20">
        <v>2045</v>
      </c>
      <c r="F20" s="13">
        <f>'BY_Demands (2)'!$H$5*'Projection_Growth (2)'!E11</f>
        <v>15339.986700955336</v>
      </c>
      <c r="G20" s="13">
        <f>'BY_Demands (2)'!$I$5*'Projection_Growth (2)'!F11</f>
        <v>3981.7385886429538</v>
      </c>
      <c r="H20" t="s">
        <v>27</v>
      </c>
      <c r="I20" s="16" t="s">
        <v>458</v>
      </c>
      <c r="K20" s="13">
        <f t="shared" si="1"/>
        <v>19321.725289598289</v>
      </c>
      <c r="R20" s="13"/>
      <c r="S20" s="13"/>
      <c r="T20" s="13"/>
      <c r="W20" s="13"/>
      <c r="X20" s="13"/>
      <c r="Y20" s="13"/>
    </row>
    <row r="21" spans="4:25" x14ac:dyDescent="0.3">
      <c r="D21" t="s">
        <v>26</v>
      </c>
      <c r="E21">
        <v>2050</v>
      </c>
      <c r="F21" s="13">
        <f>'BY_Demands (2)'!$H$5*'Projection_Growth (2)'!E12</f>
        <v>15172.155984464503</v>
      </c>
      <c r="G21" s="13">
        <f>'BY_Demands (2)'!$I$5*'Projection_Growth (2)'!F12</f>
        <v>3938.1754452557743</v>
      </c>
      <c r="H21" t="s">
        <v>27</v>
      </c>
      <c r="I21" s="16" t="s">
        <v>458</v>
      </c>
      <c r="K21" s="13">
        <f t="shared" si="1"/>
        <v>19110.331429720278</v>
      </c>
      <c r="Q21" s="213" t="s">
        <v>518</v>
      </c>
      <c r="R21" s="213" t="s">
        <v>5</v>
      </c>
      <c r="S21" s="213" t="s">
        <v>6</v>
      </c>
      <c r="V21" s="213" t="s">
        <v>519</v>
      </c>
      <c r="W21" s="213" t="s">
        <v>5</v>
      </c>
      <c r="X21" s="213" t="s">
        <v>6</v>
      </c>
    </row>
    <row r="22" spans="4:25" x14ac:dyDescent="0.3">
      <c r="D22" s="5" t="s">
        <v>26</v>
      </c>
      <c r="E22" s="5">
        <v>2012</v>
      </c>
      <c r="F22" s="107">
        <f>'BY_Demands (2)'!$H$6*'Projection_Growth (2)'!E13</f>
        <v>8819.7836205188305</v>
      </c>
      <c r="G22" s="107">
        <f>'BY_Demands (2)'!$I$6*'Projection_Growth (2)'!F13</f>
        <v>2597.2704017120077</v>
      </c>
      <c r="H22" s="5" t="s">
        <v>27</v>
      </c>
      <c r="I22" s="228" t="s">
        <v>459</v>
      </c>
      <c r="J22" s="5"/>
      <c r="K22" s="107">
        <f t="shared" si="1"/>
        <v>11417.054022230837</v>
      </c>
      <c r="Q22">
        <v>2012</v>
      </c>
      <c r="R22" s="13">
        <v>5705.8754668332731</v>
      </c>
      <c r="S22" s="13">
        <v>1683.3322210535216</v>
      </c>
      <c r="T22" s="13">
        <v>7389.2076878867947</v>
      </c>
      <c r="V22">
        <v>2012</v>
      </c>
      <c r="W22" s="13">
        <v>17321.128154440914</v>
      </c>
      <c r="X22" s="13">
        <v>5160.212437249379</v>
      </c>
      <c r="Y22" s="13">
        <v>22481.340591690292</v>
      </c>
    </row>
    <row r="23" spans="4:25" x14ac:dyDescent="0.3">
      <c r="D23" t="s">
        <v>26</v>
      </c>
      <c r="E23">
        <v>2015</v>
      </c>
      <c r="F23" s="13">
        <f>'BY_Demands (2)'!$H$6*'Projection_Growth (2)'!E14</f>
        <v>9223.1132088583181</v>
      </c>
      <c r="G23" s="13">
        <f>'BY_Demands (2)'!$I$6*'Projection_Growth (2)'!F14</f>
        <v>2716.0438373200814</v>
      </c>
      <c r="H23" t="s">
        <v>27</v>
      </c>
      <c r="I23" s="16" t="s">
        <v>459</v>
      </c>
      <c r="K23" s="13">
        <f t="shared" si="1"/>
        <v>11939.157046178399</v>
      </c>
      <c r="Q23">
        <v>2015</v>
      </c>
      <c r="R23" s="13">
        <v>5779.341159087332</v>
      </c>
      <c r="S23" s="13">
        <v>1703.594514122314</v>
      </c>
      <c r="T23" s="13">
        <v>7482.9356732096458</v>
      </c>
      <c r="V23">
        <v>2015</v>
      </c>
      <c r="W23" s="13">
        <v>13778.28651292621</v>
      </c>
      <c r="X23" s="13">
        <v>4082.6698157497653</v>
      </c>
      <c r="Y23" s="13">
        <v>17860.956328675977</v>
      </c>
    </row>
    <row r="24" spans="4:25" x14ac:dyDescent="0.3">
      <c r="D24" t="s">
        <v>26</v>
      </c>
      <c r="E24">
        <v>2020</v>
      </c>
      <c r="F24" s="13">
        <f>'BY_Demands (2)'!$H$6*'Projection_Growth (2)'!E15</f>
        <v>9285.9263073441525</v>
      </c>
      <c r="G24" s="13">
        <f>'BY_Demands (2)'!$I$6*'Projection_Growth (2)'!F15</f>
        <v>2734.5411847105024</v>
      </c>
      <c r="H24" t="s">
        <v>27</v>
      </c>
      <c r="I24" s="16" t="s">
        <v>459</v>
      </c>
      <c r="K24" s="13">
        <f t="shared" si="1"/>
        <v>12020.467492054655</v>
      </c>
      <c r="Q24">
        <v>2020</v>
      </c>
      <c r="R24" s="13">
        <v>5849.3520213173097</v>
      </c>
      <c r="S24" s="13">
        <v>1716.3109523330511</v>
      </c>
      <c r="T24" s="13">
        <v>7565.662973650361</v>
      </c>
      <c r="V24">
        <v>2020</v>
      </c>
      <c r="W24" s="13">
        <v>23352.149388747413</v>
      </c>
      <c r="X24" s="13">
        <v>6972.6008387574775</v>
      </c>
      <c r="Y24" s="13">
        <v>30324.75022750489</v>
      </c>
    </row>
    <row r="25" spans="4:25" x14ac:dyDescent="0.3">
      <c r="D25" t="s">
        <v>26</v>
      </c>
      <c r="E25">
        <v>2025</v>
      </c>
      <c r="F25" s="13">
        <f>'BY_Demands (2)'!$H$6*'Projection_Growth (2)'!E16</f>
        <v>9733.2324363773805</v>
      </c>
      <c r="G25" s="13">
        <f>'BY_Demands (2)'!$I$6*'Projection_Growth (2)'!F16</f>
        <v>2866.2649343430394</v>
      </c>
      <c r="H25" t="s">
        <v>27</v>
      </c>
      <c r="I25" s="16" t="s">
        <v>459</v>
      </c>
      <c r="K25" s="13">
        <f t="shared" si="1"/>
        <v>12599.497370720419</v>
      </c>
      <c r="Q25">
        <v>2030</v>
      </c>
      <c r="R25" s="13">
        <v>6407.8961544364893</v>
      </c>
      <c r="S25" s="13">
        <v>4159.8055906606414</v>
      </c>
      <c r="T25" s="13">
        <v>10567.701745097131</v>
      </c>
      <c r="V25">
        <v>2030</v>
      </c>
      <c r="W25" s="13">
        <v>20146.781882709074</v>
      </c>
      <c r="X25" s="13">
        <v>5952.6831027837216</v>
      </c>
      <c r="Y25" s="13">
        <v>26099.464985492796</v>
      </c>
    </row>
    <row r="26" spans="4:25" x14ac:dyDescent="0.3">
      <c r="D26" t="s">
        <v>26</v>
      </c>
      <c r="E26">
        <v>2030</v>
      </c>
      <c r="F26" s="13">
        <f>'BY_Demands (2)'!$H$6*'Projection_Growth (2)'!E17</f>
        <v>9631.208590873568</v>
      </c>
      <c r="G26" s="13">
        <f>'BY_Demands (2)'!$I$6*'Projection_Growth (2)'!F17</f>
        <v>2836.2207149384481</v>
      </c>
      <c r="H26" t="s">
        <v>27</v>
      </c>
      <c r="I26" s="16" t="s">
        <v>459</v>
      </c>
      <c r="K26" s="13">
        <f t="shared" si="1"/>
        <v>12467.429305812017</v>
      </c>
      <c r="Q26">
        <v>2040</v>
      </c>
      <c r="R26" s="13">
        <v>6906.7152862491339</v>
      </c>
      <c r="S26" s="13">
        <v>4519.9291619037904</v>
      </c>
      <c r="T26" s="13">
        <v>11426.644448152925</v>
      </c>
      <c r="V26">
        <v>2040</v>
      </c>
      <c r="W26" s="13">
        <v>22281.590550784495</v>
      </c>
      <c r="X26" s="13">
        <v>6541.8825903503257</v>
      </c>
      <c r="Y26" s="13">
        <v>28823.473141134818</v>
      </c>
    </row>
    <row r="27" spans="4:25" x14ac:dyDescent="0.3">
      <c r="D27" t="s">
        <v>26</v>
      </c>
      <c r="E27">
        <v>2035</v>
      </c>
      <c r="F27" s="13">
        <f>'BY_Demands (2)'!$H$6*'Projection_Growth (2)'!E18</f>
        <v>9529.1847453697555</v>
      </c>
      <c r="G27" s="13">
        <f>'BY_Demands (2)'!$I$6*'Projection_Growth (2)'!F18</f>
        <v>2806.1764955338563</v>
      </c>
      <c r="H27" t="s">
        <v>27</v>
      </c>
      <c r="I27" s="16" t="s">
        <v>459</v>
      </c>
      <c r="K27" s="13">
        <f t="shared" si="1"/>
        <v>12335.361240903612</v>
      </c>
      <c r="Q27" s="2">
        <v>2050</v>
      </c>
      <c r="R27" s="13">
        <v>7354.3719292741753</v>
      </c>
      <c r="S27" s="13">
        <v>4814.8350820797477</v>
      </c>
      <c r="T27" s="13">
        <v>12169.207011353923</v>
      </c>
      <c r="V27" s="2">
        <v>2050</v>
      </c>
      <c r="W27" s="13">
        <v>24164.708306344139</v>
      </c>
      <c r="X27" s="13">
        <v>7039.2000292906914</v>
      </c>
      <c r="Y27" s="13">
        <v>31203.908335634831</v>
      </c>
    </row>
    <row r="28" spans="4:25" x14ac:dyDescent="0.3">
      <c r="D28" t="s">
        <v>26</v>
      </c>
      <c r="E28">
        <v>2040</v>
      </c>
      <c r="F28" s="13">
        <f>'BY_Demands (2)'!$H$6*'Projection_Growth (2)'!E19</f>
        <v>9427.1608998659431</v>
      </c>
      <c r="G28" s="13">
        <f>'BY_Demands (2)'!$I$6*'Projection_Growth (2)'!F19</f>
        <v>2776.1322761292649</v>
      </c>
      <c r="H28" t="s">
        <v>27</v>
      </c>
      <c r="I28" s="16" t="s">
        <v>459</v>
      </c>
      <c r="K28" s="13">
        <f t="shared" si="1"/>
        <v>12203.293175995208</v>
      </c>
    </row>
    <row r="29" spans="4:25" x14ac:dyDescent="0.3">
      <c r="D29" t="s">
        <v>26</v>
      </c>
      <c r="E29">
        <v>2045</v>
      </c>
      <c r="F29" s="13">
        <f>'BY_Demands (2)'!$H$6*'Projection_Growth (2)'!E20</f>
        <v>9325.1370543621306</v>
      </c>
      <c r="G29" s="13">
        <f>'BY_Demands (2)'!$I$6*'Projection_Growth (2)'!F20</f>
        <v>2746.0880567246732</v>
      </c>
      <c r="H29" t="s">
        <v>27</v>
      </c>
      <c r="I29" s="16" t="s">
        <v>459</v>
      </c>
      <c r="K29" s="13">
        <f t="shared" si="1"/>
        <v>12071.225111086804</v>
      </c>
      <c r="Q29" s="213" t="s">
        <v>520</v>
      </c>
      <c r="R29" s="213" t="s">
        <v>5</v>
      </c>
      <c r="S29" s="213" t="s">
        <v>6</v>
      </c>
      <c r="V29" s="213" t="s">
        <v>521</v>
      </c>
      <c r="W29" s="213" t="s">
        <v>5</v>
      </c>
      <c r="X29" s="213" t="s">
        <v>6</v>
      </c>
    </row>
    <row r="30" spans="4:25" x14ac:dyDescent="0.3">
      <c r="D30" t="s">
        <v>26</v>
      </c>
      <c r="E30">
        <v>2050</v>
      </c>
      <c r="F30" s="13">
        <f>'BY_Demands (2)'!$H$6*'Projection_Growth (2)'!E21</f>
        <v>9223.1132088583181</v>
      </c>
      <c r="G30" s="13">
        <f>'BY_Demands (2)'!$I$6*'Projection_Growth (2)'!F21</f>
        <v>2716.0438373200814</v>
      </c>
      <c r="H30" t="s">
        <v>27</v>
      </c>
      <c r="I30" s="16" t="s">
        <v>459</v>
      </c>
      <c r="K30" s="13">
        <f t="shared" si="1"/>
        <v>11939.157046178399</v>
      </c>
      <c r="L30" s="16"/>
      <c r="Q30">
        <v>2012</v>
      </c>
      <c r="R30" s="13">
        <v>11294.17182766989</v>
      </c>
      <c r="S30" s="13">
        <v>3430.6914997424146</v>
      </c>
      <c r="T30" s="13">
        <v>14724.863327412306</v>
      </c>
      <c r="V30">
        <v>2012</v>
      </c>
      <c r="W30" s="13">
        <v>21754.314415588578</v>
      </c>
      <c r="X30" s="13">
        <v>6672.5082890640069</v>
      </c>
      <c r="Y30" s="13">
        <v>28426.822704652586</v>
      </c>
    </row>
    <row r="31" spans="4:25" x14ac:dyDescent="0.3">
      <c r="D31" s="5" t="s">
        <v>26</v>
      </c>
      <c r="E31" s="5">
        <v>2012</v>
      </c>
      <c r="F31" s="107">
        <f>'BY_Demands (2)'!$H$7*'Projection_Growth (2)'!E22</f>
        <v>19135.421739324476</v>
      </c>
      <c r="G31" s="107">
        <f>'BY_Demands (2)'!$I$7*'Projection_Growth (2)'!F22</f>
        <v>6548.4930556364861</v>
      </c>
      <c r="H31" s="5" t="s">
        <v>27</v>
      </c>
      <c r="I31" s="228" t="s">
        <v>460</v>
      </c>
      <c r="J31" s="5"/>
      <c r="K31" s="107">
        <f t="shared" si="1"/>
        <v>25683.914794960961</v>
      </c>
      <c r="L31" s="16"/>
      <c r="Q31">
        <v>2015</v>
      </c>
      <c r="R31" s="13">
        <v>11511.824543823341</v>
      </c>
      <c r="S31" s="13">
        <v>3497.094466880143</v>
      </c>
      <c r="T31" s="13">
        <v>15008.919010703485</v>
      </c>
      <c r="V31">
        <v>2015</v>
      </c>
      <c r="W31" s="13">
        <v>22176.856423039528</v>
      </c>
      <c r="X31" s="13">
        <v>6803.8025133881565</v>
      </c>
      <c r="Y31" s="13">
        <v>28980.658936427684</v>
      </c>
    </row>
    <row r="32" spans="4:25" x14ac:dyDescent="0.3">
      <c r="D32" t="s">
        <v>26</v>
      </c>
      <c r="E32">
        <v>2015</v>
      </c>
      <c r="F32" s="13">
        <f>'BY_Demands (2)'!$H$7*'Projection_Growth (2)'!E23</f>
        <v>20010.48649203212</v>
      </c>
      <c r="G32" s="13">
        <f>'BY_Demands (2)'!$I$7*'Projection_Growth (2)'!F23</f>
        <v>6847.9562989556553</v>
      </c>
      <c r="H32" t="s">
        <v>27</v>
      </c>
      <c r="I32" s="16" t="s">
        <v>460</v>
      </c>
      <c r="K32" s="13">
        <f t="shared" si="1"/>
        <v>26858.442790987774</v>
      </c>
      <c r="L32" s="16"/>
      <c r="Q32">
        <v>2020</v>
      </c>
      <c r="R32" s="13">
        <v>11705.397877067371</v>
      </c>
      <c r="S32" s="13">
        <v>3556.6511677179001</v>
      </c>
      <c r="T32" s="13">
        <v>15262.049044785272</v>
      </c>
      <c r="V32">
        <v>2020</v>
      </c>
      <c r="W32" s="13">
        <v>22623.712432107004</v>
      </c>
      <c r="X32" s="13">
        <v>6950.4680218623434</v>
      </c>
      <c r="Y32" s="13">
        <v>29574.180453969348</v>
      </c>
    </row>
    <row r="33" spans="4:25" x14ac:dyDescent="0.3">
      <c r="D33" t="s">
        <v>26</v>
      </c>
      <c r="E33">
        <v>2020</v>
      </c>
      <c r="F33" s="13">
        <f>'BY_Demands (2)'!$H$7*'Projection_Growth (2)'!E24</f>
        <v>20146.765927219607</v>
      </c>
      <c r="G33" s="13">
        <f>'BY_Demands (2)'!$I$7*'Projection_Growth (2)'!F24</f>
        <v>6894.5936266878871</v>
      </c>
      <c r="H33" t="s">
        <v>27</v>
      </c>
      <c r="I33" s="16" t="s">
        <v>460</v>
      </c>
      <c r="K33" s="13">
        <f t="shared" si="1"/>
        <v>27041.359553907496</v>
      </c>
      <c r="L33" s="16"/>
      <c r="Q33">
        <v>2030</v>
      </c>
      <c r="R33" s="13">
        <v>13198.451504760453</v>
      </c>
      <c r="S33" s="13" t="e">
        <v>#REF!</v>
      </c>
      <c r="T33" s="13" t="e">
        <v>#REF!</v>
      </c>
      <c r="V33">
        <v>2030</v>
      </c>
      <c r="W33" s="13">
        <v>25714.536915703196</v>
      </c>
      <c r="X33" s="13">
        <v>7916.3909884220584</v>
      </c>
      <c r="Y33" s="13">
        <v>33630.927904125252</v>
      </c>
    </row>
    <row r="34" spans="4:25" x14ac:dyDescent="0.3">
      <c r="D34" t="s">
        <v>26</v>
      </c>
      <c r="E34">
        <v>2025</v>
      </c>
      <c r="F34" s="13">
        <f>'BY_Demands (2)'!$H$7*'Projection_Growth (2)'!E25</f>
        <v>21117.242278331269</v>
      </c>
      <c r="G34" s="13">
        <f>'BY_Demands (2)'!$I$7*'Projection_Growth (2)'!F25</f>
        <v>7226.7084727826505</v>
      </c>
      <c r="H34" t="s">
        <v>27</v>
      </c>
      <c r="I34" s="16" t="s">
        <v>460</v>
      </c>
      <c r="K34" s="13">
        <f t="shared" si="1"/>
        <v>28343.95075111392</v>
      </c>
      <c r="L34" s="16"/>
      <c r="Q34">
        <v>2040</v>
      </c>
      <c r="R34" s="13">
        <v>14719.705622670939</v>
      </c>
      <c r="S34" s="13">
        <v>4473.215612362249</v>
      </c>
      <c r="T34" s="13">
        <v>19192.921235033187</v>
      </c>
      <c r="V34">
        <v>2040</v>
      </c>
      <c r="W34" s="13">
        <v>28929.697320924824</v>
      </c>
      <c r="X34" s="13">
        <v>8927.2897085283184</v>
      </c>
      <c r="Y34" s="13">
        <v>37856.987029453143</v>
      </c>
    </row>
    <row r="35" spans="4:25" x14ac:dyDescent="0.3">
      <c r="D35" t="s">
        <v>26</v>
      </c>
      <c r="E35">
        <v>2030</v>
      </c>
      <c r="F35" s="13">
        <f>'BY_Demands (2)'!$H$7*'Projection_Growth (2)'!E26</f>
        <v>20895.89112107144</v>
      </c>
      <c r="G35" s="13">
        <f>'BY_Demands (2)'!$I$7*'Projection_Growth (2)'!F26</f>
        <v>7150.9580380172511</v>
      </c>
      <c r="H35" t="s">
        <v>27</v>
      </c>
      <c r="I35" s="16" t="s">
        <v>460</v>
      </c>
      <c r="K35" s="13">
        <f t="shared" si="1"/>
        <v>28046.849159088692</v>
      </c>
      <c r="L35" s="16"/>
      <c r="Q35" s="2">
        <v>2050</v>
      </c>
      <c r="R35" s="13">
        <v>16088.710778826811</v>
      </c>
      <c r="S35" s="13">
        <v>4889.9057286264688</v>
      </c>
      <c r="T35" s="13">
        <v>20978.61650745328</v>
      </c>
      <c r="V35" s="2">
        <v>2050</v>
      </c>
      <c r="W35" s="13">
        <v>31947.751410146459</v>
      </c>
      <c r="X35" s="13">
        <v>9887.0142315175708</v>
      </c>
      <c r="Y35" s="13">
        <v>41834.765641664031</v>
      </c>
    </row>
    <row r="36" spans="4:25" x14ac:dyDescent="0.3">
      <c r="D36" t="s">
        <v>26</v>
      </c>
      <c r="E36">
        <v>2035</v>
      </c>
      <c r="F36" s="13">
        <f>'BY_Demands (2)'!$H$7*'Projection_Growth (2)'!E27</f>
        <v>20674.539963811607</v>
      </c>
      <c r="G36" s="13">
        <f>'BY_Demands (2)'!$I$7*'Projection_Growth (2)'!F27</f>
        <v>7075.2076032518526</v>
      </c>
      <c r="H36" t="s">
        <v>27</v>
      </c>
      <c r="I36" s="16" t="s">
        <v>460</v>
      </c>
      <c r="K36" s="13">
        <f t="shared" si="1"/>
        <v>27749.747567063459</v>
      </c>
      <c r="L36" s="16"/>
    </row>
    <row r="37" spans="4:25" x14ac:dyDescent="0.3">
      <c r="D37" t="s">
        <v>26</v>
      </c>
      <c r="E37">
        <v>2040</v>
      </c>
      <c r="F37" s="13">
        <f>'BY_Demands (2)'!$H$7*'Projection_Growth (2)'!E28</f>
        <v>20453.188806551778</v>
      </c>
      <c r="G37" s="13">
        <f>'BY_Demands (2)'!$I$7*'Projection_Growth (2)'!F28</f>
        <v>6999.4571684864532</v>
      </c>
      <c r="H37" t="s">
        <v>27</v>
      </c>
      <c r="I37" s="16" t="s">
        <v>460</v>
      </c>
      <c r="K37" s="13">
        <f t="shared" si="1"/>
        <v>27452.645975038231</v>
      </c>
    </row>
    <row r="38" spans="4:25" x14ac:dyDescent="0.3">
      <c r="D38" t="s">
        <v>26</v>
      </c>
      <c r="E38">
        <v>2045</v>
      </c>
      <c r="F38" s="13">
        <f>'BY_Demands (2)'!$H$7*'Projection_Growth (2)'!E29</f>
        <v>20231.837649291949</v>
      </c>
      <c r="G38" s="13">
        <f>'BY_Demands (2)'!$I$7*'Projection_Growth (2)'!F29</f>
        <v>6923.7067337210547</v>
      </c>
      <c r="H38" t="s">
        <v>27</v>
      </c>
      <c r="I38" s="16" t="s">
        <v>460</v>
      </c>
      <c r="K38" s="13">
        <f t="shared" si="1"/>
        <v>27155.544383013003</v>
      </c>
    </row>
    <row r="39" spans="4:25" x14ac:dyDescent="0.3">
      <c r="D39" t="s">
        <v>26</v>
      </c>
      <c r="E39">
        <v>2050</v>
      </c>
      <c r="F39" s="13">
        <f>'BY_Demands (2)'!$H$7*'Projection_Growth (2)'!E30</f>
        <v>20010.48649203212</v>
      </c>
      <c r="G39" s="13">
        <f>'BY_Demands (2)'!$I$7*'Projection_Growth (2)'!F30</f>
        <v>6847.9562989556553</v>
      </c>
      <c r="H39" s="13" t="s">
        <v>27</v>
      </c>
      <c r="I39" s="16" t="s">
        <v>460</v>
      </c>
      <c r="K39" s="13">
        <f t="shared" si="1"/>
        <v>26858.442790987774</v>
      </c>
    </row>
    <row r="40" spans="4:25" x14ac:dyDescent="0.3">
      <c r="D40" s="5" t="s">
        <v>26</v>
      </c>
      <c r="E40" s="5">
        <v>2012</v>
      </c>
      <c r="F40" s="229">
        <f>'BY_Demands (2)'!$H$8*'Projection_Growth (2)'!E85</f>
        <v>148.6169839885485</v>
      </c>
      <c r="G40" s="229">
        <f>'BY_Demands (2)'!$I$8*'Projection_Growth (2)'!F85</f>
        <v>24.797271931569174</v>
      </c>
      <c r="H40" s="5" t="s">
        <v>27</v>
      </c>
      <c r="I40" s="5" t="s">
        <v>461</v>
      </c>
      <c r="J40" s="5"/>
      <c r="K40" s="107">
        <f t="shared" si="1"/>
        <v>173.41425592011768</v>
      </c>
      <c r="M40" s="213" t="s">
        <v>529</v>
      </c>
    </row>
    <row r="41" spans="4:25" x14ac:dyDescent="0.3">
      <c r="D41" t="s">
        <v>26</v>
      </c>
      <c r="E41">
        <v>2015</v>
      </c>
      <c r="F41" s="118">
        <f>'BY_Demands (2)'!$H$8*'Projection_Growth (2)'!E86</f>
        <v>147.59841117305771</v>
      </c>
      <c r="G41" s="118">
        <f>'BY_Demands (2)'!$I$8*'Projection_Growth (2)'!F86</f>
        <v>24.627319437513886</v>
      </c>
      <c r="H41" t="s">
        <v>27</v>
      </c>
      <c r="I41" t="s">
        <v>461</v>
      </c>
      <c r="K41" s="13">
        <f t="shared" si="1"/>
        <v>172.22573061057159</v>
      </c>
    </row>
    <row r="42" spans="4:25" x14ac:dyDescent="0.3">
      <c r="D42" t="s">
        <v>26</v>
      </c>
      <c r="E42">
        <v>2020</v>
      </c>
      <c r="F42" s="118">
        <f>'BY_Demands (2)'!$H$8*'Projection_Growth (2)'!E87</f>
        <v>145.90078981390644</v>
      </c>
      <c r="G42" s="118">
        <f>'BY_Demands (2)'!$I$8*'Projection_Growth (2)'!F87</f>
        <v>24.344065280755075</v>
      </c>
      <c r="H42" t="s">
        <v>27</v>
      </c>
      <c r="I42" t="s">
        <v>461</v>
      </c>
      <c r="K42" s="13">
        <f t="shared" si="1"/>
        <v>170.24485509466152</v>
      </c>
    </row>
    <row r="43" spans="4:25" x14ac:dyDescent="0.3">
      <c r="D43" t="s">
        <v>26</v>
      </c>
      <c r="E43">
        <v>2030</v>
      </c>
      <c r="F43" s="118">
        <f>'BY_Demands (2)'!$H$8*'Projection_Growth (2)'!E88</f>
        <v>149.18154457385759</v>
      </c>
      <c r="G43" s="118">
        <f>'BY_Demands (2)'!$I$8*'Projection_Growth (2)'!F88</f>
        <v>24.89147087155597</v>
      </c>
      <c r="H43" t="s">
        <v>27</v>
      </c>
      <c r="I43" t="s">
        <v>461</v>
      </c>
      <c r="K43" s="13">
        <f t="shared" si="1"/>
        <v>174.07301544541357</v>
      </c>
    </row>
    <row r="44" spans="4:25" x14ac:dyDescent="0.3">
      <c r="D44" t="s">
        <v>26</v>
      </c>
      <c r="E44">
        <v>2040</v>
      </c>
      <c r="F44" s="118">
        <f>'BY_Demands (2)'!$H$8*'Projection_Growth (2)'!E89</f>
        <v>149.18154457385759</v>
      </c>
      <c r="G44" s="118">
        <f>'BY_Demands (2)'!$I$8*'Projection_Growth (2)'!F89</f>
        <v>24.89147087155597</v>
      </c>
      <c r="H44" t="s">
        <v>27</v>
      </c>
      <c r="I44" t="s">
        <v>461</v>
      </c>
      <c r="K44" s="13">
        <f t="shared" si="1"/>
        <v>174.07301544541357</v>
      </c>
    </row>
    <row r="45" spans="4:25" x14ac:dyDescent="0.3">
      <c r="D45" t="s">
        <v>26</v>
      </c>
      <c r="E45">
        <v>2050</v>
      </c>
      <c r="F45" s="118">
        <f>'BY_Demands (2)'!$H$8*'Projection_Growth (2)'!E90</f>
        <v>149.18154457385759</v>
      </c>
      <c r="G45" s="118">
        <f>'BY_Demands (2)'!$I$8*'Projection_Growth (2)'!F90</f>
        <v>24.89147087155597</v>
      </c>
      <c r="H45" t="s">
        <v>27</v>
      </c>
      <c r="I45" t="s">
        <v>461</v>
      </c>
      <c r="K45" s="13">
        <f t="shared" si="1"/>
        <v>174.07301544541357</v>
      </c>
    </row>
    <row r="46" spans="4:25" x14ac:dyDescent="0.3">
      <c r="D46" s="5" t="s">
        <v>26</v>
      </c>
      <c r="E46" s="5">
        <v>2012</v>
      </c>
      <c r="F46" s="229">
        <f>'BY_Demands (2)'!$H$9*'Projection_Growth (2)'!E85</f>
        <v>204.45116893285052</v>
      </c>
      <c r="G46" s="229">
        <f>'BY_Demands (2)'!$I$9*'Projection_Growth (2)'!F85</f>
        <v>19.842123977453703</v>
      </c>
      <c r="H46" s="5" t="s">
        <v>27</v>
      </c>
      <c r="I46" s="5" t="s">
        <v>259</v>
      </c>
      <c r="J46" s="5"/>
      <c r="K46" s="107">
        <f t="shared" si="1"/>
        <v>224.29329291030422</v>
      </c>
    </row>
    <row r="47" spans="4:25" x14ac:dyDescent="0.3">
      <c r="D47" t="s">
        <v>26</v>
      </c>
      <c r="E47">
        <v>2015</v>
      </c>
      <c r="F47" s="118">
        <f>'BY_Demands (2)'!$H$9*'Projection_Growth (2)'!E86</f>
        <v>203.04992664424128</v>
      </c>
      <c r="G47" s="118">
        <f>'BY_Demands (2)'!$I$9*'Projection_Growth (2)'!F86</f>
        <v>19.706132467313857</v>
      </c>
      <c r="H47" t="s">
        <v>27</v>
      </c>
      <c r="I47" t="s">
        <v>259</v>
      </c>
      <c r="K47" s="13">
        <f t="shared" si="1"/>
        <v>222.75605911155515</v>
      </c>
    </row>
    <row r="48" spans="4:25" x14ac:dyDescent="0.3">
      <c r="D48" t="s">
        <v>26</v>
      </c>
      <c r="E48">
        <v>2020</v>
      </c>
      <c r="F48" s="118">
        <f>'BY_Demands (2)'!$H$9*'Projection_Growth (2)'!E87</f>
        <v>200.71452282989262</v>
      </c>
      <c r="G48" s="118">
        <f>'BY_Demands (2)'!$I$9*'Projection_Growth (2)'!F87</f>
        <v>19.479479950414117</v>
      </c>
      <c r="H48" t="s">
        <v>27</v>
      </c>
      <c r="I48" t="s">
        <v>259</v>
      </c>
      <c r="K48" s="13">
        <f t="shared" si="1"/>
        <v>220.19400278030673</v>
      </c>
    </row>
    <row r="49" spans="4:13" x14ac:dyDescent="0.3">
      <c r="D49" t="s">
        <v>26</v>
      </c>
      <c r="E49">
        <v>2030</v>
      </c>
      <c r="F49" s="118">
        <f>'BY_Demands (2)'!$H$9*'Projection_Growth (2)'!E88</f>
        <v>205.22783031099257</v>
      </c>
      <c r="G49" s="118">
        <f>'BY_Demands (2)'!$I$9*'Projection_Growth (2)'!F88</f>
        <v>19.917499488555116</v>
      </c>
      <c r="H49" t="s">
        <v>27</v>
      </c>
      <c r="I49" t="s">
        <v>259</v>
      </c>
      <c r="K49" s="13">
        <f t="shared" si="1"/>
        <v>225.14532979954768</v>
      </c>
    </row>
    <row r="50" spans="4:13" x14ac:dyDescent="0.3">
      <c r="D50" t="s">
        <v>26</v>
      </c>
      <c r="E50">
        <v>2040</v>
      </c>
      <c r="F50" s="118">
        <f>'BY_Demands (2)'!$H$9*'Projection_Growth (2)'!E89</f>
        <v>205.22783031099257</v>
      </c>
      <c r="G50" s="118">
        <f>'BY_Demands (2)'!$I$9*'Projection_Growth (2)'!F89</f>
        <v>19.917499488555116</v>
      </c>
      <c r="H50" t="s">
        <v>27</v>
      </c>
      <c r="I50" t="s">
        <v>259</v>
      </c>
      <c r="K50" s="13">
        <f t="shared" si="1"/>
        <v>225.14532979954768</v>
      </c>
    </row>
    <row r="51" spans="4:13" x14ac:dyDescent="0.3">
      <c r="D51" t="s">
        <v>26</v>
      </c>
      <c r="E51">
        <v>2050</v>
      </c>
      <c r="F51" s="118">
        <f>'BY_Demands (2)'!$H$9*'Projection_Growth (2)'!E90</f>
        <v>205.22783031099257</v>
      </c>
      <c r="G51" s="118">
        <f>'BY_Demands (2)'!$I$9*'Projection_Growth (2)'!F90</f>
        <v>19.917499488555116</v>
      </c>
      <c r="H51" t="s">
        <v>27</v>
      </c>
      <c r="I51" t="s">
        <v>259</v>
      </c>
      <c r="K51" s="13">
        <f t="shared" si="1"/>
        <v>225.14532979954768</v>
      </c>
    </row>
    <row r="52" spans="4:13" x14ac:dyDescent="0.3">
      <c r="D52" s="5" t="s">
        <v>26</v>
      </c>
      <c r="E52" s="5">
        <v>2012</v>
      </c>
      <c r="F52" s="229">
        <f>'BY_Demands (2)'!$H$10*'Projection_Growth (2)'!E91</f>
        <v>384.36253038344586</v>
      </c>
      <c r="G52" s="229">
        <f>'BY_Demands (2)'!$I$10*'Projection_Growth (2)'!F91</f>
        <v>91.350599568811532</v>
      </c>
      <c r="H52" s="5" t="s">
        <v>27</v>
      </c>
      <c r="I52" s="5" t="s">
        <v>463</v>
      </c>
      <c r="J52" s="5"/>
      <c r="K52" s="107">
        <f t="shared" si="1"/>
        <v>475.71312995225742</v>
      </c>
      <c r="M52" s="213" t="s">
        <v>288</v>
      </c>
    </row>
    <row r="53" spans="4:13" x14ac:dyDescent="0.3">
      <c r="D53" t="s">
        <v>26</v>
      </c>
      <c r="E53">
        <v>2015</v>
      </c>
      <c r="F53" s="118">
        <f>'BY_Demands (2)'!$H$10*'Projection_Growth (2)'!E92</f>
        <v>381.97244492326951</v>
      </c>
      <c r="G53" s="118">
        <f>'BY_Demands (2)'!$I$10*'Projection_Growth (2)'!F92</f>
        <v>90.782553199697489</v>
      </c>
      <c r="H53" t="s">
        <v>27</v>
      </c>
      <c r="I53" t="s">
        <v>463</v>
      </c>
      <c r="K53" s="13">
        <f t="shared" si="1"/>
        <v>472.75499812296698</v>
      </c>
    </row>
    <row r="54" spans="4:13" x14ac:dyDescent="0.3">
      <c r="D54" t="s">
        <v>26</v>
      </c>
      <c r="E54">
        <v>2020</v>
      </c>
      <c r="F54" s="118">
        <f>'BY_Demands (2)'!$H$10*'Projection_Growth (2)'!E93</f>
        <v>377.988969156309</v>
      </c>
      <c r="G54" s="118">
        <f>'BY_Demands (2)'!$I$10*'Projection_Growth (2)'!F93</f>
        <v>89.835809251174069</v>
      </c>
      <c r="H54" t="s">
        <v>27</v>
      </c>
      <c r="I54" t="s">
        <v>463</v>
      </c>
      <c r="K54" s="13">
        <f t="shared" si="1"/>
        <v>467.82477840748305</v>
      </c>
    </row>
    <row r="55" spans="4:13" x14ac:dyDescent="0.3">
      <c r="D55" t="s">
        <v>26</v>
      </c>
      <c r="E55">
        <v>2030</v>
      </c>
      <c r="F55" s="118">
        <f>'BY_Demands (2)'!$H$10*'Projection_Growth (2)'!E94</f>
        <v>390.49154727534574</v>
      </c>
      <c r="G55" s="118">
        <f>'BY_Demands (2)'!$I$10*'Projection_Growth (2)'!F94</f>
        <v>92.807269570655563</v>
      </c>
      <c r="H55" t="s">
        <v>27</v>
      </c>
      <c r="I55" t="s">
        <v>463</v>
      </c>
      <c r="K55" s="13">
        <f t="shared" si="1"/>
        <v>483.29881684600127</v>
      </c>
    </row>
    <row r="56" spans="4:13" x14ac:dyDescent="0.3">
      <c r="D56" t="s">
        <v>26</v>
      </c>
      <c r="E56">
        <v>2040</v>
      </c>
      <c r="F56" s="118">
        <f>'BY_Demands (2)'!$H$10*'Projection_Growth (2)'!E95</f>
        <v>390.49154727534574</v>
      </c>
      <c r="G56" s="118">
        <f>'BY_Demands (2)'!$I$10*'Projection_Growth (2)'!F95</f>
        <v>92.807269570655563</v>
      </c>
      <c r="H56" t="s">
        <v>27</v>
      </c>
      <c r="I56" t="s">
        <v>463</v>
      </c>
      <c r="K56" s="13">
        <f t="shared" si="1"/>
        <v>483.29881684600127</v>
      </c>
    </row>
    <row r="57" spans="4:13" x14ac:dyDescent="0.3">
      <c r="D57" t="s">
        <v>26</v>
      </c>
      <c r="E57">
        <v>2050</v>
      </c>
      <c r="F57" s="118">
        <f>'BY_Demands (2)'!$H$10*'Projection_Growth (2)'!E96</f>
        <v>390.49154727534574</v>
      </c>
      <c r="G57" s="118">
        <f>'BY_Demands (2)'!$I$10*'Projection_Growth (2)'!F96</f>
        <v>92.807269570655563</v>
      </c>
      <c r="H57" t="s">
        <v>27</v>
      </c>
      <c r="I57" t="s">
        <v>463</v>
      </c>
      <c r="K57" s="13">
        <f t="shared" si="1"/>
        <v>483.29881684600127</v>
      </c>
    </row>
    <row r="58" spans="4:13" x14ac:dyDescent="0.3">
      <c r="D58" s="5" t="s">
        <v>26</v>
      </c>
      <c r="E58" s="5">
        <v>2012</v>
      </c>
      <c r="F58" s="229">
        <f>'BY_Demands (2)'!$H$11*'Projection_Growth (2)'!E91</f>
        <v>276.15187312210088</v>
      </c>
      <c r="G58" s="229">
        <f>'BY_Demands (2)'!$I$11*'Projection_Growth (2)'!F91</f>
        <v>59.648702273327075</v>
      </c>
      <c r="H58" s="5" t="s">
        <v>27</v>
      </c>
      <c r="I58" s="5" t="s">
        <v>465</v>
      </c>
      <c r="J58" s="5"/>
      <c r="K58" s="107">
        <f t="shared" si="1"/>
        <v>335.80057539542793</v>
      </c>
    </row>
    <row r="59" spans="4:13" x14ac:dyDescent="0.3">
      <c r="D59" t="s">
        <v>26</v>
      </c>
      <c r="E59">
        <v>2015</v>
      </c>
      <c r="F59" s="118">
        <f>'BY_Demands (2)'!$H$11*'Projection_Growth (2)'!E92</f>
        <v>274.43467510050618</v>
      </c>
      <c r="G59" s="118">
        <f>'BY_Demands (2)'!$I$11*'Projection_Growth (2)'!F92</f>
        <v>59.277788136926631</v>
      </c>
      <c r="H59" t="s">
        <v>27</v>
      </c>
      <c r="I59" t="s">
        <v>465</v>
      </c>
      <c r="K59" s="13">
        <f t="shared" si="1"/>
        <v>333.71246323743281</v>
      </c>
    </row>
    <row r="60" spans="4:13" x14ac:dyDescent="0.3">
      <c r="D60" t="s">
        <v>26</v>
      </c>
      <c r="E60">
        <v>2020</v>
      </c>
      <c r="F60" s="118">
        <f>'BY_Demands (2)'!$H$11*'Projection_Growth (2)'!E93</f>
        <v>271.57267839784834</v>
      </c>
      <c r="G60" s="118">
        <f>'BY_Demands (2)'!$I$11*'Projection_Growth (2)'!F93</f>
        <v>58.659597909592563</v>
      </c>
      <c r="H60" t="s">
        <v>27</v>
      </c>
      <c r="I60" t="s">
        <v>465</v>
      </c>
      <c r="K60" s="13">
        <f t="shared" si="1"/>
        <v>330.23227630744088</v>
      </c>
    </row>
    <row r="61" spans="4:13" x14ac:dyDescent="0.3">
      <c r="D61" t="s">
        <v>26</v>
      </c>
      <c r="E61">
        <v>2030</v>
      </c>
      <c r="F61" s="118">
        <f>'BY_Demands (2)'!$H$11*'Projection_Growth (2)'!E94</f>
        <v>280.55537076118304</v>
      </c>
      <c r="G61" s="118">
        <f>'BY_Demands (2)'!$I$11*'Projection_Growth (2)'!F94</f>
        <v>60.599856131764867</v>
      </c>
      <c r="H61" t="s">
        <v>27</v>
      </c>
      <c r="I61" t="s">
        <v>465</v>
      </c>
      <c r="K61" s="13">
        <f t="shared" si="1"/>
        <v>341.15522689294789</v>
      </c>
    </row>
    <row r="62" spans="4:13" x14ac:dyDescent="0.3">
      <c r="D62" t="s">
        <v>26</v>
      </c>
      <c r="E62">
        <v>2040</v>
      </c>
      <c r="F62" s="118">
        <f>'BY_Demands (2)'!$H$11*'Projection_Growth (2)'!E95</f>
        <v>280.55537076118304</v>
      </c>
      <c r="G62" s="118">
        <f>'BY_Demands (2)'!$I$11*'Projection_Growth (2)'!F95</f>
        <v>60.599856131764867</v>
      </c>
      <c r="H62" t="s">
        <v>27</v>
      </c>
      <c r="I62" t="s">
        <v>465</v>
      </c>
      <c r="K62" s="13">
        <f t="shared" si="1"/>
        <v>341.15522689294789</v>
      </c>
    </row>
    <row r="63" spans="4:13" x14ac:dyDescent="0.3">
      <c r="D63" s="2" t="s">
        <v>26</v>
      </c>
      <c r="E63" s="2">
        <v>2050</v>
      </c>
      <c r="F63" s="118">
        <f>'BY_Demands (2)'!$H$11*'Projection_Growth (2)'!E96</f>
        <v>280.55537076118304</v>
      </c>
      <c r="G63" s="118">
        <f>'BY_Demands (2)'!$I$11*'Projection_Growth (2)'!F96</f>
        <v>60.599856131764867</v>
      </c>
      <c r="H63" s="2" t="s">
        <v>27</v>
      </c>
      <c r="I63" t="s">
        <v>465</v>
      </c>
      <c r="K63" s="13">
        <f t="shared" si="1"/>
        <v>341.15522689294789</v>
      </c>
    </row>
    <row r="64" spans="4:13" x14ac:dyDescent="0.3">
      <c r="D64" t="s">
        <v>26</v>
      </c>
      <c r="E64" s="5">
        <v>2012</v>
      </c>
      <c r="F64" s="107">
        <f>'BY_Demands (2)'!$H$12*'Projection_Growth (2)'!E97</f>
        <v>299.21993036138468</v>
      </c>
      <c r="G64" s="107">
        <f>'BY_Demands (2)'!$I$12*'Projection_Growth (2)'!F97</f>
        <v>137.14309261584916</v>
      </c>
      <c r="H64" t="s">
        <v>27</v>
      </c>
      <c r="I64" s="5" t="s">
        <v>262</v>
      </c>
      <c r="J64" s="5"/>
      <c r="K64" s="107">
        <f t="shared" si="1"/>
        <v>436.36302297723387</v>
      </c>
      <c r="M64" s="213" t="s">
        <v>530</v>
      </c>
    </row>
    <row r="65" spans="4:11" x14ac:dyDescent="0.3">
      <c r="D65" t="s">
        <v>26</v>
      </c>
      <c r="E65">
        <v>2015</v>
      </c>
      <c r="F65" s="13">
        <f>'BY_Demands (2)'!$H$12*'Projection_Growth (2)'!E98</f>
        <v>322.99638206116737</v>
      </c>
      <c r="G65" s="13">
        <f>'BY_Demands (2)'!$I$12*'Projection_Growth (2)'!F98</f>
        <v>148.04068260459536</v>
      </c>
      <c r="H65" t="s">
        <v>27</v>
      </c>
      <c r="I65" t="s">
        <v>262</v>
      </c>
      <c r="K65" s="13">
        <f t="shared" si="1"/>
        <v>471.03706466576273</v>
      </c>
    </row>
    <row r="66" spans="4:11" x14ac:dyDescent="0.3">
      <c r="D66" t="s">
        <v>26</v>
      </c>
      <c r="E66">
        <v>2020</v>
      </c>
      <c r="F66" s="13">
        <f>'BY_Demands (2)'!$H$12*'Projection_Growth (2)'!E99</f>
        <v>327.25956242383148</v>
      </c>
      <c r="G66" s="13">
        <f>'BY_Demands (2)'!$I$12*'Projection_Growth (2)'!F99</f>
        <v>149.99464916895082</v>
      </c>
      <c r="H66" t="s">
        <v>27</v>
      </c>
      <c r="I66" t="s">
        <v>262</v>
      </c>
      <c r="K66" s="13">
        <f t="shared" si="1"/>
        <v>477.25421159278233</v>
      </c>
    </row>
    <row r="67" spans="4:11" x14ac:dyDescent="0.3">
      <c r="D67" t="s">
        <v>26</v>
      </c>
      <c r="E67">
        <v>2025</v>
      </c>
      <c r="F67" s="13">
        <f>'BY_Demands (2)'!$H$12*'Projection_Growth (2)'!E100</f>
        <v>307.97123057400631</v>
      </c>
      <c r="G67" s="13">
        <f>'BY_Demands (2)'!$I$12*'Projection_Growth (2)'!F100</f>
        <v>141.15412347906454</v>
      </c>
      <c r="H67" t="s">
        <v>27</v>
      </c>
      <c r="I67" t="s">
        <v>262</v>
      </c>
      <c r="K67" s="13">
        <f t="shared" si="1"/>
        <v>449.12535405307085</v>
      </c>
    </row>
    <row r="68" spans="4:11" x14ac:dyDescent="0.3">
      <c r="D68" t="s">
        <v>26</v>
      </c>
      <c r="E68">
        <v>2030</v>
      </c>
      <c r="F68" s="13">
        <f>'BY_Demands (2)'!$H$12*'Projection_Growth (2)'!E101</f>
        <v>310.97626087143851</v>
      </c>
      <c r="G68" s="13">
        <f>'BY_Demands (2)'!$I$12*'Projection_Growth (2)'!F101</f>
        <v>142.53143530417071</v>
      </c>
      <c r="H68" t="s">
        <v>27</v>
      </c>
      <c r="I68" t="s">
        <v>262</v>
      </c>
      <c r="K68" s="13">
        <f t="shared" si="1"/>
        <v>453.50769617560923</v>
      </c>
    </row>
    <row r="69" spans="4:11" x14ac:dyDescent="0.3">
      <c r="D69" t="s">
        <v>26</v>
      </c>
      <c r="E69">
        <v>2035</v>
      </c>
      <c r="F69" s="13">
        <f>'BY_Demands (2)'!$H$12*'Projection_Growth (2)'!E102</f>
        <v>313.98129116887071</v>
      </c>
      <c r="G69" s="13">
        <f>'BY_Demands (2)'!$I$12*'Projection_Growth (2)'!F102</f>
        <v>143.90874712927686</v>
      </c>
      <c r="H69" t="s">
        <v>27</v>
      </c>
      <c r="I69" t="s">
        <v>262</v>
      </c>
      <c r="K69" s="13">
        <f t="shared" si="1"/>
        <v>457.8900382981476</v>
      </c>
    </row>
    <row r="70" spans="4:11" x14ac:dyDescent="0.3">
      <c r="D70" t="s">
        <v>26</v>
      </c>
      <c r="E70">
        <v>2040</v>
      </c>
      <c r="F70" s="13">
        <f>'BY_Demands (2)'!$H$12*'Projection_Growth (2)'!E103</f>
        <v>316.98632146630297</v>
      </c>
      <c r="G70" s="13">
        <f>'BY_Demands (2)'!$I$12*'Projection_Growth (2)'!F103</f>
        <v>145.28605895438304</v>
      </c>
      <c r="H70" t="s">
        <v>27</v>
      </c>
      <c r="I70" t="s">
        <v>262</v>
      </c>
      <c r="K70" s="13">
        <f t="shared" si="1"/>
        <v>462.27238042068598</v>
      </c>
    </row>
    <row r="71" spans="4:11" x14ac:dyDescent="0.3">
      <c r="D71" t="s">
        <v>26</v>
      </c>
      <c r="E71">
        <v>2045</v>
      </c>
      <c r="F71" s="13">
        <f>'BY_Demands (2)'!$H$12*'Projection_Growth (2)'!E104</f>
        <v>319.99135176373517</v>
      </c>
      <c r="G71" s="13">
        <f>'BY_Demands (2)'!$I$12*'Projection_Growth (2)'!F104</f>
        <v>146.66337077948918</v>
      </c>
      <c r="H71" t="s">
        <v>27</v>
      </c>
      <c r="I71" t="s">
        <v>262</v>
      </c>
      <c r="K71" s="13">
        <f t="shared" ref="K71:K134" si="9">SUM(F71:G71)</f>
        <v>466.65472254322435</v>
      </c>
    </row>
    <row r="72" spans="4:11" x14ac:dyDescent="0.3">
      <c r="D72" s="2" t="s">
        <v>26</v>
      </c>
      <c r="E72">
        <v>2050</v>
      </c>
      <c r="F72" s="13">
        <f>'BY_Demands (2)'!$H$12*'Projection_Growth (2)'!E105</f>
        <v>322.99638206116737</v>
      </c>
      <c r="G72" s="13">
        <f>'BY_Demands (2)'!$I$12*'Projection_Growth (2)'!F105</f>
        <v>148.04068260459536</v>
      </c>
      <c r="H72" s="2" t="s">
        <v>27</v>
      </c>
      <c r="I72" s="2" t="s">
        <v>262</v>
      </c>
      <c r="K72" s="13">
        <f t="shared" si="9"/>
        <v>471.03706466576273</v>
      </c>
    </row>
    <row r="73" spans="4:11" x14ac:dyDescent="0.3">
      <c r="D73" t="s">
        <v>26</v>
      </c>
      <c r="E73" s="5">
        <v>2012</v>
      </c>
      <c r="F73" s="107">
        <f>'BY_Demands (2)'!$H$13*'Projection_Growth (2)'!E106</f>
        <v>164.19321275066008</v>
      </c>
      <c r="G73" s="107">
        <f>'BY_Demands (2)'!$I$13*'Projection_Growth (2)'!F106</f>
        <v>69.229832702519374</v>
      </c>
      <c r="H73" t="s">
        <v>27</v>
      </c>
      <c r="I73" t="s">
        <v>263</v>
      </c>
      <c r="J73" s="5"/>
      <c r="K73" s="107">
        <f t="shared" si="9"/>
        <v>233.42304545317944</v>
      </c>
    </row>
    <row r="74" spans="4:11" x14ac:dyDescent="0.3">
      <c r="D74" t="s">
        <v>26</v>
      </c>
      <c r="E74">
        <v>2015</v>
      </c>
      <c r="F74" s="13">
        <f>'BY_Demands (2)'!$H$13*'Projection_Growth (2)'!E107</f>
        <v>177.24024470365606</v>
      </c>
      <c r="G74" s="13">
        <f>'BY_Demands (2)'!$I$13*'Projection_Growth (2)'!F107</f>
        <v>74.730936093083869</v>
      </c>
      <c r="H74" t="s">
        <v>27</v>
      </c>
      <c r="I74" t="s">
        <v>263</v>
      </c>
      <c r="K74" s="13">
        <f t="shared" si="9"/>
        <v>251.97118079673993</v>
      </c>
    </row>
    <row r="75" spans="4:11" x14ac:dyDescent="0.3">
      <c r="D75" t="s">
        <v>26</v>
      </c>
      <c r="E75">
        <v>2020</v>
      </c>
      <c r="F75" s="13">
        <f>'BY_Demands (2)'!$H$13*'Projection_Growth (2)'!E108</f>
        <v>179.57961186892453</v>
      </c>
      <c r="G75" s="13">
        <f>'BY_Demands (2)'!$I$13*'Projection_Growth (2)'!F108</f>
        <v>75.717298408359625</v>
      </c>
      <c r="H75" t="s">
        <v>27</v>
      </c>
      <c r="I75" t="s">
        <v>263</v>
      </c>
      <c r="K75" s="13">
        <f t="shared" si="9"/>
        <v>255.29691027728416</v>
      </c>
    </row>
    <row r="76" spans="4:11" x14ac:dyDescent="0.3">
      <c r="D76" t="s">
        <v>26</v>
      </c>
      <c r="E76">
        <v>2025</v>
      </c>
      <c r="F76" s="13">
        <f>'BY_Demands (2)'!$H$13*'Projection_Growth (2)'!E109</f>
        <v>168.99537982529461</v>
      </c>
      <c r="G76" s="13">
        <f>'BY_Demands (2)'!$I$13*'Projection_Growth (2)'!F109</f>
        <v>71.25460106911045</v>
      </c>
      <c r="H76" t="s">
        <v>27</v>
      </c>
      <c r="I76" t="s">
        <v>263</v>
      </c>
      <c r="K76" s="13">
        <f t="shared" si="9"/>
        <v>240.24998089440504</v>
      </c>
    </row>
    <row r="77" spans="4:11" x14ac:dyDescent="0.3">
      <c r="D77" t="s">
        <v>26</v>
      </c>
      <c r="E77">
        <v>2030</v>
      </c>
      <c r="F77" s="13">
        <f>'BY_Demands (2)'!$H$13*'Projection_Growth (2)'!E110</f>
        <v>170.64435280096691</v>
      </c>
      <c r="G77" s="13">
        <f>'BY_Demands (2)'!$I$13*'Projection_Growth (2)'!F110</f>
        <v>71.949868073905137</v>
      </c>
      <c r="H77" t="s">
        <v>27</v>
      </c>
      <c r="I77" t="s">
        <v>263</v>
      </c>
      <c r="K77" s="13">
        <f t="shared" si="9"/>
        <v>242.59422087487206</v>
      </c>
    </row>
    <row r="78" spans="4:11" x14ac:dyDescent="0.3">
      <c r="D78" t="s">
        <v>26</v>
      </c>
      <c r="E78">
        <v>2035</v>
      </c>
      <c r="F78" s="13">
        <f>'BY_Demands (2)'!$H$13*'Projection_Growth (2)'!E111</f>
        <v>172.29332577663919</v>
      </c>
      <c r="G78" s="13">
        <f>'BY_Demands (2)'!$I$13*'Projection_Growth (2)'!F111</f>
        <v>72.645135078699823</v>
      </c>
      <c r="H78" t="s">
        <v>27</v>
      </c>
      <c r="I78" t="s">
        <v>263</v>
      </c>
      <c r="K78" s="13">
        <f t="shared" si="9"/>
        <v>244.93846085533903</v>
      </c>
    </row>
    <row r="79" spans="4:11" x14ac:dyDescent="0.3">
      <c r="D79" t="s">
        <v>26</v>
      </c>
      <c r="E79">
        <v>2040</v>
      </c>
      <c r="F79" s="13">
        <f>'BY_Demands (2)'!$H$13*'Projection_Growth (2)'!E112</f>
        <v>173.94229875231147</v>
      </c>
      <c r="G79" s="13">
        <f>'BY_Demands (2)'!$I$13*'Projection_Growth (2)'!F112</f>
        <v>73.34040208349451</v>
      </c>
      <c r="H79" t="s">
        <v>27</v>
      </c>
      <c r="I79" t="s">
        <v>263</v>
      </c>
      <c r="K79" s="13">
        <f t="shared" si="9"/>
        <v>247.282700835806</v>
      </c>
    </row>
    <row r="80" spans="4:11" x14ac:dyDescent="0.3">
      <c r="D80" t="s">
        <v>26</v>
      </c>
      <c r="E80">
        <v>2045</v>
      </c>
      <c r="F80" s="13">
        <f>'BY_Demands (2)'!$H$13*'Projection_Growth (2)'!E113</f>
        <v>175.59127172798375</v>
      </c>
      <c r="G80" s="13">
        <f>'BY_Demands (2)'!$I$13*'Projection_Growth (2)'!F113</f>
        <v>74.035669088289183</v>
      </c>
      <c r="H80" t="s">
        <v>27</v>
      </c>
      <c r="I80" t="s">
        <v>263</v>
      </c>
      <c r="K80" s="13">
        <f t="shared" si="9"/>
        <v>249.62694081627293</v>
      </c>
    </row>
    <row r="81" spans="4:13" x14ac:dyDescent="0.3">
      <c r="D81" s="2" t="s">
        <v>26</v>
      </c>
      <c r="E81">
        <v>2050</v>
      </c>
      <c r="F81" s="13">
        <f>'BY_Demands (2)'!$H$13*'Projection_Growth (2)'!E114</f>
        <v>177.24024470365606</v>
      </c>
      <c r="G81" s="13">
        <f>'BY_Demands (2)'!$I$13*'Projection_Growth (2)'!F114</f>
        <v>74.730936093083869</v>
      </c>
      <c r="H81" t="s">
        <v>27</v>
      </c>
      <c r="I81" s="2" t="s">
        <v>263</v>
      </c>
      <c r="K81" s="13">
        <f t="shared" si="9"/>
        <v>251.97118079673993</v>
      </c>
    </row>
    <row r="82" spans="4:13" x14ac:dyDescent="0.3">
      <c r="D82" t="s">
        <v>26</v>
      </c>
      <c r="E82" s="5">
        <v>2012</v>
      </c>
      <c r="F82" s="107">
        <f>'BY_Demands (2)'!$H$14*'Projection_Growth (2)'!E115</f>
        <v>247.148609154741</v>
      </c>
      <c r="G82" s="107">
        <f>'BY_Demands (2)'!$I$14*'Projection_Growth (2)'!F115</f>
        <v>15.247182269149635</v>
      </c>
      <c r="H82" s="5" t="s">
        <v>27</v>
      </c>
      <c r="I82" t="s">
        <v>468</v>
      </c>
      <c r="J82" s="5"/>
      <c r="K82" s="107">
        <f t="shared" si="9"/>
        <v>262.39579142389061</v>
      </c>
    </row>
    <row r="83" spans="4:13" x14ac:dyDescent="0.3">
      <c r="D83" t="s">
        <v>26</v>
      </c>
      <c r="E83">
        <v>2015</v>
      </c>
      <c r="F83" s="13">
        <f>'BY_Demands (2)'!$H$14*'Projection_Growth (2)'!E116</f>
        <v>266.78739779137697</v>
      </c>
      <c r="G83" s="13">
        <f>'BY_Demands (2)'!$I$14*'Projection_Growth (2)'!F116</f>
        <v>16.458745590959044</v>
      </c>
      <c r="H83" t="s">
        <v>27</v>
      </c>
      <c r="I83" t="s">
        <v>468</v>
      </c>
      <c r="K83" s="13">
        <f t="shared" si="9"/>
        <v>283.24614338233602</v>
      </c>
    </row>
    <row r="84" spans="4:13" x14ac:dyDescent="0.3">
      <c r="D84" t="s">
        <v>26</v>
      </c>
      <c r="E84">
        <v>2020</v>
      </c>
      <c r="F84" s="13">
        <f>'BY_Demands (2)'!$H$14*'Projection_Growth (2)'!E117</f>
        <v>270.30868427766046</v>
      </c>
      <c r="G84" s="13">
        <f>'BY_Demands (2)'!$I$14*'Projection_Growth (2)'!F117</f>
        <v>16.675982083051309</v>
      </c>
      <c r="H84" t="s">
        <v>27</v>
      </c>
      <c r="I84" t="s">
        <v>468</v>
      </c>
      <c r="K84" s="13">
        <f t="shared" si="9"/>
        <v>286.9846663607118</v>
      </c>
    </row>
    <row r="85" spans="4:13" x14ac:dyDescent="0.3">
      <c r="D85" t="s">
        <v>26</v>
      </c>
      <c r="E85">
        <v>2025</v>
      </c>
      <c r="F85" s="13">
        <f>'BY_Demands (2)'!$H$14*'Projection_Growth (2)'!E118</f>
        <v>254.3769768414549</v>
      </c>
      <c r="G85" s="13">
        <f>'BY_Demands (2)'!$I$14*'Projection_Growth (2)'!F118</f>
        <v>15.693117368702447</v>
      </c>
      <c r="H85" t="s">
        <v>27</v>
      </c>
      <c r="I85" t="s">
        <v>468</v>
      </c>
      <c r="K85" s="13">
        <f t="shared" si="9"/>
        <v>270.07009421015738</v>
      </c>
    </row>
    <row r="86" spans="4:13" x14ac:dyDescent="0.3">
      <c r="D86" t="s">
        <v>26</v>
      </c>
      <c r="E86">
        <v>2030</v>
      </c>
      <c r="F86" s="13">
        <f>'BY_Demands (2)'!$H$14*'Projection_Growth (2)'!E119</f>
        <v>256.85906103143935</v>
      </c>
      <c r="G86" s="13">
        <f>'BY_Demands (2)'!$I$14*'Projection_Growth (2)'!F119</f>
        <v>15.846243013153767</v>
      </c>
      <c r="H86" t="s">
        <v>27</v>
      </c>
      <c r="I86" t="s">
        <v>468</v>
      </c>
      <c r="K86" s="13">
        <f t="shared" si="9"/>
        <v>272.70530404459311</v>
      </c>
    </row>
    <row r="87" spans="4:13" x14ac:dyDescent="0.3">
      <c r="D87" t="s">
        <v>26</v>
      </c>
      <c r="E87">
        <v>2035</v>
      </c>
      <c r="F87" s="13">
        <f>'BY_Demands (2)'!$H$14*'Projection_Growth (2)'!E120</f>
        <v>259.34114522142369</v>
      </c>
      <c r="G87" s="13">
        <f>'BY_Demands (2)'!$I$14*'Projection_Growth (2)'!F120</f>
        <v>15.999368657605086</v>
      </c>
      <c r="H87" t="s">
        <v>27</v>
      </c>
      <c r="I87" t="s">
        <v>468</v>
      </c>
      <c r="K87" s="13">
        <f t="shared" si="9"/>
        <v>275.34051387902878</v>
      </c>
    </row>
    <row r="88" spans="4:13" x14ac:dyDescent="0.3">
      <c r="D88" t="s">
        <v>26</v>
      </c>
      <c r="E88">
        <v>2040</v>
      </c>
      <c r="F88" s="13">
        <f>'BY_Demands (2)'!$H$14*'Projection_Growth (2)'!E121</f>
        <v>261.82322941140814</v>
      </c>
      <c r="G88" s="13">
        <f>'BY_Demands (2)'!$I$14*'Projection_Growth (2)'!F121</f>
        <v>16.152494302056404</v>
      </c>
      <c r="H88" t="s">
        <v>27</v>
      </c>
      <c r="I88" t="s">
        <v>468</v>
      </c>
      <c r="K88" s="13">
        <f t="shared" si="9"/>
        <v>277.97572371346456</v>
      </c>
    </row>
    <row r="89" spans="4:13" x14ac:dyDescent="0.3">
      <c r="D89" t="s">
        <v>26</v>
      </c>
      <c r="E89">
        <v>2045</v>
      </c>
      <c r="F89" s="13">
        <f>'BY_Demands (2)'!$H$14*'Projection_Growth (2)'!E122</f>
        <v>264.30531360139253</v>
      </c>
      <c r="G89" s="13">
        <f>'BY_Demands (2)'!$I$14*'Projection_Growth (2)'!F122</f>
        <v>16.305619946507722</v>
      </c>
      <c r="H89" t="s">
        <v>27</v>
      </c>
      <c r="I89" t="s">
        <v>468</v>
      </c>
      <c r="K89" s="13">
        <f t="shared" si="9"/>
        <v>280.61093354790023</v>
      </c>
    </row>
    <row r="90" spans="4:13" x14ac:dyDescent="0.3">
      <c r="D90" s="2" t="s">
        <v>26</v>
      </c>
      <c r="E90">
        <v>2050</v>
      </c>
      <c r="F90" s="13">
        <f>'BY_Demands (2)'!$H$14*'Projection_Growth (2)'!E123</f>
        <v>266.78739779137697</v>
      </c>
      <c r="G90" s="13">
        <f>'BY_Demands (2)'!$I$14*'Projection_Growth (2)'!F123</f>
        <v>16.458745590959044</v>
      </c>
      <c r="H90" t="s">
        <v>27</v>
      </c>
      <c r="I90" s="2" t="s">
        <v>468</v>
      </c>
      <c r="K90" s="13">
        <f t="shared" si="9"/>
        <v>283.24614338233602</v>
      </c>
    </row>
    <row r="91" spans="4:13" x14ac:dyDescent="0.3">
      <c r="D91" t="s">
        <v>26</v>
      </c>
      <c r="E91" s="5">
        <v>2012</v>
      </c>
      <c r="F91" s="107">
        <f>'BY_Demands (2)'!$H$15*'Projection_Growth (2)'!E124</f>
        <v>16.259991752177296</v>
      </c>
      <c r="G91" s="107">
        <f>'BY_Demands (2)'!$I$15*'Projection_Growth (2)'!F124</f>
        <v>5.4584149234337467</v>
      </c>
      <c r="H91" s="5" t="s">
        <v>27</v>
      </c>
      <c r="I91" t="s">
        <v>470</v>
      </c>
      <c r="J91" s="5"/>
      <c r="K91" s="107">
        <f t="shared" si="9"/>
        <v>21.718406675611043</v>
      </c>
      <c r="M91" s="213" t="s">
        <v>531</v>
      </c>
    </row>
    <row r="92" spans="4:13" x14ac:dyDescent="0.3">
      <c r="D92" t="s">
        <v>26</v>
      </c>
      <c r="E92">
        <v>2015</v>
      </c>
      <c r="F92" s="13">
        <f>'BY_Demands (2)'!$H$15*'Projection_Growth (2)'!E125</f>
        <v>17.552034391407858</v>
      </c>
      <c r="G92" s="13">
        <f>'BY_Demands (2)'!$I$15*'Projection_Growth (2)'!F125</f>
        <v>5.8921485274341583</v>
      </c>
      <c r="H92" t="s">
        <v>27</v>
      </c>
      <c r="I92" t="s">
        <v>470</v>
      </c>
      <c r="K92" s="13">
        <f t="shared" si="9"/>
        <v>23.444182918842017</v>
      </c>
    </row>
    <row r="93" spans="4:13" x14ac:dyDescent="0.3">
      <c r="D93" t="s">
        <v>26</v>
      </c>
      <c r="E93">
        <v>2020</v>
      </c>
      <c r="F93" s="13">
        <f>'BY_Demands (2)'!$H$15*'Projection_Growth (2)'!E126</f>
        <v>17.783701036912529</v>
      </c>
      <c r="G93" s="13">
        <f>'BY_Demands (2)'!$I$15*'Projection_Growth (2)'!F126</f>
        <v>5.969918104095548</v>
      </c>
      <c r="H93" t="s">
        <v>27</v>
      </c>
      <c r="I93" t="s">
        <v>470</v>
      </c>
      <c r="K93" s="13">
        <f t="shared" si="9"/>
        <v>23.753619141008077</v>
      </c>
    </row>
    <row r="94" spans="4:13" x14ac:dyDescent="0.3">
      <c r="D94" t="s">
        <v>26</v>
      </c>
      <c r="E94">
        <v>2025</v>
      </c>
      <c r="F94" s="13">
        <f>'BY_Demands (2)'!$H$15*'Projection_Growth (2)'!E127</f>
        <v>16.735548541145853</v>
      </c>
      <c r="G94" s="13">
        <f>'BY_Demands (2)'!$I$15*'Projection_Growth (2)'!F127</f>
        <v>5.6180574566778736</v>
      </c>
      <c r="H94" t="s">
        <v>27</v>
      </c>
      <c r="I94" t="s">
        <v>470</v>
      </c>
      <c r="K94" s="13">
        <f t="shared" si="9"/>
        <v>22.353605997823728</v>
      </c>
    </row>
    <row r="95" spans="4:13" x14ac:dyDescent="0.3">
      <c r="D95" t="s">
        <v>26</v>
      </c>
      <c r="E95">
        <v>2030</v>
      </c>
      <c r="F95" s="13">
        <f>'BY_Demands (2)'!$H$15*'Projection_Growth (2)'!E128</f>
        <v>16.898845711198256</v>
      </c>
      <c r="G95" s="13">
        <f>'BY_Demands (2)'!$I$15*'Projection_Growth (2)'!F128</f>
        <v>5.6728756708291312</v>
      </c>
      <c r="H95" t="s">
        <v>27</v>
      </c>
      <c r="I95" t="s">
        <v>470</v>
      </c>
      <c r="K95" s="13">
        <f t="shared" si="9"/>
        <v>22.571721382027388</v>
      </c>
    </row>
    <row r="96" spans="4:13" x14ac:dyDescent="0.3">
      <c r="D96" t="s">
        <v>26</v>
      </c>
      <c r="E96">
        <v>2035</v>
      </c>
      <c r="F96" s="13">
        <f>'BY_Demands (2)'!$H$15*'Projection_Growth (2)'!E129</f>
        <v>17.062142881250654</v>
      </c>
      <c r="G96" s="13">
        <f>'BY_Demands (2)'!$I$15*'Projection_Growth (2)'!F129</f>
        <v>5.7276938849803871</v>
      </c>
      <c r="H96" t="s">
        <v>27</v>
      </c>
      <c r="I96" t="s">
        <v>470</v>
      </c>
      <c r="K96" s="13">
        <f t="shared" si="9"/>
        <v>22.789836766231041</v>
      </c>
    </row>
    <row r="97" spans="4:11" x14ac:dyDescent="0.3">
      <c r="D97" t="s">
        <v>26</v>
      </c>
      <c r="E97">
        <v>2040</v>
      </c>
      <c r="F97" s="13">
        <f>'BY_Demands (2)'!$H$15*'Projection_Growth (2)'!E130</f>
        <v>17.225440051303057</v>
      </c>
      <c r="G97" s="13">
        <f>'BY_Demands (2)'!$I$15*'Projection_Growth (2)'!F130</f>
        <v>5.7825120991316448</v>
      </c>
      <c r="H97" t="s">
        <v>27</v>
      </c>
      <c r="I97" t="s">
        <v>470</v>
      </c>
      <c r="K97" s="13">
        <f t="shared" si="9"/>
        <v>23.007952150434701</v>
      </c>
    </row>
    <row r="98" spans="4:11" x14ac:dyDescent="0.3">
      <c r="D98" t="s">
        <v>26</v>
      </c>
      <c r="E98">
        <v>2045</v>
      </c>
      <c r="F98" s="13">
        <f>'BY_Demands (2)'!$H$15*'Projection_Growth (2)'!E131</f>
        <v>17.388737221355456</v>
      </c>
      <c r="G98" s="13">
        <f>'BY_Demands (2)'!$I$15*'Projection_Growth (2)'!F131</f>
        <v>5.8373303132829006</v>
      </c>
      <c r="H98" t="s">
        <v>27</v>
      </c>
      <c r="I98" t="s">
        <v>470</v>
      </c>
      <c r="K98" s="13">
        <f t="shared" si="9"/>
        <v>23.226067534638357</v>
      </c>
    </row>
    <row r="99" spans="4:11" x14ac:dyDescent="0.3">
      <c r="D99" s="2" t="s">
        <v>26</v>
      </c>
      <c r="E99">
        <v>2050</v>
      </c>
      <c r="F99" s="13">
        <f>'BY_Demands (2)'!$H$15*'Projection_Growth (2)'!E132</f>
        <v>17.552034391407858</v>
      </c>
      <c r="G99" s="13">
        <f>'BY_Demands (2)'!$I$15*'Projection_Growth (2)'!F132</f>
        <v>5.8921485274341583</v>
      </c>
      <c r="H99" t="s">
        <v>27</v>
      </c>
      <c r="I99" t="s">
        <v>470</v>
      </c>
      <c r="K99" s="13">
        <f t="shared" si="9"/>
        <v>23.444182918842017</v>
      </c>
    </row>
    <row r="100" spans="4:11" x14ac:dyDescent="0.3">
      <c r="D100" t="s">
        <v>26</v>
      </c>
      <c r="E100" s="5">
        <v>2012</v>
      </c>
      <c r="F100" s="107">
        <f>'BY_Demands (2)'!$H$16*'Projection_Growth (2)'!E124</f>
        <v>44.741425421993917</v>
      </c>
      <c r="G100" s="107">
        <f>'BY_Demands (2)'!$I$16*'Projection_Growth (2)'!F124</f>
        <v>17.366547793686305</v>
      </c>
      <c r="H100" s="5" t="s">
        <v>27</v>
      </c>
      <c r="I100" s="5" t="s">
        <v>264</v>
      </c>
      <c r="J100" s="5"/>
      <c r="K100" s="107">
        <f t="shared" si="9"/>
        <v>62.107973215680218</v>
      </c>
    </row>
    <row r="101" spans="4:11" x14ac:dyDescent="0.3">
      <c r="D101" t="s">
        <v>26</v>
      </c>
      <c r="E101">
        <v>2015</v>
      </c>
      <c r="F101" s="13">
        <f>'BY_Demands (2)'!$H$16*'Projection_Growth (2)'!E125</f>
        <v>48.296644284723634</v>
      </c>
      <c r="G101" s="13">
        <f>'BY_Demands (2)'!$I$16*'Projection_Growth (2)'!F125</f>
        <v>18.746518988485562</v>
      </c>
      <c r="H101" t="s">
        <v>27</v>
      </c>
      <c r="I101" t="s">
        <v>264</v>
      </c>
      <c r="K101" s="13">
        <f t="shared" si="9"/>
        <v>67.043163273209188</v>
      </c>
    </row>
    <row r="102" spans="4:11" x14ac:dyDescent="0.3">
      <c r="D102" t="s">
        <v>26</v>
      </c>
      <c r="E102">
        <v>2020</v>
      </c>
      <c r="F102" s="13">
        <f>'BY_Demands (2)'!$H$16*'Projection_Growth (2)'!E126</f>
        <v>48.934104383141133</v>
      </c>
      <c r="G102" s="13">
        <f>'BY_Demands (2)'!$I$16*'Projection_Growth (2)'!F126</f>
        <v>18.993951455406776</v>
      </c>
      <c r="H102" t="s">
        <v>27</v>
      </c>
      <c r="I102" t="s">
        <v>264</v>
      </c>
      <c r="K102" s="13">
        <f t="shared" si="9"/>
        <v>67.928055838547905</v>
      </c>
    </row>
    <row r="103" spans="4:11" x14ac:dyDescent="0.3">
      <c r="D103" t="s">
        <v>26</v>
      </c>
      <c r="E103">
        <v>2025</v>
      </c>
      <c r="F103" s="13">
        <f>'BY_Demands (2)'!$H$16*'Projection_Growth (2)'!E127</f>
        <v>46.049980120658532</v>
      </c>
      <c r="G103" s="13">
        <f>'BY_Demands (2)'!$I$16*'Projection_Growth (2)'!F127</f>
        <v>17.874468082337653</v>
      </c>
      <c r="H103" t="s">
        <v>27</v>
      </c>
      <c r="I103" t="s">
        <v>264</v>
      </c>
      <c r="K103" s="13">
        <f t="shared" si="9"/>
        <v>63.924448202996189</v>
      </c>
    </row>
    <row r="104" spans="4:11" x14ac:dyDescent="0.3">
      <c r="D104" t="s">
        <v>26</v>
      </c>
      <c r="E104">
        <v>2030</v>
      </c>
      <c r="F104" s="13">
        <f>'BY_Demands (2)'!$H$16*'Projection_Growth (2)'!E128</f>
        <v>46.499312953471559</v>
      </c>
      <c r="G104" s="13">
        <f>'BY_Demands (2)'!$I$16*'Projection_Growth (2)'!F128</f>
        <v>18.048878263567236</v>
      </c>
      <c r="H104" t="s">
        <v>27</v>
      </c>
      <c r="I104" t="s">
        <v>264</v>
      </c>
      <c r="K104" s="13">
        <f t="shared" si="9"/>
        <v>64.548191217038791</v>
      </c>
    </row>
    <row r="105" spans="4:11" x14ac:dyDescent="0.3">
      <c r="D105" t="s">
        <v>26</v>
      </c>
      <c r="E105">
        <v>2035</v>
      </c>
      <c r="F105" s="13">
        <f>'BY_Demands (2)'!$H$16*'Projection_Growth (2)'!E129</f>
        <v>46.948645786284573</v>
      </c>
      <c r="G105" s="13">
        <f>'BY_Demands (2)'!$I$16*'Projection_Growth (2)'!F129</f>
        <v>18.223288444796815</v>
      </c>
      <c r="H105" t="s">
        <v>27</v>
      </c>
      <c r="I105" t="s">
        <v>264</v>
      </c>
      <c r="K105" s="13">
        <f t="shared" si="9"/>
        <v>65.171934231081394</v>
      </c>
    </row>
    <row r="106" spans="4:11" x14ac:dyDescent="0.3">
      <c r="D106" t="s">
        <v>26</v>
      </c>
      <c r="E106">
        <v>2040</v>
      </c>
      <c r="F106" s="13">
        <f>'BY_Demands (2)'!$H$16*'Projection_Growth (2)'!E130</f>
        <v>47.397978619097593</v>
      </c>
      <c r="G106" s="13">
        <f>'BY_Demands (2)'!$I$16*'Projection_Growth (2)'!F130</f>
        <v>18.397698626026397</v>
      </c>
      <c r="H106" t="s">
        <v>27</v>
      </c>
      <c r="I106" t="s">
        <v>264</v>
      </c>
      <c r="K106" s="13">
        <f t="shared" si="9"/>
        <v>65.795677245123983</v>
      </c>
    </row>
    <row r="107" spans="4:11" x14ac:dyDescent="0.3">
      <c r="D107" t="s">
        <v>26</v>
      </c>
      <c r="E107">
        <v>2045</v>
      </c>
      <c r="F107" s="13">
        <f>'BY_Demands (2)'!$H$16*'Projection_Growth (2)'!E131</f>
        <v>47.847311451910613</v>
      </c>
      <c r="G107" s="13">
        <f>'BY_Demands (2)'!$I$16*'Projection_Growth (2)'!F131</f>
        <v>18.572108807255979</v>
      </c>
      <c r="H107" t="s">
        <v>27</v>
      </c>
      <c r="I107" t="s">
        <v>264</v>
      </c>
      <c r="K107" s="13">
        <f t="shared" si="9"/>
        <v>66.4194202591666</v>
      </c>
    </row>
    <row r="108" spans="4:11" x14ac:dyDescent="0.3">
      <c r="D108" s="2" t="s">
        <v>26</v>
      </c>
      <c r="E108">
        <v>2050</v>
      </c>
      <c r="F108" s="13">
        <f>'BY_Demands (2)'!$H$16*'Projection_Growth (2)'!E132</f>
        <v>48.296644284723634</v>
      </c>
      <c r="G108" s="13">
        <f>'BY_Demands (2)'!$I$16*'Projection_Growth (2)'!F132</f>
        <v>18.746518988485562</v>
      </c>
      <c r="H108" t="s">
        <v>27</v>
      </c>
      <c r="I108" s="2" t="s">
        <v>264</v>
      </c>
      <c r="K108" s="13">
        <f t="shared" si="9"/>
        <v>67.043163273209188</v>
      </c>
    </row>
    <row r="109" spans="4:11" x14ac:dyDescent="0.3">
      <c r="D109" t="s">
        <v>26</v>
      </c>
      <c r="E109" s="5">
        <v>2012</v>
      </c>
      <c r="F109" s="107">
        <f>'BY_Demands (2)'!$H$17*'Projection_Growth (2)'!E133</f>
        <v>24.551300356927328</v>
      </c>
      <c r="G109" s="107">
        <f>'BY_Demands (2)'!$I$17*'Projection_Growth (2)'!F133</f>
        <v>8.7666332692739015</v>
      </c>
      <c r="H109" s="5" t="s">
        <v>27</v>
      </c>
      <c r="I109" s="5" t="s">
        <v>265</v>
      </c>
      <c r="J109" s="5"/>
      <c r="K109" s="107">
        <f t="shared" si="9"/>
        <v>33.317933626201231</v>
      </c>
    </row>
    <row r="110" spans="4:11" x14ac:dyDescent="0.3">
      <c r="D110" t="s">
        <v>26</v>
      </c>
      <c r="E110">
        <v>2015</v>
      </c>
      <c r="F110" s="13">
        <f>'BY_Demands (2)'!$H$17*'Projection_Growth (2)'!E134</f>
        <v>26.502182460262894</v>
      </c>
      <c r="G110" s="13">
        <f>'BY_Demands (2)'!$I$17*'Projection_Growth (2)'!F134</f>
        <v>9.4632427238809349</v>
      </c>
      <c r="H110" t="s">
        <v>27</v>
      </c>
      <c r="I110" t="s">
        <v>265</v>
      </c>
      <c r="K110" s="13">
        <f t="shared" si="9"/>
        <v>35.965425184143825</v>
      </c>
    </row>
    <row r="111" spans="4:11" x14ac:dyDescent="0.3">
      <c r="D111" t="s">
        <v>26</v>
      </c>
      <c r="E111">
        <v>2020</v>
      </c>
      <c r="F111" s="13">
        <f>'BY_Demands (2)'!$H$17*'Projection_Growth (2)'!E135</f>
        <v>26.851980755560636</v>
      </c>
      <c r="G111" s="13">
        <f>'BY_Demands (2)'!$I$17*'Projection_Growth (2)'!F135</f>
        <v>9.5881466323709486</v>
      </c>
      <c r="H111" t="s">
        <v>27</v>
      </c>
      <c r="I111" t="s">
        <v>265</v>
      </c>
      <c r="K111" s="13">
        <f t="shared" si="9"/>
        <v>36.440127387931582</v>
      </c>
    </row>
    <row r="112" spans="4:11" x14ac:dyDescent="0.3">
      <c r="D112" t="s">
        <v>26</v>
      </c>
      <c r="E112">
        <v>2025</v>
      </c>
      <c r="F112" s="13">
        <f>'BY_Demands (2)'!$H$17*'Projection_Growth (2)'!E136</f>
        <v>25.269353461793109</v>
      </c>
      <c r="G112" s="13">
        <f>'BY_Demands (2)'!$I$17*'Projection_Growth (2)'!F136</f>
        <v>9.0230314293186353</v>
      </c>
      <c r="H112" t="s">
        <v>27</v>
      </c>
      <c r="I112" t="s">
        <v>265</v>
      </c>
      <c r="K112" s="13">
        <f t="shared" si="9"/>
        <v>34.292384891111745</v>
      </c>
    </row>
    <row r="113" spans="4:13" x14ac:dyDescent="0.3">
      <c r="D113" t="s">
        <v>26</v>
      </c>
      <c r="E113">
        <v>2030</v>
      </c>
      <c r="F113" s="13">
        <f>'BY_Demands (2)'!$H$17*'Projection_Growth (2)'!E137</f>
        <v>25.515919261487067</v>
      </c>
      <c r="G113" s="13">
        <f>'BY_Demands (2)'!$I$17*'Projection_Growth (2)'!F137</f>
        <v>9.1110736882310963</v>
      </c>
      <c r="H113" t="s">
        <v>27</v>
      </c>
      <c r="I113" t="s">
        <v>265</v>
      </c>
      <c r="K113" s="13">
        <f t="shared" si="9"/>
        <v>34.626992949718165</v>
      </c>
    </row>
    <row r="114" spans="4:13" x14ac:dyDescent="0.3">
      <c r="D114" t="s">
        <v>26</v>
      </c>
      <c r="E114">
        <v>2035</v>
      </c>
      <c r="F114" s="13">
        <f>'BY_Demands (2)'!$H$17*'Projection_Growth (2)'!E138</f>
        <v>25.762485061181021</v>
      </c>
      <c r="G114" s="13">
        <f>'BY_Demands (2)'!$I$17*'Projection_Growth (2)'!F138</f>
        <v>9.1991159471435555</v>
      </c>
      <c r="H114" t="s">
        <v>27</v>
      </c>
      <c r="I114" t="s">
        <v>265</v>
      </c>
      <c r="K114" s="13">
        <f t="shared" si="9"/>
        <v>34.961601008324578</v>
      </c>
    </row>
    <row r="115" spans="4:13" x14ac:dyDescent="0.3">
      <c r="D115" t="s">
        <v>26</v>
      </c>
      <c r="E115">
        <v>2040</v>
      </c>
      <c r="F115" s="13">
        <f>'BY_Demands (2)'!$H$17*'Projection_Growth (2)'!E139</f>
        <v>26.009050860874982</v>
      </c>
      <c r="G115" s="13">
        <f>'BY_Demands (2)'!$I$17*'Projection_Growth (2)'!F139</f>
        <v>9.2871582060560147</v>
      </c>
      <c r="H115" t="s">
        <v>27</v>
      </c>
      <c r="I115" t="s">
        <v>265</v>
      </c>
      <c r="K115" s="13">
        <f t="shared" si="9"/>
        <v>35.296209066930999</v>
      </c>
    </row>
    <row r="116" spans="4:13" x14ac:dyDescent="0.3">
      <c r="D116" t="s">
        <v>26</v>
      </c>
      <c r="E116">
        <v>2045</v>
      </c>
      <c r="F116" s="13">
        <f>'BY_Demands (2)'!$H$17*'Projection_Growth (2)'!E140</f>
        <v>26.255616660568936</v>
      </c>
      <c r="G116" s="13">
        <f>'BY_Demands (2)'!$I$17*'Projection_Growth (2)'!F140</f>
        <v>9.3752004649684739</v>
      </c>
      <c r="H116" t="s">
        <v>27</v>
      </c>
      <c r="I116" t="s">
        <v>265</v>
      </c>
      <c r="K116" s="13">
        <f t="shared" si="9"/>
        <v>35.630817125537412</v>
      </c>
    </row>
    <row r="117" spans="4:13" x14ac:dyDescent="0.3">
      <c r="D117" s="2" t="s">
        <v>26</v>
      </c>
      <c r="E117">
        <v>2050</v>
      </c>
      <c r="F117" s="13">
        <f>'BY_Demands (2)'!$H$17*'Projection_Growth (2)'!E141</f>
        <v>26.502182460262894</v>
      </c>
      <c r="G117" s="13">
        <f>'BY_Demands (2)'!$I$17*'Projection_Growth (2)'!F141</f>
        <v>9.4632427238809349</v>
      </c>
      <c r="H117" t="s">
        <v>27</v>
      </c>
      <c r="I117" s="2" t="s">
        <v>265</v>
      </c>
      <c r="K117" s="13">
        <f t="shared" si="9"/>
        <v>35.965425184143825</v>
      </c>
    </row>
    <row r="118" spans="4:13" x14ac:dyDescent="0.3">
      <c r="D118" t="s">
        <v>26</v>
      </c>
      <c r="E118" s="5">
        <v>2012</v>
      </c>
      <c r="F118" s="107">
        <f>'BY_Demands (2)'!$H$18*'Projection_Growth (2)'!E142</f>
        <v>36.955362737005032</v>
      </c>
      <c r="G118" s="107">
        <f>'BY_Demands (2)'!$I$18*'Projection_Growth (2)'!F142</f>
        <v>1.9307638069526223</v>
      </c>
      <c r="H118" s="5" t="s">
        <v>27</v>
      </c>
      <c r="I118" s="5" t="s">
        <v>266</v>
      </c>
      <c r="J118" s="5"/>
      <c r="K118" s="107">
        <f t="shared" si="9"/>
        <v>38.886126543957651</v>
      </c>
    </row>
    <row r="119" spans="4:13" x14ac:dyDescent="0.3">
      <c r="D119" t="s">
        <v>26</v>
      </c>
      <c r="E119">
        <v>2015</v>
      </c>
      <c r="F119" s="13">
        <f>'BY_Demands (2)'!$H$18*'Projection_Growth (2)'!E143</f>
        <v>39.89188971267518</v>
      </c>
      <c r="G119" s="13">
        <f>'BY_Demands (2)'!$I$18*'Projection_Growth (2)'!F143</f>
        <v>2.0841851126265238</v>
      </c>
      <c r="H119" t="s">
        <v>27</v>
      </c>
      <c r="I119" t="s">
        <v>266</v>
      </c>
      <c r="K119" s="13">
        <f t="shared" si="9"/>
        <v>41.976074825301701</v>
      </c>
    </row>
    <row r="120" spans="4:13" x14ac:dyDescent="0.3">
      <c r="D120" t="s">
        <v>26</v>
      </c>
      <c r="E120">
        <v>2020</v>
      </c>
      <c r="F120" s="13">
        <f>'BY_Demands (2)'!$H$18*'Projection_Growth (2)'!E144</f>
        <v>40.418416727520913</v>
      </c>
      <c r="G120" s="13">
        <f>'BY_Demands (2)'!$I$18*'Projection_Growth (2)'!F144</f>
        <v>2.1116939564953188</v>
      </c>
      <c r="H120" t="s">
        <v>27</v>
      </c>
      <c r="I120" t="s">
        <v>266</v>
      </c>
      <c r="K120" s="13">
        <f t="shared" si="9"/>
        <v>42.530110684016229</v>
      </c>
    </row>
    <row r="121" spans="4:13" x14ac:dyDescent="0.3">
      <c r="D121" t="s">
        <v>26</v>
      </c>
      <c r="E121">
        <v>2025</v>
      </c>
      <c r="F121" s="13">
        <f>'BY_Demands (2)'!$H$18*'Projection_Growth (2)'!E145</f>
        <v>38.036198072362751</v>
      </c>
      <c r="G121" s="13">
        <f>'BY_Demands (2)'!$I$18*'Projection_Growth (2)'!F145</f>
        <v>1.9872329522194483</v>
      </c>
      <c r="H121" t="s">
        <v>27</v>
      </c>
      <c r="I121" t="s">
        <v>266</v>
      </c>
      <c r="K121" s="13">
        <f t="shared" si="9"/>
        <v>40.023431024582202</v>
      </c>
    </row>
    <row r="122" spans="4:13" x14ac:dyDescent="0.3">
      <c r="D122" t="s">
        <v>26</v>
      </c>
      <c r="E122">
        <v>2030</v>
      </c>
      <c r="F122" s="13">
        <f>'BY_Demands (2)'!$H$18*'Projection_Growth (2)'!E146</f>
        <v>38.407336400425237</v>
      </c>
      <c r="G122" s="13">
        <f>'BY_Demands (2)'!$I$18*'Projection_Growth (2)'!F146</f>
        <v>2.0066233843008634</v>
      </c>
      <c r="H122" t="s">
        <v>27</v>
      </c>
      <c r="I122" t="s">
        <v>266</v>
      </c>
      <c r="K122" s="13">
        <f t="shared" si="9"/>
        <v>40.413959784726103</v>
      </c>
    </row>
    <row r="123" spans="4:13" x14ac:dyDescent="0.3">
      <c r="D123" t="s">
        <v>26</v>
      </c>
      <c r="E123">
        <v>2035</v>
      </c>
      <c r="F123" s="13">
        <f>'BY_Demands (2)'!$H$18*'Projection_Growth (2)'!E147</f>
        <v>38.778474728487723</v>
      </c>
      <c r="G123" s="13">
        <f>'BY_Demands (2)'!$I$18*'Projection_Growth (2)'!F147</f>
        <v>2.0260138163822785</v>
      </c>
      <c r="H123" t="s">
        <v>27</v>
      </c>
      <c r="I123" t="s">
        <v>266</v>
      </c>
      <c r="K123" s="13">
        <f t="shared" si="9"/>
        <v>40.804488544870004</v>
      </c>
    </row>
    <row r="124" spans="4:13" x14ac:dyDescent="0.3">
      <c r="D124" t="s">
        <v>26</v>
      </c>
      <c r="E124">
        <v>2040</v>
      </c>
      <c r="F124" s="13">
        <f>'BY_Demands (2)'!$H$18*'Projection_Growth (2)'!E148</f>
        <v>39.149613056550209</v>
      </c>
      <c r="G124" s="13">
        <f>'BY_Demands (2)'!$I$18*'Projection_Growth (2)'!F148</f>
        <v>2.0454042484636936</v>
      </c>
      <c r="H124" t="s">
        <v>27</v>
      </c>
      <c r="I124" t="s">
        <v>266</v>
      </c>
      <c r="K124" s="13">
        <f t="shared" si="9"/>
        <v>41.195017305013906</v>
      </c>
    </row>
    <row r="125" spans="4:13" x14ac:dyDescent="0.3">
      <c r="D125" t="s">
        <v>26</v>
      </c>
      <c r="E125">
        <v>2045</v>
      </c>
      <c r="F125" s="13">
        <f>'BY_Demands (2)'!$H$18*'Projection_Growth (2)'!E149</f>
        <v>39.520751384612687</v>
      </c>
      <c r="G125" s="13">
        <f>'BY_Demands (2)'!$I$18*'Projection_Growth (2)'!F149</f>
        <v>2.0647946805451087</v>
      </c>
      <c r="H125" t="s">
        <v>27</v>
      </c>
      <c r="I125" t="s">
        <v>266</v>
      </c>
      <c r="K125" s="13">
        <f t="shared" si="9"/>
        <v>41.585546065157793</v>
      </c>
    </row>
    <row r="126" spans="4:13" x14ac:dyDescent="0.3">
      <c r="D126" s="2" t="s">
        <v>26</v>
      </c>
      <c r="E126">
        <v>2050</v>
      </c>
      <c r="F126" s="13">
        <f>'BY_Demands (2)'!$H$18*'Projection_Growth (2)'!E150</f>
        <v>39.89188971267518</v>
      </c>
      <c r="G126" s="13">
        <f>'BY_Demands (2)'!$I$18*'Projection_Growth (2)'!F150</f>
        <v>2.0841851126265238</v>
      </c>
      <c r="H126" t="s">
        <v>27</v>
      </c>
      <c r="I126" s="2" t="s">
        <v>266</v>
      </c>
      <c r="K126" s="13">
        <f t="shared" si="9"/>
        <v>41.976074825301701</v>
      </c>
    </row>
    <row r="127" spans="4:13" x14ac:dyDescent="0.3">
      <c r="D127" t="s">
        <v>26</v>
      </c>
      <c r="E127" s="5">
        <v>2012</v>
      </c>
      <c r="F127" s="107">
        <f>'BY_Demands (2)'!$H$19*'Projection_Growth (2)'!E151</f>
        <v>455.5606338068983</v>
      </c>
      <c r="G127" s="107">
        <f>'BY_Demands (2)'!$I$19*'Projection_Growth (2)'!F151</f>
        <v>144.26824606725765</v>
      </c>
      <c r="H127" s="5" t="s">
        <v>27</v>
      </c>
      <c r="I127" s="5" t="s">
        <v>475</v>
      </c>
      <c r="J127" s="5"/>
      <c r="K127" s="107">
        <f t="shared" si="9"/>
        <v>599.82887987415597</v>
      </c>
      <c r="M127" s="213" t="s">
        <v>351</v>
      </c>
    </row>
    <row r="128" spans="4:13" x14ac:dyDescent="0.3">
      <c r="D128" t="s">
        <v>26</v>
      </c>
      <c r="E128">
        <v>2015</v>
      </c>
      <c r="F128" s="13">
        <f>'BY_Demands (2)'!$H$19*'Projection_Growth (2)'!E152</f>
        <v>491.76014562735139</v>
      </c>
      <c r="G128" s="13">
        <f>'BY_Demands (2)'!$I$19*'Projection_Growth (2)'!F152</f>
        <v>155.73201113226412</v>
      </c>
      <c r="H128" t="s">
        <v>27</v>
      </c>
      <c r="I128" t="s">
        <v>475</v>
      </c>
      <c r="K128" s="13">
        <f t="shared" si="9"/>
        <v>647.49215675961545</v>
      </c>
    </row>
    <row r="129" spans="4:11" x14ac:dyDescent="0.3">
      <c r="D129" t="s">
        <v>26</v>
      </c>
      <c r="E129">
        <v>2020</v>
      </c>
      <c r="F129" s="13">
        <f>'BY_Demands (2)'!$H$19*'Projection_Growth (2)'!E153</f>
        <v>523.86506397042024</v>
      </c>
      <c r="G129" s="13">
        <f>'BY_Demands (2)'!$I$19*'Projection_Growth (2)'!F153</f>
        <v>165.89908860948606</v>
      </c>
      <c r="H129" t="s">
        <v>27</v>
      </c>
      <c r="I129" t="s">
        <v>475</v>
      </c>
      <c r="K129" s="13">
        <f t="shared" si="9"/>
        <v>689.76415257990629</v>
      </c>
    </row>
    <row r="130" spans="4:11" x14ac:dyDescent="0.3">
      <c r="D130" t="s">
        <v>26</v>
      </c>
      <c r="E130">
        <v>2025</v>
      </c>
      <c r="F130" s="13">
        <f>'BY_Demands (2)'!$H$19*'Projection_Growth (2)'!E154</f>
        <v>559.4156109409862</v>
      </c>
      <c r="G130" s="13">
        <f>'BY_Demands (2)'!$I$19*'Projection_Growth (2)'!F154</f>
        <v>177.15733762744048</v>
      </c>
      <c r="H130" t="s">
        <v>27</v>
      </c>
      <c r="I130" t="s">
        <v>475</v>
      </c>
      <c r="K130" s="13">
        <f t="shared" si="9"/>
        <v>736.57294856842668</v>
      </c>
    </row>
    <row r="131" spans="4:11" x14ac:dyDescent="0.3">
      <c r="D131" t="s">
        <v>26</v>
      </c>
      <c r="E131">
        <v>2030</v>
      </c>
      <c r="F131" s="13">
        <f>'BY_Demands (2)'!$H$19*'Projection_Growth (2)'!E155</f>
        <v>545.8845178782592</v>
      </c>
      <c r="G131" s="13">
        <f>'BY_Demands (2)'!$I$19*'Projection_Growth (2)'!F155</f>
        <v>172.87227232840522</v>
      </c>
      <c r="H131" t="s">
        <v>27</v>
      </c>
      <c r="I131" t="s">
        <v>475</v>
      </c>
      <c r="K131" s="13">
        <f t="shared" si="9"/>
        <v>718.75679020666439</v>
      </c>
    </row>
    <row r="132" spans="4:11" x14ac:dyDescent="0.3">
      <c r="D132" t="s">
        <v>26</v>
      </c>
      <c r="E132">
        <v>2035</v>
      </c>
      <c r="F132" s="13">
        <f>'BY_Demands (2)'!$H$19*'Projection_Growth (2)'!E156</f>
        <v>532.35342481553232</v>
      </c>
      <c r="G132" s="13">
        <f>'BY_Demands (2)'!$I$19*'Projection_Growth (2)'!F156</f>
        <v>168.58720702936995</v>
      </c>
      <c r="H132" t="s">
        <v>27</v>
      </c>
      <c r="I132" t="s">
        <v>475</v>
      </c>
      <c r="K132" s="13">
        <f t="shared" si="9"/>
        <v>700.94063184490233</v>
      </c>
    </row>
    <row r="133" spans="4:11" x14ac:dyDescent="0.3">
      <c r="D133" t="s">
        <v>26</v>
      </c>
      <c r="E133">
        <v>2040</v>
      </c>
      <c r="F133" s="13">
        <f>'BY_Demands (2)'!$H$19*'Projection_Growth (2)'!E157</f>
        <v>518.82233175280533</v>
      </c>
      <c r="G133" s="13">
        <f>'BY_Demands (2)'!$I$19*'Projection_Growth (2)'!F157</f>
        <v>164.30214173033465</v>
      </c>
      <c r="H133" t="s">
        <v>27</v>
      </c>
      <c r="I133" t="s">
        <v>475</v>
      </c>
      <c r="K133" s="13">
        <f t="shared" si="9"/>
        <v>683.12447348314004</v>
      </c>
    </row>
    <row r="134" spans="4:11" x14ac:dyDescent="0.3">
      <c r="D134" t="s">
        <v>26</v>
      </c>
      <c r="E134">
        <v>2045</v>
      </c>
      <c r="F134" s="13">
        <f>'BY_Demands (2)'!$H$19*'Projection_Growth (2)'!E158</f>
        <v>505.29123869007839</v>
      </c>
      <c r="G134" s="13">
        <f>'BY_Demands (2)'!$I$19*'Projection_Growth (2)'!F158</f>
        <v>160.01707643129939</v>
      </c>
      <c r="H134" t="s">
        <v>27</v>
      </c>
      <c r="I134" t="s">
        <v>475</v>
      </c>
      <c r="K134" s="13">
        <f t="shared" si="9"/>
        <v>665.30831512137775</v>
      </c>
    </row>
    <row r="135" spans="4:11" x14ac:dyDescent="0.3">
      <c r="D135" s="2" t="s">
        <v>26</v>
      </c>
      <c r="E135">
        <v>2050</v>
      </c>
      <c r="F135" s="13">
        <f>'BY_Demands (2)'!$H$19*'Projection_Growth (2)'!E159</f>
        <v>491.76014562735139</v>
      </c>
      <c r="G135" s="13">
        <f>'BY_Demands (2)'!$I$19*'Projection_Growth (2)'!F159</f>
        <v>155.73201113226412</v>
      </c>
      <c r="H135" t="s">
        <v>27</v>
      </c>
      <c r="I135" t="s">
        <v>475</v>
      </c>
      <c r="K135" s="13">
        <f t="shared" ref="K135:K198" si="10">SUM(F135:G135)</f>
        <v>647.49215675961545</v>
      </c>
    </row>
    <row r="136" spans="4:11" x14ac:dyDescent="0.3">
      <c r="D136" t="s">
        <v>26</v>
      </c>
      <c r="E136" s="5">
        <v>2012</v>
      </c>
      <c r="F136" s="107">
        <f>'BY_Demands (2)'!$H$20*'Projection_Growth (2)'!E151</f>
        <v>1308.4507091053783</v>
      </c>
      <c r="G136" s="107">
        <f>'BY_Demands (2)'!$I$20*'Projection_Growth (2)'!F151</f>
        <v>414.36391746725531</v>
      </c>
      <c r="H136" s="5" t="s">
        <v>27</v>
      </c>
      <c r="I136" s="5" t="s">
        <v>477</v>
      </c>
      <c r="J136" s="5"/>
      <c r="K136" s="107">
        <f t="shared" si="10"/>
        <v>1722.8146265726336</v>
      </c>
    </row>
    <row r="137" spans="4:11" x14ac:dyDescent="0.3">
      <c r="D137" t="s">
        <v>26</v>
      </c>
      <c r="E137">
        <v>2015</v>
      </c>
      <c r="F137" s="13">
        <f>'BY_Demands (2)'!$H$20*'Projection_Growth (2)'!E152</f>
        <v>1412.422109168926</v>
      </c>
      <c r="G137" s="13">
        <f>'BY_Demands (2)'!$I$20*'Projection_Growth (2)'!F152</f>
        <v>447.28987817413065</v>
      </c>
      <c r="H137" t="s">
        <v>27</v>
      </c>
      <c r="I137" t="s">
        <v>477</v>
      </c>
      <c r="K137" s="13">
        <f t="shared" si="10"/>
        <v>1859.7119873430565</v>
      </c>
    </row>
    <row r="138" spans="4:11" x14ac:dyDescent="0.3">
      <c r="D138" t="s">
        <v>26</v>
      </c>
      <c r="E138">
        <v>2020</v>
      </c>
      <c r="F138" s="13">
        <f>'BY_Demands (2)'!$H$20*'Projection_Growth (2)'!E153</f>
        <v>1504.6331126103796</v>
      </c>
      <c r="G138" s="13">
        <f>'BY_Demands (2)'!$I$20*'Projection_Growth (2)'!F153</f>
        <v>476.49152280139498</v>
      </c>
      <c r="H138" t="s">
        <v>27</v>
      </c>
      <c r="I138" t="s">
        <v>477</v>
      </c>
      <c r="K138" s="13">
        <f t="shared" si="10"/>
        <v>1981.1246354117745</v>
      </c>
    </row>
    <row r="139" spans="4:11" x14ac:dyDescent="0.3">
      <c r="D139" t="s">
        <v>26</v>
      </c>
      <c r="E139">
        <v>2025</v>
      </c>
      <c r="F139" s="13">
        <f>'BY_Demands (2)'!$H$20*'Projection_Growth (2)'!E154</f>
        <v>1606.7405708514668</v>
      </c>
      <c r="G139" s="13">
        <f>'BY_Demands (2)'!$I$20*'Projection_Growth (2)'!F154</f>
        <v>508.8272050743094</v>
      </c>
      <c r="H139" t="s">
        <v>27</v>
      </c>
      <c r="I139" t="s">
        <v>477</v>
      </c>
      <c r="K139" s="13">
        <f t="shared" si="10"/>
        <v>2115.567775925776</v>
      </c>
    </row>
    <row r="140" spans="4:11" x14ac:dyDescent="0.3">
      <c r="D140" t="s">
        <v>26</v>
      </c>
      <c r="E140">
        <v>2030</v>
      </c>
      <c r="F140" s="13">
        <f>'BY_Demands (2)'!$H$20*'Projection_Growth (2)'!E155</f>
        <v>1567.8768785149587</v>
      </c>
      <c r="G140" s="13">
        <f>'BY_Demands (2)'!$I$20*'Projection_Growth (2)'!F155</f>
        <v>496.5197396942736</v>
      </c>
      <c r="H140" t="s">
        <v>27</v>
      </c>
      <c r="I140" t="s">
        <v>477</v>
      </c>
      <c r="K140" s="13">
        <f t="shared" si="10"/>
        <v>2064.3966182092322</v>
      </c>
    </row>
    <row r="141" spans="4:11" x14ac:dyDescent="0.3">
      <c r="D141" t="s">
        <v>26</v>
      </c>
      <c r="E141">
        <v>2035</v>
      </c>
      <c r="F141" s="13">
        <f>'BY_Demands (2)'!$H$20*'Projection_Growth (2)'!E156</f>
        <v>1529.0131861784505</v>
      </c>
      <c r="G141" s="13">
        <f>'BY_Demands (2)'!$I$20*'Projection_Growth (2)'!F156</f>
        <v>484.2122743142379</v>
      </c>
      <c r="H141" t="s">
        <v>27</v>
      </c>
      <c r="I141" t="s">
        <v>477</v>
      </c>
      <c r="K141" s="13">
        <f t="shared" si="10"/>
        <v>2013.2254604926884</v>
      </c>
    </row>
    <row r="142" spans="4:11" x14ac:dyDescent="0.3">
      <c r="D142" t="s">
        <v>26</v>
      </c>
      <c r="E142">
        <v>2040</v>
      </c>
      <c r="F142" s="13">
        <f>'BY_Demands (2)'!$H$20*'Projection_Growth (2)'!E157</f>
        <v>1490.1494938419423</v>
      </c>
      <c r="G142" s="13">
        <f>'BY_Demands (2)'!$I$20*'Projection_Growth (2)'!F157</f>
        <v>471.90480893420215</v>
      </c>
      <c r="H142" t="s">
        <v>27</v>
      </c>
      <c r="I142" t="s">
        <v>477</v>
      </c>
      <c r="K142" s="13">
        <f t="shared" si="10"/>
        <v>1962.0543027761446</v>
      </c>
    </row>
    <row r="143" spans="4:11" x14ac:dyDescent="0.3">
      <c r="D143" t="s">
        <v>26</v>
      </c>
      <c r="E143">
        <v>2045</v>
      </c>
      <c r="F143" s="13">
        <f>'BY_Demands (2)'!$H$20*'Projection_Growth (2)'!E158</f>
        <v>1451.2858015054342</v>
      </c>
      <c r="G143" s="13">
        <f>'BY_Demands (2)'!$I$20*'Projection_Growth (2)'!F158</f>
        <v>459.5973435541664</v>
      </c>
      <c r="H143" t="s">
        <v>27</v>
      </c>
      <c r="I143" t="s">
        <v>477</v>
      </c>
      <c r="K143" s="13">
        <f t="shared" si="10"/>
        <v>1910.8831450596006</v>
      </c>
    </row>
    <row r="144" spans="4:11" x14ac:dyDescent="0.3">
      <c r="D144" s="2" t="s">
        <v>26</v>
      </c>
      <c r="E144">
        <v>2050</v>
      </c>
      <c r="F144" s="13">
        <f>'BY_Demands (2)'!$H$20*'Projection_Growth (2)'!E159</f>
        <v>1412.422109168926</v>
      </c>
      <c r="G144" s="13">
        <f>'BY_Demands (2)'!$I$20*'Projection_Growth (2)'!F159</f>
        <v>447.28987817413065</v>
      </c>
      <c r="H144" t="s">
        <v>27</v>
      </c>
      <c r="I144" t="s">
        <v>477</v>
      </c>
      <c r="K144" s="13">
        <f t="shared" si="10"/>
        <v>1859.7119873430565</v>
      </c>
    </row>
    <row r="145" spans="4:11" x14ac:dyDescent="0.3">
      <c r="D145" t="s">
        <v>26</v>
      </c>
      <c r="E145" s="5">
        <v>2012</v>
      </c>
      <c r="F145" s="107">
        <f>'BY_Demands (2)'!$H$21*'Projection_Growth (2)'!E151</f>
        <v>376.19326756908424</v>
      </c>
      <c r="G145" s="107">
        <f>'BY_Demands (2)'!$I$21*'Projection_Growth (2)'!F151</f>
        <v>119.13396124895927</v>
      </c>
      <c r="H145" s="5" t="s">
        <v>27</v>
      </c>
      <c r="I145" s="5" t="s">
        <v>479</v>
      </c>
      <c r="J145" s="5"/>
      <c r="K145" s="107">
        <f t="shared" si="10"/>
        <v>495.32722881804352</v>
      </c>
    </row>
    <row r="146" spans="4:11" x14ac:dyDescent="0.3">
      <c r="D146" t="s">
        <v>26</v>
      </c>
      <c r="E146">
        <v>2015</v>
      </c>
      <c r="F146" s="13">
        <f>'BY_Demands (2)'!$H$21*'Projection_Growth (2)'!E152</f>
        <v>406.08613281150616</v>
      </c>
      <c r="G146" s="13">
        <f>'BY_Demands (2)'!$I$21*'Projection_Growth (2)'!F152</f>
        <v>128.60051941578521</v>
      </c>
      <c r="H146" t="s">
        <v>27</v>
      </c>
      <c r="I146" t="s">
        <v>479</v>
      </c>
      <c r="K146" s="13">
        <f t="shared" si="10"/>
        <v>534.68665222729135</v>
      </c>
    </row>
    <row r="147" spans="4:11" x14ac:dyDescent="0.3">
      <c r="D147" t="s">
        <v>26</v>
      </c>
      <c r="E147">
        <v>2020</v>
      </c>
      <c r="F147" s="13">
        <f>'BY_Demands (2)'!$H$21*'Projection_Growth (2)'!E153</f>
        <v>432.5977609905932</v>
      </c>
      <c r="G147" s="13">
        <f>'BY_Demands (2)'!$I$21*'Projection_Growth (2)'!F153</f>
        <v>136.99629774681065</v>
      </c>
      <c r="H147" t="s">
        <v>27</v>
      </c>
      <c r="I147" t="s">
        <v>479</v>
      </c>
      <c r="K147" s="13">
        <f t="shared" si="10"/>
        <v>569.59405873740388</v>
      </c>
    </row>
    <row r="148" spans="4:11" x14ac:dyDescent="0.3">
      <c r="D148" t="s">
        <v>26</v>
      </c>
      <c r="E148">
        <v>2025</v>
      </c>
      <c r="F148" s="13">
        <f>'BY_Demands (2)'!$H$21*'Projection_Growth (2)'!E154</f>
        <v>461.95472345894001</v>
      </c>
      <c r="G148" s="13">
        <f>'BY_Demands (2)'!$I$21*'Projection_Growth (2)'!F154</f>
        <v>146.29314468851973</v>
      </c>
      <c r="H148" t="s">
        <v>27</v>
      </c>
      <c r="I148" t="s">
        <v>479</v>
      </c>
      <c r="K148" s="13">
        <f t="shared" si="10"/>
        <v>608.24786814745971</v>
      </c>
    </row>
    <row r="149" spans="4:11" x14ac:dyDescent="0.3">
      <c r="D149" t="s">
        <v>26</v>
      </c>
      <c r="E149">
        <v>2030</v>
      </c>
      <c r="F149" s="13">
        <f>'BY_Demands (2)'!$H$21*'Projection_Growth (2)'!E155</f>
        <v>450.78100532945325</v>
      </c>
      <c r="G149" s="13">
        <f>'BY_Demands (2)'!$I$21*'Projection_Growth (2)'!F155</f>
        <v>142.75461963397282</v>
      </c>
      <c r="H149" t="s">
        <v>27</v>
      </c>
      <c r="I149" t="s">
        <v>479</v>
      </c>
      <c r="K149" s="13">
        <f t="shared" si="10"/>
        <v>593.53562496342602</v>
      </c>
    </row>
    <row r="150" spans="4:11" x14ac:dyDescent="0.3">
      <c r="D150" t="s">
        <v>26</v>
      </c>
      <c r="E150">
        <v>2035</v>
      </c>
      <c r="F150" s="13">
        <f>'BY_Demands (2)'!$H$21*'Projection_Growth (2)'!E156</f>
        <v>439.60728719996649</v>
      </c>
      <c r="G150" s="13">
        <f>'BY_Demands (2)'!$I$21*'Projection_Growth (2)'!F156</f>
        <v>139.21609457942594</v>
      </c>
      <c r="H150" t="s">
        <v>27</v>
      </c>
      <c r="I150" t="s">
        <v>479</v>
      </c>
      <c r="K150" s="13">
        <f t="shared" si="10"/>
        <v>578.82338177939243</v>
      </c>
    </row>
    <row r="151" spans="4:11" x14ac:dyDescent="0.3">
      <c r="D151" t="s">
        <v>26</v>
      </c>
      <c r="E151">
        <v>2040</v>
      </c>
      <c r="F151" s="13">
        <f>'BY_Demands (2)'!$H$21*'Projection_Growth (2)'!E157</f>
        <v>428.43356907047968</v>
      </c>
      <c r="G151" s="13">
        <f>'BY_Demands (2)'!$I$21*'Projection_Growth (2)'!F157</f>
        <v>135.67756952487903</v>
      </c>
      <c r="H151" t="s">
        <v>27</v>
      </c>
      <c r="I151" t="s">
        <v>479</v>
      </c>
      <c r="K151" s="13">
        <f t="shared" si="10"/>
        <v>564.11113859535874</v>
      </c>
    </row>
    <row r="152" spans="4:11" x14ac:dyDescent="0.3">
      <c r="D152" t="s">
        <v>26</v>
      </c>
      <c r="E152">
        <v>2045</v>
      </c>
      <c r="F152" s="13">
        <f>'BY_Demands (2)'!$H$21*'Projection_Growth (2)'!E158</f>
        <v>417.25985094099298</v>
      </c>
      <c r="G152" s="13">
        <f>'BY_Demands (2)'!$I$21*'Projection_Growth (2)'!F158</f>
        <v>132.13904447033212</v>
      </c>
      <c r="H152" t="s">
        <v>27</v>
      </c>
      <c r="I152" t="s">
        <v>479</v>
      </c>
      <c r="K152" s="13">
        <f t="shared" si="10"/>
        <v>549.39889541132516</v>
      </c>
    </row>
    <row r="153" spans="4:11" x14ac:dyDescent="0.3">
      <c r="D153" s="2" t="s">
        <v>26</v>
      </c>
      <c r="E153">
        <v>2050</v>
      </c>
      <c r="F153" s="13">
        <f>'BY_Demands (2)'!$H$21*'Projection_Growth (2)'!E159</f>
        <v>406.08613281150616</v>
      </c>
      <c r="G153" s="13">
        <f>'BY_Demands (2)'!$I$21*'Projection_Growth (2)'!F159</f>
        <v>128.60051941578521</v>
      </c>
      <c r="H153" t="s">
        <v>27</v>
      </c>
      <c r="I153" t="s">
        <v>479</v>
      </c>
      <c r="K153" s="13">
        <f t="shared" si="10"/>
        <v>534.68665222729135</v>
      </c>
    </row>
    <row r="154" spans="4:11" x14ac:dyDescent="0.3">
      <c r="D154" t="s">
        <v>26</v>
      </c>
      <c r="E154" s="5">
        <v>2012</v>
      </c>
      <c r="F154" s="107">
        <f>'BY_Demands (2)'!$H$22*'Projection_Growth (2)'!E151</f>
        <v>215.18515359668265</v>
      </c>
      <c r="G154" s="107">
        <f>'BY_Demands (2)'!$I$22*'Projection_Growth (2)'!F151</f>
        <v>68.14545064985974</v>
      </c>
      <c r="H154" s="5" t="s">
        <v>27</v>
      </c>
      <c r="I154" s="5" t="s">
        <v>481</v>
      </c>
      <c r="J154" s="5"/>
      <c r="K154" s="107">
        <f t="shared" si="10"/>
        <v>283.33060424654241</v>
      </c>
    </row>
    <row r="155" spans="4:11" x14ac:dyDescent="0.3">
      <c r="D155" t="s">
        <v>26</v>
      </c>
      <c r="E155">
        <v>2015</v>
      </c>
      <c r="F155" s="13">
        <f>'BY_Demands (2)'!$H$22*'Projection_Growth (2)'!E152</f>
        <v>232.28407947646127</v>
      </c>
      <c r="G155" s="13">
        <f>'BY_Demands (2)'!$I$22*'Projection_Growth (2)'!F152</f>
        <v>73.560387462322197</v>
      </c>
      <c r="H155" t="s">
        <v>27</v>
      </c>
      <c r="I155" t="s">
        <v>481</v>
      </c>
      <c r="K155" s="13">
        <f t="shared" si="10"/>
        <v>305.84446693878346</v>
      </c>
    </row>
    <row r="156" spans="4:11" x14ac:dyDescent="0.3">
      <c r="D156" t="s">
        <v>26</v>
      </c>
      <c r="E156">
        <v>2020</v>
      </c>
      <c r="F156" s="13">
        <f>'BY_Demands (2)'!$H$22*'Projection_Growth (2)'!E153</f>
        <v>247.4489143462595</v>
      </c>
      <c r="G156" s="13">
        <f>'BY_Demands (2)'!$I$22*'Projection_Growth (2)'!F153</f>
        <v>78.362830795239176</v>
      </c>
      <c r="H156" t="s">
        <v>27</v>
      </c>
      <c r="I156" t="s">
        <v>481</v>
      </c>
      <c r="K156" s="13">
        <f t="shared" si="10"/>
        <v>325.8117451414987</v>
      </c>
    </row>
    <row r="157" spans="4:11" x14ac:dyDescent="0.3">
      <c r="D157" t="s">
        <v>26</v>
      </c>
      <c r="E157">
        <v>2025</v>
      </c>
      <c r="F157" s="13">
        <f>'BY_Demands (2)'!$H$22*'Projection_Growth (2)'!E154</f>
        <v>264.24130012898263</v>
      </c>
      <c r="G157" s="13">
        <f>'BY_Demands (2)'!$I$22*'Projection_Growth (2)'!F154</f>
        <v>83.680691611951261</v>
      </c>
      <c r="H157" t="s">
        <v>27</v>
      </c>
      <c r="I157" t="s">
        <v>481</v>
      </c>
      <c r="K157" s="13">
        <f t="shared" si="10"/>
        <v>347.92199174093389</v>
      </c>
    </row>
    <row r="158" spans="4:11" x14ac:dyDescent="0.3">
      <c r="D158" t="s">
        <v>26</v>
      </c>
      <c r="E158">
        <v>2030</v>
      </c>
      <c r="F158" s="13">
        <f>'BY_Demands (2)'!$H$22*'Projection_Growth (2)'!E155</f>
        <v>257.84985599847835</v>
      </c>
      <c r="G158" s="13">
        <f>'BY_Demands (2)'!$I$22*'Projection_Growth (2)'!F155</f>
        <v>81.656630782025445</v>
      </c>
      <c r="H158" t="s">
        <v>27</v>
      </c>
      <c r="I158" t="s">
        <v>481</v>
      </c>
      <c r="K158" s="13">
        <f t="shared" si="10"/>
        <v>339.50648678050379</v>
      </c>
    </row>
    <row r="159" spans="4:11" x14ac:dyDescent="0.3">
      <c r="D159" t="s">
        <v>26</v>
      </c>
      <c r="E159">
        <v>2035</v>
      </c>
      <c r="F159" s="13">
        <f>'BY_Demands (2)'!$H$22*'Projection_Growth (2)'!E156</f>
        <v>251.45841186797412</v>
      </c>
      <c r="G159" s="13">
        <f>'BY_Demands (2)'!$I$22*'Projection_Growth (2)'!F156</f>
        <v>79.63256995209963</v>
      </c>
      <c r="H159" t="s">
        <v>27</v>
      </c>
      <c r="I159" t="s">
        <v>481</v>
      </c>
      <c r="K159" s="13">
        <f t="shared" si="10"/>
        <v>331.09098182007375</v>
      </c>
    </row>
    <row r="160" spans="4:11" x14ac:dyDescent="0.3">
      <c r="D160" t="s">
        <v>26</v>
      </c>
      <c r="E160">
        <v>2040</v>
      </c>
      <c r="F160" s="13">
        <f>'BY_Demands (2)'!$H$22*'Projection_Growth (2)'!E157</f>
        <v>245.06696773746981</v>
      </c>
      <c r="G160" s="13">
        <f>'BY_Demands (2)'!$I$22*'Projection_Growth (2)'!F157</f>
        <v>77.608509122173814</v>
      </c>
      <c r="H160" t="s">
        <v>27</v>
      </c>
      <c r="I160" t="s">
        <v>481</v>
      </c>
      <c r="K160" s="13">
        <f t="shared" si="10"/>
        <v>322.6754768596436</v>
      </c>
    </row>
    <row r="161" spans="4:13" x14ac:dyDescent="0.3">
      <c r="D161" t="s">
        <v>26</v>
      </c>
      <c r="E161">
        <v>2045</v>
      </c>
      <c r="F161" s="13">
        <f>'BY_Demands (2)'!$H$22*'Projection_Growth (2)'!E158</f>
        <v>238.67552360696556</v>
      </c>
      <c r="G161" s="13">
        <f>'BY_Demands (2)'!$I$22*'Projection_Growth (2)'!F158</f>
        <v>75.584448292248013</v>
      </c>
      <c r="H161" t="s">
        <v>27</v>
      </c>
      <c r="I161" t="s">
        <v>481</v>
      </c>
      <c r="K161" s="13">
        <f t="shared" si="10"/>
        <v>314.25997189921355</v>
      </c>
    </row>
    <row r="162" spans="4:13" x14ac:dyDescent="0.3">
      <c r="D162" s="2" t="s">
        <v>26</v>
      </c>
      <c r="E162">
        <v>2050</v>
      </c>
      <c r="F162" s="13">
        <f>'BY_Demands (2)'!$H$22*'Projection_Growth (2)'!E159</f>
        <v>232.28407947646127</v>
      </c>
      <c r="G162" s="13">
        <f>'BY_Demands (2)'!$I$22*'Projection_Growth (2)'!F159</f>
        <v>73.560387462322197</v>
      </c>
      <c r="H162" t="s">
        <v>27</v>
      </c>
      <c r="I162" t="s">
        <v>481</v>
      </c>
      <c r="K162" s="13">
        <f t="shared" si="10"/>
        <v>305.84446693878346</v>
      </c>
    </row>
    <row r="163" spans="4:13" x14ac:dyDescent="0.3">
      <c r="D163" t="s">
        <v>26</v>
      </c>
      <c r="E163" s="5">
        <v>2012</v>
      </c>
      <c r="F163" s="107">
        <f>'BY_Demands (2)'!$H$23*'Projection_Growth (2)'!E151</f>
        <v>42.808571801473356</v>
      </c>
      <c r="G163" s="107">
        <f>'BY_Demands (2)'!$I$23*'Projection_Growth (2)'!F151</f>
        <v>13.556741105643143</v>
      </c>
      <c r="H163" s="5" t="s">
        <v>27</v>
      </c>
      <c r="I163" s="5" t="s">
        <v>483</v>
      </c>
      <c r="J163" s="5"/>
      <c r="K163" s="107">
        <f t="shared" si="10"/>
        <v>56.365312907116497</v>
      </c>
      <c r="M163" s="213" t="s">
        <v>532</v>
      </c>
    </row>
    <row r="164" spans="4:13" x14ac:dyDescent="0.3">
      <c r="D164" t="s">
        <v>26</v>
      </c>
      <c r="E164">
        <v>2015</v>
      </c>
      <c r="F164" s="13">
        <f>'BY_Demands (2)'!$H$23*'Projection_Growth (2)'!E152</f>
        <v>46.210203298897717</v>
      </c>
      <c r="G164" s="13">
        <f>'BY_Demands (2)'!$I$23*'Projection_Growth (2)'!F152</f>
        <v>14.633979509233054</v>
      </c>
      <c r="H164" t="s">
        <v>27</v>
      </c>
      <c r="I164" t="s">
        <v>483</v>
      </c>
      <c r="K164" s="13">
        <f t="shared" si="10"/>
        <v>60.844182808130768</v>
      </c>
    </row>
    <row r="165" spans="4:13" x14ac:dyDescent="0.3">
      <c r="D165" t="s">
        <v>26</v>
      </c>
      <c r="E165">
        <v>2020</v>
      </c>
      <c r="F165" s="13">
        <f>'BY_Demands (2)'!$H$23*'Projection_Growth (2)'!E153</f>
        <v>49.227069990351708</v>
      </c>
      <c r="G165" s="13">
        <f>'BY_Demands (2)'!$I$23*'Projection_Growth (2)'!F153</f>
        <v>15.589369492247448</v>
      </c>
      <c r="H165" t="s">
        <v>27</v>
      </c>
      <c r="I165" t="s">
        <v>483</v>
      </c>
      <c r="K165" s="13">
        <f t="shared" si="10"/>
        <v>64.816439482599151</v>
      </c>
    </row>
    <row r="166" spans="4:13" x14ac:dyDescent="0.3">
      <c r="D166" t="s">
        <v>26</v>
      </c>
      <c r="E166">
        <v>2025</v>
      </c>
      <c r="F166" s="13">
        <f>'BY_Demands (2)'!$H$23*'Projection_Growth (2)'!E154</f>
        <v>52.567718917484882</v>
      </c>
      <c r="G166" s="13">
        <f>'BY_Demands (2)'!$I$23*'Projection_Growth (2)'!F154</f>
        <v>16.647295760846536</v>
      </c>
      <c r="H166" t="s">
        <v>27</v>
      </c>
      <c r="I166" t="s">
        <v>483</v>
      </c>
      <c r="K166" s="13">
        <f t="shared" si="10"/>
        <v>69.215014678331414</v>
      </c>
    </row>
    <row r="167" spans="4:13" x14ac:dyDescent="0.3">
      <c r="D167" t="s">
        <v>26</v>
      </c>
      <c r="E167">
        <v>2030</v>
      </c>
      <c r="F167" s="13">
        <f>'BY_Demands (2)'!$H$23*'Projection_Growth (2)'!E155</f>
        <v>51.296215793767445</v>
      </c>
      <c r="G167" s="13">
        <f>'BY_Demands (2)'!$I$23*'Projection_Growth (2)'!F155</f>
        <v>16.244632510523839</v>
      </c>
      <c r="H167" t="s">
        <v>27</v>
      </c>
      <c r="I167" t="s">
        <v>483</v>
      </c>
      <c r="K167" s="13">
        <f t="shared" si="10"/>
        <v>67.540848304291288</v>
      </c>
    </row>
    <row r="168" spans="4:13" x14ac:dyDescent="0.3">
      <c r="D168" t="s">
        <v>26</v>
      </c>
      <c r="E168">
        <v>2035</v>
      </c>
      <c r="F168" s="13">
        <f>'BY_Demands (2)'!$H$23*'Projection_Growth (2)'!E156</f>
        <v>50.024712670050015</v>
      </c>
      <c r="G168" s="13">
        <f>'BY_Demands (2)'!$I$23*'Projection_Growth (2)'!F156</f>
        <v>15.841969260201145</v>
      </c>
      <c r="H168" t="s">
        <v>27</v>
      </c>
      <c r="I168" t="s">
        <v>483</v>
      </c>
      <c r="K168" s="13">
        <f t="shared" si="10"/>
        <v>65.866681930251161</v>
      </c>
    </row>
    <row r="169" spans="4:13" x14ac:dyDescent="0.3">
      <c r="D169" t="s">
        <v>26</v>
      </c>
      <c r="E169">
        <v>2040</v>
      </c>
      <c r="F169" s="13">
        <f>'BY_Demands (2)'!$H$23*'Projection_Growth (2)'!E157</f>
        <v>48.753209546332585</v>
      </c>
      <c r="G169" s="13">
        <f>'BY_Demands (2)'!$I$23*'Projection_Growth (2)'!F157</f>
        <v>15.439306009878447</v>
      </c>
      <c r="H169" t="s">
        <v>27</v>
      </c>
      <c r="I169" t="s">
        <v>483</v>
      </c>
      <c r="K169" s="13">
        <f t="shared" si="10"/>
        <v>64.192515556211035</v>
      </c>
    </row>
    <row r="170" spans="4:13" x14ac:dyDescent="0.3">
      <c r="D170" t="s">
        <v>26</v>
      </c>
      <c r="E170">
        <v>2045</v>
      </c>
      <c r="F170" s="13">
        <f>'BY_Demands (2)'!$H$23*'Projection_Growth (2)'!E158</f>
        <v>47.481706422615154</v>
      </c>
      <c r="G170" s="13">
        <f>'BY_Demands (2)'!$I$23*'Projection_Growth (2)'!F158</f>
        <v>15.036642759555752</v>
      </c>
      <c r="H170" t="s">
        <v>27</v>
      </c>
      <c r="I170" t="s">
        <v>483</v>
      </c>
      <c r="K170" s="13">
        <f t="shared" si="10"/>
        <v>62.518349182170908</v>
      </c>
    </row>
    <row r="171" spans="4:13" x14ac:dyDescent="0.3">
      <c r="D171" s="2" t="s">
        <v>26</v>
      </c>
      <c r="E171">
        <v>2050</v>
      </c>
      <c r="F171" s="13">
        <f>'BY_Demands (2)'!$H$23*'Projection_Growth (2)'!E159</f>
        <v>46.210203298897717</v>
      </c>
      <c r="G171" s="13">
        <f>'BY_Demands (2)'!$I$23*'Projection_Growth (2)'!F159</f>
        <v>14.633979509233054</v>
      </c>
      <c r="H171" t="s">
        <v>27</v>
      </c>
      <c r="I171" t="s">
        <v>483</v>
      </c>
      <c r="K171" s="13">
        <f t="shared" si="10"/>
        <v>60.844182808130768</v>
      </c>
    </row>
    <row r="172" spans="4:13" x14ac:dyDescent="0.3">
      <c r="D172" t="s">
        <v>26</v>
      </c>
      <c r="E172" s="5">
        <v>2012</v>
      </c>
      <c r="F172" s="107">
        <f>'BY_Demands (2)'!$H$24*'Projection_Growth (2)'!E151</f>
        <v>42.258138267639708</v>
      </c>
      <c r="G172" s="107">
        <f>'BY_Demands (2)'!$I$24*'Projection_Growth (2)'!F151</f>
        <v>13.382428237915317</v>
      </c>
      <c r="H172" s="5" t="s">
        <v>27</v>
      </c>
      <c r="I172" s="5" t="s">
        <v>485</v>
      </c>
      <c r="J172" s="5"/>
      <c r="K172" s="107">
        <f t="shared" si="10"/>
        <v>55.640566505555029</v>
      </c>
    </row>
    <row r="173" spans="4:13" x14ac:dyDescent="0.3">
      <c r="D173" t="s">
        <v>26</v>
      </c>
      <c r="E173">
        <v>2015</v>
      </c>
      <c r="F173" s="13">
        <f>'BY_Demands (2)'!$H$24*'Projection_Growth (2)'!E152</f>
        <v>45.616031514355534</v>
      </c>
      <c r="G173" s="13">
        <f>'BY_Demands (2)'!$I$24*'Projection_Growth (2)'!F152</f>
        <v>14.445815487021047</v>
      </c>
      <c r="H173" t="s">
        <v>27</v>
      </c>
      <c r="I173" t="s">
        <v>485</v>
      </c>
      <c r="K173" s="13">
        <f t="shared" si="10"/>
        <v>60.061847001376577</v>
      </c>
    </row>
    <row r="174" spans="4:13" x14ac:dyDescent="0.3">
      <c r="D174" t="s">
        <v>26</v>
      </c>
      <c r="E174">
        <v>2020</v>
      </c>
      <c r="F174" s="13">
        <f>'BY_Demands (2)'!$H$24*'Projection_Growth (2)'!E153</f>
        <v>48.59410726922367</v>
      </c>
      <c r="G174" s="13">
        <f>'BY_Demands (2)'!$I$24*'Projection_Growth (2)'!F153</f>
        <v>15.388921045154865</v>
      </c>
      <c r="H174" t="s">
        <v>27</v>
      </c>
      <c r="I174" t="s">
        <v>485</v>
      </c>
      <c r="K174" s="13">
        <f t="shared" si="10"/>
        <v>63.983028314378537</v>
      </c>
    </row>
    <row r="175" spans="4:13" x14ac:dyDescent="0.3">
      <c r="D175" t="s">
        <v>26</v>
      </c>
      <c r="E175">
        <v>2025</v>
      </c>
      <c r="F175" s="13">
        <f>'BY_Demands (2)'!$H$24*'Projection_Growth (2)'!E154</f>
        <v>51.891802060844284</v>
      </c>
      <c r="G175" s="13">
        <f>'BY_Demands (2)'!$I$24*'Projection_Growth (2)'!F154</f>
        <v>16.433244475115444</v>
      </c>
      <c r="H175" t="s">
        <v>27</v>
      </c>
      <c r="I175" t="s">
        <v>485</v>
      </c>
      <c r="K175" s="13">
        <f t="shared" si="10"/>
        <v>68.325046535959729</v>
      </c>
    </row>
    <row r="176" spans="4:13" x14ac:dyDescent="0.3">
      <c r="D176" t="s">
        <v>26</v>
      </c>
      <c r="E176">
        <v>2030</v>
      </c>
      <c r="F176" s="13">
        <f>'BY_Demands (2)'!$H$24*'Projection_Growth (2)'!E155</f>
        <v>50.636647951546529</v>
      </c>
      <c r="G176" s="13">
        <f>'BY_Demands (2)'!$I$24*'Projection_Growth (2)'!F155</f>
        <v>16.035758677496563</v>
      </c>
      <c r="H176" t="s">
        <v>27</v>
      </c>
      <c r="I176" t="s">
        <v>485</v>
      </c>
      <c r="K176" s="13">
        <f t="shared" si="10"/>
        <v>66.672406629043095</v>
      </c>
    </row>
    <row r="177" spans="4:13" x14ac:dyDescent="0.3">
      <c r="D177" t="s">
        <v>26</v>
      </c>
      <c r="E177">
        <v>2035</v>
      </c>
      <c r="F177" s="13">
        <f>'BY_Demands (2)'!$H$24*'Projection_Growth (2)'!E156</f>
        <v>49.381493842248787</v>
      </c>
      <c r="G177" s="13">
        <f>'BY_Demands (2)'!$I$24*'Projection_Growth (2)'!F156</f>
        <v>15.638272879877686</v>
      </c>
      <c r="H177" t="s">
        <v>27</v>
      </c>
      <c r="I177" t="s">
        <v>485</v>
      </c>
      <c r="K177" s="13">
        <f t="shared" si="10"/>
        <v>65.019766722126477</v>
      </c>
    </row>
    <row r="178" spans="4:13" x14ac:dyDescent="0.3">
      <c r="D178" t="s">
        <v>26</v>
      </c>
      <c r="E178">
        <v>2040</v>
      </c>
      <c r="F178" s="13">
        <f>'BY_Demands (2)'!$H$24*'Projection_Growth (2)'!E157</f>
        <v>48.126339732951031</v>
      </c>
      <c r="G178" s="13">
        <f>'BY_Demands (2)'!$I$24*'Projection_Growth (2)'!F157</f>
        <v>15.240787082258805</v>
      </c>
      <c r="H178" t="s">
        <v>27</v>
      </c>
      <c r="I178" t="s">
        <v>485</v>
      </c>
      <c r="K178" s="13">
        <f t="shared" si="10"/>
        <v>63.367126815209836</v>
      </c>
    </row>
    <row r="179" spans="4:13" x14ac:dyDescent="0.3">
      <c r="D179" t="s">
        <v>26</v>
      </c>
      <c r="E179">
        <v>2045</v>
      </c>
      <c r="F179" s="13">
        <f>'BY_Demands (2)'!$H$24*'Projection_Growth (2)'!E158</f>
        <v>46.871185623653282</v>
      </c>
      <c r="G179" s="13">
        <f>'BY_Demands (2)'!$I$24*'Projection_Growth (2)'!F158</f>
        <v>14.843301284639928</v>
      </c>
      <c r="H179" t="s">
        <v>27</v>
      </c>
      <c r="I179" t="s">
        <v>485</v>
      </c>
      <c r="K179" s="13">
        <f t="shared" si="10"/>
        <v>61.71448690829321</v>
      </c>
    </row>
    <row r="180" spans="4:13" x14ac:dyDescent="0.3">
      <c r="D180" s="2" t="s">
        <v>26</v>
      </c>
      <c r="E180">
        <v>2050</v>
      </c>
      <c r="F180" s="13">
        <f>'BY_Demands (2)'!$H$24*'Projection_Growth (2)'!E159</f>
        <v>45.616031514355534</v>
      </c>
      <c r="G180" s="13">
        <f>'BY_Demands (2)'!$I$24*'Projection_Growth (2)'!F159</f>
        <v>14.445815487021047</v>
      </c>
      <c r="H180" t="s">
        <v>27</v>
      </c>
      <c r="I180" t="s">
        <v>485</v>
      </c>
      <c r="K180" s="13">
        <f t="shared" si="10"/>
        <v>60.061847001376577</v>
      </c>
    </row>
    <row r="181" spans="4:13" x14ac:dyDescent="0.3">
      <c r="D181" t="s">
        <v>26</v>
      </c>
      <c r="E181" s="5">
        <v>2012</v>
      </c>
      <c r="F181" s="107">
        <f>'BY_Demands (2)'!$H$25*'Projection_Growth (2)'!E151</f>
        <v>331.03940365216556</v>
      </c>
      <c r="G181" s="107">
        <f>'BY_Demands (2)'!$I$25*'Projection_Growth (2)'!F151</f>
        <v>104.83450632016768</v>
      </c>
      <c r="H181" s="5" t="s">
        <v>27</v>
      </c>
      <c r="I181" s="5" t="s">
        <v>487</v>
      </c>
      <c r="J181" s="5"/>
      <c r="K181" s="107">
        <f t="shared" si="10"/>
        <v>435.87390997233325</v>
      </c>
    </row>
    <row r="182" spans="4:13" x14ac:dyDescent="0.3">
      <c r="D182" t="s">
        <v>26</v>
      </c>
      <c r="E182">
        <v>2015</v>
      </c>
      <c r="F182" s="13">
        <f>'BY_Demands (2)'!$H$25*'Projection_Growth (2)'!E152</f>
        <v>357.34427706803189</v>
      </c>
      <c r="G182" s="13">
        <f>'BY_Demands (2)'!$I$25*'Projection_Growth (2)'!F152</f>
        <v>113.16480896070898</v>
      </c>
      <c r="H182" t="s">
        <v>27</v>
      </c>
      <c r="I182" t="s">
        <v>487</v>
      </c>
      <c r="K182" s="13">
        <f t="shared" si="10"/>
        <v>470.50908602874085</v>
      </c>
    </row>
    <row r="183" spans="4:13" x14ac:dyDescent="0.3">
      <c r="D183" t="s">
        <v>26</v>
      </c>
      <c r="E183">
        <v>2020</v>
      </c>
      <c r="F183" s="13">
        <f>'BY_Demands (2)'!$H$25*'Projection_Growth (2)'!E153</f>
        <v>380.67375778671919</v>
      </c>
      <c r="G183" s="13">
        <f>'BY_Demands (2)'!$I$25*'Projection_Growth (2)'!F153</f>
        <v>120.55285572150869</v>
      </c>
      <c r="H183" t="s">
        <v>27</v>
      </c>
      <c r="I183" t="s">
        <v>487</v>
      </c>
      <c r="K183" s="13">
        <f t="shared" si="10"/>
        <v>501.2266135082279</v>
      </c>
    </row>
    <row r="184" spans="4:13" x14ac:dyDescent="0.3">
      <c r="D184" t="s">
        <v>26</v>
      </c>
      <c r="E184">
        <v>2025</v>
      </c>
      <c r="F184" s="13">
        <f>'BY_Demands (2)'!$H$25*'Projection_Growth (2)'!E154</f>
        <v>406.50705196382955</v>
      </c>
      <c r="G184" s="13">
        <f>'BY_Demands (2)'!$I$25*'Projection_Growth (2)'!F154</f>
        <v>128.73381729829623</v>
      </c>
      <c r="H184" t="s">
        <v>27</v>
      </c>
      <c r="I184" t="s">
        <v>487</v>
      </c>
      <c r="K184" s="13">
        <f t="shared" si="10"/>
        <v>535.24086926212578</v>
      </c>
    </row>
    <row r="185" spans="4:13" x14ac:dyDescent="0.3">
      <c r="D185" t="s">
        <v>26</v>
      </c>
      <c r="E185">
        <v>2030</v>
      </c>
      <c r="F185" s="13">
        <f>'BY_Demands (2)'!$H$25*'Projection_Growth (2)'!E155</f>
        <v>396.67449698466999</v>
      </c>
      <c r="G185" s="13">
        <f>'BY_Demands (2)'!$I$25*'Projection_Growth (2)'!F155</f>
        <v>125.62001563077877</v>
      </c>
      <c r="H185" t="s">
        <v>27</v>
      </c>
      <c r="I185" t="s">
        <v>487</v>
      </c>
      <c r="K185" s="13">
        <f t="shared" si="10"/>
        <v>522.29451261544875</v>
      </c>
    </row>
    <row r="186" spans="4:13" x14ac:dyDescent="0.3">
      <c r="D186" t="s">
        <v>26</v>
      </c>
      <c r="E186">
        <v>2035</v>
      </c>
      <c r="F186" s="13">
        <f>'BY_Demands (2)'!$H$25*'Projection_Growth (2)'!E156</f>
        <v>386.84194200551048</v>
      </c>
      <c r="G186" s="13">
        <f>'BY_Demands (2)'!$I$25*'Projection_Growth (2)'!F156</f>
        <v>122.50621396326133</v>
      </c>
      <c r="H186" t="s">
        <v>27</v>
      </c>
      <c r="I186" t="s">
        <v>487</v>
      </c>
      <c r="K186" s="13">
        <f t="shared" si="10"/>
        <v>509.34815596877183</v>
      </c>
    </row>
    <row r="187" spans="4:13" x14ac:dyDescent="0.3">
      <c r="D187" t="s">
        <v>26</v>
      </c>
      <c r="E187">
        <v>2040</v>
      </c>
      <c r="F187" s="13">
        <f>'BY_Demands (2)'!$H$25*'Projection_Growth (2)'!E157</f>
        <v>377.00938702635096</v>
      </c>
      <c r="G187" s="13">
        <f>'BY_Demands (2)'!$I$25*'Projection_Growth (2)'!F157</f>
        <v>119.39241229574388</v>
      </c>
      <c r="H187" t="s">
        <v>27</v>
      </c>
      <c r="I187" t="s">
        <v>487</v>
      </c>
      <c r="K187" s="13">
        <f t="shared" si="10"/>
        <v>496.40179932209486</v>
      </c>
    </row>
    <row r="188" spans="4:13" x14ac:dyDescent="0.3">
      <c r="D188" t="s">
        <v>26</v>
      </c>
      <c r="E188">
        <v>2045</v>
      </c>
      <c r="F188" s="13">
        <f>'BY_Demands (2)'!$H$25*'Projection_Growth (2)'!E158</f>
        <v>367.17683204719145</v>
      </c>
      <c r="G188" s="13">
        <f>'BY_Demands (2)'!$I$25*'Projection_Growth (2)'!F158</f>
        <v>116.27861062822643</v>
      </c>
      <c r="H188" t="s">
        <v>27</v>
      </c>
      <c r="I188" t="s">
        <v>487</v>
      </c>
      <c r="K188" s="13">
        <f t="shared" si="10"/>
        <v>483.45544267541788</v>
      </c>
    </row>
    <row r="189" spans="4:13" x14ac:dyDescent="0.3">
      <c r="D189" s="2" t="s">
        <v>26</v>
      </c>
      <c r="E189">
        <v>2050</v>
      </c>
      <c r="F189" s="13">
        <f>'BY_Demands (2)'!$H$25*'Projection_Growth (2)'!E159</f>
        <v>357.34427706803189</v>
      </c>
      <c r="G189" s="13">
        <f>'BY_Demands (2)'!$I$25*'Projection_Growth (2)'!F159</f>
        <v>113.16480896070898</v>
      </c>
      <c r="H189" t="s">
        <v>27</v>
      </c>
      <c r="I189" t="s">
        <v>487</v>
      </c>
      <c r="K189" s="13">
        <f t="shared" si="10"/>
        <v>470.50908602874085</v>
      </c>
    </row>
    <row r="190" spans="4:13" x14ac:dyDescent="0.3">
      <c r="D190" t="s">
        <v>26</v>
      </c>
      <c r="E190" s="5">
        <v>2012</v>
      </c>
      <c r="F190" s="107">
        <f>'BY_Demands (2)'!$H$26*'Projection_Growth (2)'!E223</f>
        <v>173.39188700663229</v>
      </c>
      <c r="G190" s="107">
        <f>'BY_Demands (2)'!$I$26*'Projection_Growth (2)'!F223</f>
        <v>0</v>
      </c>
      <c r="H190" s="5" t="s">
        <v>27</v>
      </c>
      <c r="I190" s="223" t="s">
        <v>489</v>
      </c>
      <c r="J190" s="5"/>
      <c r="K190" s="107">
        <f t="shared" si="10"/>
        <v>173.39188700663229</v>
      </c>
      <c r="M190" s="213" t="s">
        <v>533</v>
      </c>
    </row>
    <row r="191" spans="4:13" x14ac:dyDescent="0.3">
      <c r="D191" t="s">
        <v>26</v>
      </c>
      <c r="E191">
        <v>2015</v>
      </c>
      <c r="F191" s="13">
        <f>'BY_Demands (2)'!$H$26*'Projection_Growth (2)'!E224</f>
        <v>180.41986227860423</v>
      </c>
      <c r="G191" s="13">
        <f>'BY_Demands (2)'!$I$26*'Projection_Growth (2)'!F224</f>
        <v>0</v>
      </c>
      <c r="H191" t="s">
        <v>27</v>
      </c>
      <c r="I191" s="215" t="s">
        <v>489</v>
      </c>
      <c r="K191" s="13">
        <f t="shared" si="10"/>
        <v>180.41986227860423</v>
      </c>
    </row>
    <row r="192" spans="4:13" x14ac:dyDescent="0.3">
      <c r="D192" t="s">
        <v>26</v>
      </c>
      <c r="E192">
        <v>2020</v>
      </c>
      <c r="F192" s="13">
        <f>'BY_Demands (2)'!$H$26*'Projection_Growth (2)'!E225</f>
        <v>203.70038790804981</v>
      </c>
      <c r="G192" s="13">
        <f>'BY_Demands (2)'!$I$26*'Projection_Growth (2)'!F225</f>
        <v>0</v>
      </c>
      <c r="H192" t="s">
        <v>27</v>
      </c>
      <c r="I192" s="215" t="s">
        <v>489</v>
      </c>
      <c r="K192" s="13">
        <f t="shared" si="10"/>
        <v>203.70038790804981</v>
      </c>
    </row>
    <row r="193" spans="4:13" x14ac:dyDescent="0.3">
      <c r="D193" t="s">
        <v>26</v>
      </c>
      <c r="E193">
        <v>2025</v>
      </c>
      <c r="F193" s="13">
        <f>'BY_Demands (2)'!$H$26*'Projection_Growth (2)'!E226</f>
        <v>224.4467139900986</v>
      </c>
      <c r="G193" s="13">
        <f>'BY_Demands (2)'!$I$26*'Projection_Growth (2)'!F226</f>
        <v>0</v>
      </c>
      <c r="H193" t="s">
        <v>27</v>
      </c>
      <c r="I193" s="215" t="s">
        <v>489</v>
      </c>
      <c r="K193" s="13">
        <f t="shared" si="10"/>
        <v>224.4467139900986</v>
      </c>
    </row>
    <row r="194" spans="4:13" x14ac:dyDescent="0.3">
      <c r="D194" t="s">
        <v>26</v>
      </c>
      <c r="E194">
        <v>2030</v>
      </c>
      <c r="F194" s="13">
        <f>'BY_Demands (2)'!$H$26*'Projection_Growth (2)'!E227</f>
        <v>215.64134364779974</v>
      </c>
      <c r="G194" s="13">
        <f>'BY_Demands (2)'!$I$26*'Projection_Growth (2)'!F227</f>
        <v>0</v>
      </c>
      <c r="H194" t="s">
        <v>27</v>
      </c>
      <c r="I194" s="215" t="s">
        <v>489</v>
      </c>
      <c r="K194" s="13">
        <f t="shared" si="10"/>
        <v>215.64134364779974</v>
      </c>
    </row>
    <row r="195" spans="4:13" x14ac:dyDescent="0.3">
      <c r="D195" t="s">
        <v>26</v>
      </c>
      <c r="E195">
        <v>2035</v>
      </c>
      <c r="F195" s="13">
        <f>'BY_Demands (2)'!$H$26*'Projection_Growth (2)'!E228</f>
        <v>206.83597330550089</v>
      </c>
      <c r="G195" s="13">
        <f>'BY_Demands (2)'!$I$26*'Projection_Growth (2)'!F228</f>
        <v>0</v>
      </c>
      <c r="H195" t="s">
        <v>27</v>
      </c>
      <c r="I195" s="215" t="s">
        <v>489</v>
      </c>
      <c r="K195" s="13">
        <f t="shared" si="10"/>
        <v>206.83597330550089</v>
      </c>
    </row>
    <row r="196" spans="4:13" x14ac:dyDescent="0.3">
      <c r="D196" t="s">
        <v>26</v>
      </c>
      <c r="E196">
        <v>2040</v>
      </c>
      <c r="F196" s="13">
        <f>'BY_Demands (2)'!$H$26*'Projection_Growth (2)'!E229</f>
        <v>198.03060296320197</v>
      </c>
      <c r="G196" s="13">
        <f>'BY_Demands (2)'!$I$26*'Projection_Growth (2)'!F229</f>
        <v>0</v>
      </c>
      <c r="H196" t="s">
        <v>27</v>
      </c>
      <c r="I196" s="215" t="s">
        <v>489</v>
      </c>
      <c r="K196" s="13">
        <f t="shared" si="10"/>
        <v>198.03060296320197</v>
      </c>
    </row>
    <row r="197" spans="4:13" x14ac:dyDescent="0.3">
      <c r="D197" t="s">
        <v>26</v>
      </c>
      <c r="E197">
        <v>2045</v>
      </c>
      <c r="F197" s="13">
        <f>'BY_Demands (2)'!$H$26*'Projection_Growth (2)'!E230</f>
        <v>189.22523262090309</v>
      </c>
      <c r="G197" s="13">
        <f>'BY_Demands (2)'!$I$26*'Projection_Growth (2)'!F230</f>
        <v>0</v>
      </c>
      <c r="H197" t="s">
        <v>27</v>
      </c>
      <c r="I197" s="215" t="s">
        <v>489</v>
      </c>
      <c r="K197" s="13">
        <f t="shared" si="10"/>
        <v>189.22523262090309</v>
      </c>
    </row>
    <row r="198" spans="4:13" x14ac:dyDescent="0.3">
      <c r="D198" s="2" t="s">
        <v>26</v>
      </c>
      <c r="E198">
        <v>2050</v>
      </c>
      <c r="F198" s="13">
        <f>'BY_Demands (2)'!$H$26*'Projection_Growth (2)'!E231</f>
        <v>180.41986227860423</v>
      </c>
      <c r="G198" s="13">
        <f>'BY_Demands (2)'!$I$26*'Projection_Growth (2)'!F231</f>
        <v>0</v>
      </c>
      <c r="H198" t="s">
        <v>27</v>
      </c>
      <c r="I198" s="215" t="s">
        <v>489</v>
      </c>
      <c r="K198" s="13">
        <f t="shared" si="10"/>
        <v>180.41986227860423</v>
      </c>
    </row>
    <row r="199" spans="4:13" x14ac:dyDescent="0.3">
      <c r="D199" t="s">
        <v>26</v>
      </c>
      <c r="E199" s="5">
        <v>2012</v>
      </c>
      <c r="F199" s="107">
        <f>'BY_Demands (2)'!$H$27*'Projection_Growth (2)'!E223</f>
        <v>295.27213953762327</v>
      </c>
      <c r="G199" s="107">
        <f>'BY_Demands (2)'!$I$27*'Projection_Growth (2)'!F223</f>
        <v>0</v>
      </c>
      <c r="H199" s="5" t="s">
        <v>27</v>
      </c>
      <c r="I199" s="230" t="s">
        <v>491</v>
      </c>
      <c r="J199" s="5"/>
      <c r="K199" s="107">
        <f t="shared" ref="K199:K262" si="11">SUM(F199:G199)</f>
        <v>295.27213953762327</v>
      </c>
    </row>
    <row r="200" spans="4:13" x14ac:dyDescent="0.3">
      <c r="D200" t="s">
        <v>26</v>
      </c>
      <c r="E200">
        <v>2015</v>
      </c>
      <c r="F200" s="13">
        <f>'BY_Demands (2)'!$H$27*'Projection_Growth (2)'!E224</f>
        <v>307.24020408203467</v>
      </c>
      <c r="G200" s="13">
        <f>'BY_Demands (2)'!$I$27*'Projection_Growth (2)'!F224</f>
        <v>0</v>
      </c>
      <c r="H200" t="s">
        <v>27</v>
      </c>
      <c r="I200" s="216" t="s">
        <v>491</v>
      </c>
      <c r="K200" s="13">
        <f t="shared" si="11"/>
        <v>307.24020408203467</v>
      </c>
    </row>
    <row r="201" spans="4:13" x14ac:dyDescent="0.3">
      <c r="D201" t="s">
        <v>26</v>
      </c>
      <c r="E201">
        <v>2020</v>
      </c>
      <c r="F201" s="13">
        <f>'BY_Demands (2)'!$H$27*'Projection_Growth (2)'!E225</f>
        <v>346.8850267484143</v>
      </c>
      <c r="G201" s="13">
        <f>'BY_Demands (2)'!$I$27*'Projection_Growth (2)'!F225</f>
        <v>0</v>
      </c>
      <c r="H201" t="s">
        <v>27</v>
      </c>
      <c r="I201" s="216" t="s">
        <v>491</v>
      </c>
      <c r="K201" s="13">
        <f t="shared" si="11"/>
        <v>346.8850267484143</v>
      </c>
    </row>
    <row r="202" spans="4:13" x14ac:dyDescent="0.3">
      <c r="D202" t="s">
        <v>26</v>
      </c>
      <c r="E202">
        <v>2025</v>
      </c>
      <c r="F202" s="13">
        <f>'BY_Demands (2)'!$H$27*'Projection_Growth (2)'!E226</f>
        <v>382.2143157684792</v>
      </c>
      <c r="G202" s="13">
        <f>'BY_Demands (2)'!$I$27*'Projection_Growth (2)'!F226</f>
        <v>0</v>
      </c>
      <c r="H202" t="s">
        <v>27</v>
      </c>
      <c r="I202" s="216" t="s">
        <v>491</v>
      </c>
      <c r="K202" s="13">
        <f t="shared" si="11"/>
        <v>382.2143157684792</v>
      </c>
    </row>
    <row r="203" spans="4:13" x14ac:dyDescent="0.3">
      <c r="D203" t="s">
        <v>26</v>
      </c>
      <c r="E203">
        <v>2030</v>
      </c>
      <c r="F203" s="13">
        <f>'BY_Demands (2)'!$H$27*'Projection_Growth (2)'!E227</f>
        <v>367.2194934311903</v>
      </c>
      <c r="G203" s="13">
        <f>'BY_Demands (2)'!$I$27*'Projection_Growth (2)'!F227</f>
        <v>0</v>
      </c>
      <c r="H203" t="s">
        <v>27</v>
      </c>
      <c r="I203" s="216" t="s">
        <v>491</v>
      </c>
      <c r="K203" s="13">
        <f t="shared" si="11"/>
        <v>367.2194934311903</v>
      </c>
    </row>
    <row r="204" spans="4:13" x14ac:dyDescent="0.3">
      <c r="D204" t="s">
        <v>26</v>
      </c>
      <c r="E204">
        <v>2035</v>
      </c>
      <c r="F204" s="13">
        <f>'BY_Demands (2)'!$H$27*'Projection_Growth (2)'!E228</f>
        <v>352.22467109390141</v>
      </c>
      <c r="G204" s="13">
        <f>'BY_Demands (2)'!$I$27*'Projection_Growth (2)'!F228</f>
        <v>0</v>
      </c>
      <c r="H204" t="s">
        <v>27</v>
      </c>
      <c r="I204" s="216" t="s">
        <v>491</v>
      </c>
      <c r="K204" s="13">
        <f t="shared" si="11"/>
        <v>352.22467109390141</v>
      </c>
    </row>
    <row r="205" spans="4:13" x14ac:dyDescent="0.3">
      <c r="D205" t="s">
        <v>26</v>
      </c>
      <c r="E205">
        <v>2040</v>
      </c>
      <c r="F205" s="13">
        <f>'BY_Demands (2)'!$H$27*'Projection_Growth (2)'!E229</f>
        <v>337.22984875661245</v>
      </c>
      <c r="G205" s="13">
        <f>'BY_Demands (2)'!$I$27*'Projection_Growth (2)'!F229</f>
        <v>0</v>
      </c>
      <c r="H205" t="s">
        <v>27</v>
      </c>
      <c r="I205" s="216" t="s">
        <v>491</v>
      </c>
      <c r="K205" s="13">
        <f t="shared" si="11"/>
        <v>337.22984875661245</v>
      </c>
    </row>
    <row r="206" spans="4:13" x14ac:dyDescent="0.3">
      <c r="D206" t="s">
        <v>26</v>
      </c>
      <c r="E206">
        <v>2045</v>
      </c>
      <c r="F206" s="13">
        <f>'BY_Demands (2)'!$H$27*'Projection_Growth (2)'!E230</f>
        <v>322.23502641932356</v>
      </c>
      <c r="G206" s="13">
        <f>'BY_Demands (2)'!$I$27*'Projection_Growth (2)'!F230</f>
        <v>0</v>
      </c>
      <c r="H206" t="s">
        <v>27</v>
      </c>
      <c r="I206" s="216" t="s">
        <v>491</v>
      </c>
      <c r="K206" s="13">
        <f t="shared" si="11"/>
        <v>322.23502641932356</v>
      </c>
    </row>
    <row r="207" spans="4:13" x14ac:dyDescent="0.3">
      <c r="D207" s="2" t="s">
        <v>26</v>
      </c>
      <c r="E207">
        <v>2050</v>
      </c>
      <c r="F207" s="13">
        <f>'BY_Demands (2)'!$H$27*'Projection_Growth (2)'!E231</f>
        <v>307.24020408203467</v>
      </c>
      <c r="G207" s="13">
        <f>'BY_Demands (2)'!$I$27*'Projection_Growth (2)'!F231</f>
        <v>0</v>
      </c>
      <c r="H207" t="s">
        <v>27</v>
      </c>
      <c r="I207" s="216" t="s">
        <v>491</v>
      </c>
      <c r="K207" s="13">
        <f t="shared" si="11"/>
        <v>307.24020408203467</v>
      </c>
    </row>
    <row r="208" spans="4:13" x14ac:dyDescent="0.3">
      <c r="D208" t="s">
        <v>26</v>
      </c>
      <c r="E208" s="5">
        <v>2012</v>
      </c>
      <c r="F208" s="107">
        <f>'BY_Demands (2)'!$H$28*'Projection_Growth (2)'!E223</f>
        <v>12.046406931690084</v>
      </c>
      <c r="G208" s="107">
        <f>'BY_Demands (2)'!$I$26*'Projection_Growth (2)'!F223</f>
        <v>0</v>
      </c>
      <c r="H208" s="5" t="s">
        <v>27</v>
      </c>
      <c r="I208" s="230" t="s">
        <v>493</v>
      </c>
      <c r="J208" s="5"/>
      <c r="K208" s="107">
        <f t="shared" si="11"/>
        <v>12.046406931690084</v>
      </c>
      <c r="M208" s="213" t="s">
        <v>534</v>
      </c>
    </row>
    <row r="209" spans="4:11" x14ac:dyDescent="0.3">
      <c r="D209" t="s">
        <v>26</v>
      </c>
      <c r="E209">
        <v>2015</v>
      </c>
      <c r="F209" s="13">
        <f>'BY_Demands (2)'!$H$28*'Projection_Growth (2)'!E224</f>
        <v>12.534675739957859</v>
      </c>
      <c r="G209" s="13">
        <f>'BY_Demands (2)'!$I$26*'Projection_Growth (2)'!F224</f>
        <v>0</v>
      </c>
      <c r="H209" t="s">
        <v>27</v>
      </c>
      <c r="I209" s="216" t="s">
        <v>493</v>
      </c>
      <c r="K209" s="13">
        <f t="shared" si="11"/>
        <v>12.534675739957859</v>
      </c>
    </row>
    <row r="210" spans="4:11" x14ac:dyDescent="0.3">
      <c r="D210" t="s">
        <v>26</v>
      </c>
      <c r="E210">
        <v>2020</v>
      </c>
      <c r="F210" s="13">
        <f>'BY_Demands (2)'!$H$28*'Projection_Growth (2)'!E225</f>
        <v>14.152091007520029</v>
      </c>
      <c r="G210" s="13">
        <f>'BY_Demands (2)'!$I$26*'Projection_Growth (2)'!F225</f>
        <v>0</v>
      </c>
      <c r="H210" t="s">
        <v>27</v>
      </c>
      <c r="I210" s="216" t="s">
        <v>493</v>
      </c>
      <c r="K210" s="13">
        <f t="shared" si="11"/>
        <v>14.152091007520029</v>
      </c>
    </row>
    <row r="211" spans="4:11" x14ac:dyDescent="0.3">
      <c r="D211" t="s">
        <v>26</v>
      </c>
      <c r="E211">
        <v>2025</v>
      </c>
      <c r="F211" s="13">
        <f>'BY_Demands (2)'!$H$28*'Projection_Growth (2)'!E226</f>
        <v>15.593442679944795</v>
      </c>
      <c r="G211" s="13">
        <f>'BY_Demands (2)'!$I$26*'Projection_Growth (2)'!F226</f>
        <v>0</v>
      </c>
      <c r="H211" t="s">
        <v>27</v>
      </c>
      <c r="I211" s="216" t="s">
        <v>493</v>
      </c>
      <c r="K211" s="13">
        <f t="shared" si="11"/>
        <v>15.593442679944795</v>
      </c>
    </row>
    <row r="212" spans="4:11" x14ac:dyDescent="0.3">
      <c r="D212" t="s">
        <v>26</v>
      </c>
      <c r="E212">
        <v>2030</v>
      </c>
      <c r="F212" s="13">
        <f>'BY_Demands (2)'!$H$28*'Projection_Growth (2)'!E227</f>
        <v>14.98168929194741</v>
      </c>
      <c r="G212" s="13">
        <f>'BY_Demands (2)'!$I$26*'Projection_Growth (2)'!F227</f>
        <v>0</v>
      </c>
      <c r="H212" t="s">
        <v>27</v>
      </c>
      <c r="I212" s="216" t="s">
        <v>493</v>
      </c>
      <c r="K212" s="13">
        <f t="shared" si="11"/>
        <v>14.98168929194741</v>
      </c>
    </row>
    <row r="213" spans="4:11" x14ac:dyDescent="0.3">
      <c r="D213" t="s">
        <v>26</v>
      </c>
      <c r="E213">
        <v>2035</v>
      </c>
      <c r="F213" s="13">
        <f>'BY_Demands (2)'!$H$28*'Projection_Growth (2)'!E228</f>
        <v>14.369935903950022</v>
      </c>
      <c r="G213" s="13">
        <f>'BY_Demands (2)'!$I$26*'Projection_Growth (2)'!F228</f>
        <v>0</v>
      </c>
      <c r="H213" t="s">
        <v>27</v>
      </c>
      <c r="I213" s="216" t="s">
        <v>493</v>
      </c>
      <c r="K213" s="13">
        <f t="shared" si="11"/>
        <v>14.369935903950022</v>
      </c>
    </row>
    <row r="214" spans="4:11" x14ac:dyDescent="0.3">
      <c r="D214" t="s">
        <v>26</v>
      </c>
      <c r="E214">
        <v>2040</v>
      </c>
      <c r="F214" s="13">
        <f>'BY_Demands (2)'!$H$28*'Projection_Growth (2)'!E229</f>
        <v>13.758182515952633</v>
      </c>
      <c r="G214" s="13">
        <f>'BY_Demands (2)'!$I$26*'Projection_Growth (2)'!F229</f>
        <v>0</v>
      </c>
      <c r="H214" t="s">
        <v>27</v>
      </c>
      <c r="I214" s="216" t="s">
        <v>493</v>
      </c>
      <c r="K214" s="13">
        <f t="shared" si="11"/>
        <v>13.758182515952633</v>
      </c>
    </row>
    <row r="215" spans="4:11" x14ac:dyDescent="0.3">
      <c r="D215" t="s">
        <v>26</v>
      </c>
      <c r="E215">
        <v>2045</v>
      </c>
      <c r="F215" s="13">
        <f>'BY_Demands (2)'!$H$28*'Projection_Growth (2)'!E230</f>
        <v>13.146429127955246</v>
      </c>
      <c r="G215" s="13">
        <f>'BY_Demands (2)'!$I$26*'Projection_Growth (2)'!F230</f>
        <v>0</v>
      </c>
      <c r="H215" t="s">
        <v>27</v>
      </c>
      <c r="I215" s="216" t="s">
        <v>493</v>
      </c>
      <c r="K215" s="13">
        <f t="shared" si="11"/>
        <v>13.146429127955246</v>
      </c>
    </row>
    <row r="216" spans="4:11" x14ac:dyDescent="0.3">
      <c r="D216" s="2" t="s">
        <v>26</v>
      </c>
      <c r="E216">
        <v>2050</v>
      </c>
      <c r="F216" s="13">
        <f>'BY_Demands (2)'!$H$28*'Projection_Growth (2)'!E231</f>
        <v>12.534675739957859</v>
      </c>
      <c r="G216" s="13">
        <f>'BY_Demands (2)'!$I$26*'Projection_Growth (2)'!F231</f>
        <v>0</v>
      </c>
      <c r="H216" t="s">
        <v>27</v>
      </c>
      <c r="I216" s="216" t="s">
        <v>493</v>
      </c>
      <c r="K216" s="13">
        <f t="shared" si="11"/>
        <v>12.534675739957859</v>
      </c>
    </row>
    <row r="217" spans="4:11" x14ac:dyDescent="0.3">
      <c r="D217" t="s">
        <v>26</v>
      </c>
      <c r="E217" s="5">
        <v>2012</v>
      </c>
      <c r="F217" s="107">
        <f>'BY_Demands (2)'!$H$29*'Projection_Growth (2)'!E223</f>
        <v>101.71954470736657</v>
      </c>
      <c r="G217" s="107">
        <f>'BY_Demands (2)'!$I$29*'Projection_Growth (2)'!F223</f>
        <v>0</v>
      </c>
      <c r="H217" s="5" t="s">
        <v>27</v>
      </c>
      <c r="I217" s="230" t="s">
        <v>495</v>
      </c>
      <c r="J217" s="5"/>
      <c r="K217" s="107">
        <f t="shared" si="11"/>
        <v>101.71954470736657</v>
      </c>
    </row>
    <row r="218" spans="4:11" x14ac:dyDescent="0.3">
      <c r="D218" t="s">
        <v>26</v>
      </c>
      <c r="E218">
        <v>2015</v>
      </c>
      <c r="F218" s="13">
        <f>'BY_Demands (2)'!$H$29*'Projection_Growth (2)'!E224</f>
        <v>105.84247373952059</v>
      </c>
      <c r="G218" s="13">
        <f>'BY_Demands (2)'!$I$29*'Projection_Growth (2)'!F224</f>
        <v>0</v>
      </c>
      <c r="H218" t="s">
        <v>27</v>
      </c>
      <c r="I218" s="216" t="s">
        <v>495</v>
      </c>
      <c r="K218" s="13">
        <f t="shared" si="11"/>
        <v>105.84247373952059</v>
      </c>
    </row>
    <row r="219" spans="4:11" x14ac:dyDescent="0.3">
      <c r="D219" t="s">
        <v>26</v>
      </c>
      <c r="E219">
        <v>2020</v>
      </c>
      <c r="F219" s="13">
        <f>'BY_Demands (2)'!$H$29*'Projection_Growth (2)'!E225</f>
        <v>119.49988590831948</v>
      </c>
      <c r="G219" s="13">
        <f>'BY_Demands (2)'!$I$29*'Projection_Growth (2)'!F225</f>
        <v>0</v>
      </c>
      <c r="H219" t="s">
        <v>27</v>
      </c>
      <c r="I219" s="216" t="s">
        <v>495</v>
      </c>
      <c r="K219" s="13">
        <f t="shared" si="11"/>
        <v>119.49988590831948</v>
      </c>
    </row>
    <row r="220" spans="4:11" x14ac:dyDescent="0.3">
      <c r="D220" t="s">
        <v>26</v>
      </c>
      <c r="E220">
        <v>2025</v>
      </c>
      <c r="F220" s="13">
        <f>'BY_Demands (2)'!$H$29*'Projection_Growth (2)'!E226</f>
        <v>131.67062168983762</v>
      </c>
      <c r="G220" s="13">
        <f>'BY_Demands (2)'!$I$29*'Projection_Growth (2)'!F226</f>
        <v>0</v>
      </c>
      <c r="H220" t="s">
        <v>27</v>
      </c>
      <c r="I220" s="216" t="s">
        <v>495</v>
      </c>
      <c r="K220" s="13">
        <f t="shared" si="11"/>
        <v>131.67062168983762</v>
      </c>
    </row>
    <row r="221" spans="4:11" x14ac:dyDescent="0.3">
      <c r="D221" t="s">
        <v>26</v>
      </c>
      <c r="E221">
        <v>2030</v>
      </c>
      <c r="F221" s="13">
        <f>'BY_Demands (2)'!$H$29*'Projection_Growth (2)'!E227</f>
        <v>126.50499209977421</v>
      </c>
      <c r="G221" s="13">
        <f>'BY_Demands (2)'!$I$29*'Projection_Growth (2)'!F227</f>
        <v>0</v>
      </c>
      <c r="H221" t="s">
        <v>27</v>
      </c>
      <c r="I221" s="216" t="s">
        <v>495</v>
      </c>
      <c r="K221" s="13">
        <f t="shared" si="11"/>
        <v>126.50499209977421</v>
      </c>
    </row>
    <row r="222" spans="4:11" x14ac:dyDescent="0.3">
      <c r="D222" t="s">
        <v>26</v>
      </c>
      <c r="E222">
        <v>2035</v>
      </c>
      <c r="F222" s="13">
        <f>'BY_Demands (2)'!$H$29*'Projection_Growth (2)'!E228</f>
        <v>121.33936250971081</v>
      </c>
      <c r="G222" s="13">
        <f>'BY_Demands (2)'!$I$29*'Projection_Growth (2)'!F228</f>
        <v>0</v>
      </c>
      <c r="H222" t="s">
        <v>27</v>
      </c>
      <c r="I222" s="216" t="s">
        <v>495</v>
      </c>
      <c r="K222" s="13">
        <f t="shared" si="11"/>
        <v>121.33936250971081</v>
      </c>
    </row>
    <row r="223" spans="4:11" x14ac:dyDescent="0.3">
      <c r="D223" t="s">
        <v>26</v>
      </c>
      <c r="E223">
        <v>2040</v>
      </c>
      <c r="F223" s="13">
        <f>'BY_Demands (2)'!$H$29*'Projection_Growth (2)'!E229</f>
        <v>116.17373291964739</v>
      </c>
      <c r="G223" s="13">
        <f>'BY_Demands (2)'!$I$29*'Projection_Growth (2)'!F229</f>
        <v>0</v>
      </c>
      <c r="H223" t="s">
        <v>27</v>
      </c>
      <c r="I223" s="216" t="s">
        <v>495</v>
      </c>
      <c r="K223" s="13">
        <f t="shared" si="11"/>
        <v>116.17373291964739</v>
      </c>
    </row>
    <row r="224" spans="4:11" x14ac:dyDescent="0.3">
      <c r="D224" t="s">
        <v>26</v>
      </c>
      <c r="E224">
        <v>2045</v>
      </c>
      <c r="F224" s="13">
        <f>'BY_Demands (2)'!$H$29*'Projection_Growth (2)'!E230</f>
        <v>111.00810332958399</v>
      </c>
      <c r="G224" s="13">
        <f>'BY_Demands (2)'!$I$29*'Projection_Growth (2)'!F230</f>
        <v>0</v>
      </c>
      <c r="H224" t="s">
        <v>27</v>
      </c>
      <c r="I224" s="216" t="s">
        <v>495</v>
      </c>
      <c r="K224" s="13">
        <f t="shared" si="11"/>
        <v>111.00810332958399</v>
      </c>
    </row>
    <row r="225" spans="4:13" x14ac:dyDescent="0.3">
      <c r="D225" s="2" t="s">
        <v>26</v>
      </c>
      <c r="E225">
        <v>2050</v>
      </c>
      <c r="F225" s="13">
        <f>'BY_Demands (2)'!$H$29*'Projection_Growth (2)'!E231</f>
        <v>105.84247373952059</v>
      </c>
      <c r="G225" s="13">
        <f>'BY_Demands (2)'!$I$29*'Projection_Growth (2)'!F231</f>
        <v>0</v>
      </c>
      <c r="H225" t="s">
        <v>27</v>
      </c>
      <c r="I225" s="216" t="s">
        <v>495</v>
      </c>
      <c r="K225" s="13">
        <f t="shared" si="11"/>
        <v>105.84247373952059</v>
      </c>
    </row>
    <row r="226" spans="4:13" x14ac:dyDescent="0.3">
      <c r="D226" t="s">
        <v>26</v>
      </c>
      <c r="E226" s="5">
        <v>2012</v>
      </c>
      <c r="F226" s="107">
        <f>'BY_Demands (2)'!$H$30*'Projection_Growth (2)'!E223</f>
        <v>54.788654398789767</v>
      </c>
      <c r="G226" s="107">
        <f>'BY_Demands (2)'!$I$30*'Projection_Growth (2)'!F223</f>
        <v>0</v>
      </c>
      <c r="H226" s="5" t="s">
        <v>27</v>
      </c>
      <c r="I226" s="230" t="s">
        <v>497</v>
      </c>
      <c r="J226" s="5"/>
      <c r="K226" s="107">
        <f t="shared" si="11"/>
        <v>54.788654398789767</v>
      </c>
    </row>
    <row r="227" spans="4:13" x14ac:dyDescent="0.3">
      <c r="D227" t="s">
        <v>26</v>
      </c>
      <c r="E227">
        <v>2015</v>
      </c>
      <c r="F227" s="13">
        <f>'BY_Demands (2)'!$H$30*'Projection_Growth (2)'!E224</f>
        <v>57.009365615137398</v>
      </c>
      <c r="G227" s="13">
        <f>'BY_Demands (2)'!$I$30*'Projection_Growth (2)'!F224</f>
        <v>0</v>
      </c>
      <c r="H227" t="s">
        <v>27</v>
      </c>
      <c r="I227" s="216" t="s">
        <v>497</v>
      </c>
      <c r="K227" s="13">
        <f t="shared" si="11"/>
        <v>57.009365615137398</v>
      </c>
    </row>
    <row r="228" spans="4:13" x14ac:dyDescent="0.3">
      <c r="D228" t="s">
        <v>26</v>
      </c>
      <c r="E228">
        <v>2020</v>
      </c>
      <c r="F228" s="13">
        <f>'BY_Demands (2)'!$H$30*'Projection_Growth (2)'!E225</f>
        <v>64.365584495695941</v>
      </c>
      <c r="G228" s="13">
        <f>'BY_Demands (2)'!$I$30*'Projection_Growth (2)'!F225</f>
        <v>0</v>
      </c>
      <c r="H228" t="s">
        <v>27</v>
      </c>
      <c r="I228" s="216" t="s">
        <v>497</v>
      </c>
      <c r="K228" s="13">
        <f t="shared" si="11"/>
        <v>64.365584495695941</v>
      </c>
    </row>
    <row r="229" spans="4:13" x14ac:dyDescent="0.3">
      <c r="D229" t="s">
        <v>26</v>
      </c>
      <c r="E229">
        <v>2025</v>
      </c>
      <c r="F229" s="13">
        <f>'BY_Demands (2)'!$H$30*'Projection_Growth (2)'!E226</f>
        <v>70.921042824092197</v>
      </c>
      <c r="G229" s="13">
        <f>'BY_Demands (2)'!$I$30*'Projection_Growth (2)'!F226</f>
        <v>0</v>
      </c>
      <c r="H229" t="s">
        <v>27</v>
      </c>
      <c r="I229" s="216" t="s">
        <v>497</v>
      </c>
      <c r="K229" s="13">
        <f t="shared" si="11"/>
        <v>70.921042824092197</v>
      </c>
    </row>
    <row r="230" spans="4:13" x14ac:dyDescent="0.3">
      <c r="D230" t="s">
        <v>26</v>
      </c>
      <c r="E230">
        <v>2030</v>
      </c>
      <c r="F230" s="13">
        <f>'BY_Demands (2)'!$H$30*'Projection_Growth (2)'!E227</f>
        <v>68.138707382301234</v>
      </c>
      <c r="G230" s="13">
        <f>'BY_Demands (2)'!$I$30*'Projection_Growth (2)'!F227</f>
        <v>0</v>
      </c>
      <c r="H230" t="s">
        <v>27</v>
      </c>
      <c r="I230" s="216" t="s">
        <v>497</v>
      </c>
      <c r="K230" s="13">
        <f t="shared" si="11"/>
        <v>68.138707382301234</v>
      </c>
    </row>
    <row r="231" spans="4:13" x14ac:dyDescent="0.3">
      <c r="D231" t="s">
        <v>26</v>
      </c>
      <c r="E231">
        <v>2035</v>
      </c>
      <c r="F231" s="13">
        <f>'BY_Demands (2)'!$H$30*'Projection_Growth (2)'!E228</f>
        <v>65.356371940510286</v>
      </c>
      <c r="G231" s="13">
        <f>'BY_Demands (2)'!$I$30*'Projection_Growth (2)'!F228</f>
        <v>0</v>
      </c>
      <c r="H231" t="s">
        <v>27</v>
      </c>
      <c r="I231" s="216" t="s">
        <v>497</v>
      </c>
      <c r="K231" s="13">
        <f t="shared" si="11"/>
        <v>65.356371940510286</v>
      </c>
    </row>
    <row r="232" spans="4:13" x14ac:dyDescent="0.3">
      <c r="D232" t="s">
        <v>26</v>
      </c>
      <c r="E232">
        <v>2040</v>
      </c>
      <c r="F232" s="13">
        <f>'BY_Demands (2)'!$H$30*'Projection_Growth (2)'!E229</f>
        <v>62.574036498719316</v>
      </c>
      <c r="G232" s="13">
        <f>'BY_Demands (2)'!$I$30*'Projection_Growth (2)'!F229</f>
        <v>0</v>
      </c>
      <c r="H232" t="s">
        <v>27</v>
      </c>
      <c r="I232" s="216" t="s">
        <v>497</v>
      </c>
      <c r="K232" s="13">
        <f t="shared" si="11"/>
        <v>62.574036498719316</v>
      </c>
    </row>
    <row r="233" spans="4:13" x14ac:dyDescent="0.3">
      <c r="D233" t="s">
        <v>26</v>
      </c>
      <c r="E233">
        <v>2045</v>
      </c>
      <c r="F233" s="13">
        <f>'BY_Demands (2)'!$H$30*'Projection_Growth (2)'!E230</f>
        <v>59.79170105692836</v>
      </c>
      <c r="G233" s="13">
        <f>'BY_Demands (2)'!$I$30*'Projection_Growth (2)'!F230</f>
        <v>0</v>
      </c>
      <c r="H233" t="s">
        <v>27</v>
      </c>
      <c r="I233" s="216" t="s">
        <v>497</v>
      </c>
      <c r="K233" s="13">
        <f t="shared" si="11"/>
        <v>59.79170105692836</v>
      </c>
    </row>
    <row r="234" spans="4:13" x14ac:dyDescent="0.3">
      <c r="D234" s="2" t="s">
        <v>26</v>
      </c>
      <c r="E234">
        <v>2050</v>
      </c>
      <c r="F234" s="13">
        <f>'BY_Demands (2)'!$H$30*'Projection_Growth (2)'!E231</f>
        <v>57.009365615137398</v>
      </c>
      <c r="G234" s="13">
        <f>'BY_Demands (2)'!$I$30*'Projection_Growth (2)'!F231</f>
        <v>0</v>
      </c>
      <c r="H234" t="s">
        <v>27</v>
      </c>
      <c r="I234" s="216" t="s">
        <v>497</v>
      </c>
      <c r="K234" s="13">
        <f t="shared" si="11"/>
        <v>57.009365615137398</v>
      </c>
    </row>
    <row r="235" spans="4:13" x14ac:dyDescent="0.3">
      <c r="D235" t="s">
        <v>26</v>
      </c>
      <c r="E235" s="5">
        <v>2012</v>
      </c>
      <c r="F235" s="107">
        <f>'BY_Demands (2)'!$H$31*'Projection_Growth (2)'!E160</f>
        <v>200.07056614051666</v>
      </c>
      <c r="G235" s="107">
        <f>'BY_Demands (2)'!$I$31*'Projection_Growth (2)'!F160</f>
        <v>68.687320888441164</v>
      </c>
      <c r="H235" s="5" t="s">
        <v>27</v>
      </c>
      <c r="I235" s="5" t="s">
        <v>499</v>
      </c>
      <c r="J235" s="5"/>
      <c r="K235" s="107">
        <f t="shared" si="11"/>
        <v>268.75788702895784</v>
      </c>
      <c r="M235" s="213" t="s">
        <v>535</v>
      </c>
    </row>
    <row r="236" spans="4:13" x14ac:dyDescent="0.3">
      <c r="D236" t="s">
        <v>26</v>
      </c>
      <c r="E236">
        <v>2015</v>
      </c>
      <c r="F236" s="13">
        <f>'BY_Demands (2)'!$H$31*'Projection_Growth (2)'!E161</f>
        <v>230.02938636142841</v>
      </c>
      <c r="G236" s="13">
        <f>'BY_Demands (2)'!$I$31*'Projection_Growth (2)'!F161</f>
        <v>78.972647399226503</v>
      </c>
      <c r="H236" t="s">
        <v>27</v>
      </c>
      <c r="I236" t="s">
        <v>499</v>
      </c>
      <c r="K236" s="13">
        <f t="shared" si="11"/>
        <v>309.00203376065491</v>
      </c>
      <c r="M236" s="213"/>
    </row>
    <row r="237" spans="4:13" x14ac:dyDescent="0.3">
      <c r="D237" t="s">
        <v>26</v>
      </c>
      <c r="E237">
        <v>2020</v>
      </c>
      <c r="F237" s="13">
        <f>'BY_Demands (2)'!$H$31*'Projection_Growth (2)'!E162</f>
        <v>240.38232639457289</v>
      </c>
      <c r="G237" s="13">
        <f>'BY_Demands (2)'!$I$31*'Projection_Growth (2)'!F162</f>
        <v>82.526971895394226</v>
      </c>
      <c r="H237" t="s">
        <v>27</v>
      </c>
      <c r="I237" t="s">
        <v>499</v>
      </c>
      <c r="K237" s="13">
        <f>SUM(F237:G237)</f>
        <v>322.90929828996713</v>
      </c>
    </row>
    <row r="238" spans="4:13" x14ac:dyDescent="0.3">
      <c r="D238" t="s">
        <v>26</v>
      </c>
      <c r="E238">
        <v>2025</v>
      </c>
      <c r="F238" s="13">
        <f>'BY_Demands (2)'!$H$31*'Projection_Growth (2)'!E163</f>
        <v>308.80902623715036</v>
      </c>
      <c r="G238" s="13">
        <f>'BY_Demands (2)'!$I$31*'Projection_Growth (2)'!F163</f>
        <v>106.0189166631376</v>
      </c>
      <c r="H238" t="s">
        <v>27</v>
      </c>
      <c r="I238" t="s">
        <v>499</v>
      </c>
      <c r="K238" s="13">
        <f t="shared" si="11"/>
        <v>414.82794290028795</v>
      </c>
    </row>
    <row r="239" spans="4:13" x14ac:dyDescent="0.3">
      <c r="D239" t="s">
        <v>26</v>
      </c>
      <c r="E239">
        <v>2030</v>
      </c>
      <c r="F239" s="13">
        <f>'BY_Demands (2)'!$H$31*'Projection_Growth (2)'!E164</f>
        <v>293.05309826200596</v>
      </c>
      <c r="G239" s="13">
        <f>'BY_Demands (2)'!$I$31*'Projection_Growth (2)'!F164</f>
        <v>100.60966281035537</v>
      </c>
      <c r="H239" t="s">
        <v>27</v>
      </c>
      <c r="I239" t="s">
        <v>499</v>
      </c>
      <c r="K239" s="13">
        <f t="shared" si="11"/>
        <v>393.66276107236132</v>
      </c>
    </row>
    <row r="240" spans="4:13" x14ac:dyDescent="0.3">
      <c r="D240" t="s">
        <v>26</v>
      </c>
      <c r="E240">
        <v>2035</v>
      </c>
      <c r="F240" s="13">
        <f>'BY_Demands (2)'!$H$31*'Projection_Growth (2)'!E165</f>
        <v>277.29717028686156</v>
      </c>
      <c r="G240" s="13">
        <f>'BY_Demands (2)'!$I$31*'Projection_Growth (2)'!F165</f>
        <v>95.20040895757316</v>
      </c>
      <c r="H240" t="s">
        <v>27</v>
      </c>
      <c r="I240" t="s">
        <v>499</v>
      </c>
      <c r="K240" s="13">
        <f t="shared" si="11"/>
        <v>372.49757924443475</v>
      </c>
    </row>
    <row r="241" spans="4:11" x14ac:dyDescent="0.3">
      <c r="D241" t="s">
        <v>26</v>
      </c>
      <c r="E241">
        <v>2040</v>
      </c>
      <c r="F241" s="13">
        <f>'BY_Demands (2)'!$H$31*'Projection_Growth (2)'!E166</f>
        <v>261.54124231171721</v>
      </c>
      <c r="G241" s="13">
        <f>'BY_Demands (2)'!$I$31*'Projection_Growth (2)'!F166</f>
        <v>89.791155104790946</v>
      </c>
      <c r="H241" t="s">
        <v>27</v>
      </c>
      <c r="I241" t="s">
        <v>499</v>
      </c>
      <c r="K241" s="13">
        <f t="shared" si="11"/>
        <v>351.33239741650817</v>
      </c>
    </row>
    <row r="242" spans="4:11" x14ac:dyDescent="0.3">
      <c r="D242" t="s">
        <v>26</v>
      </c>
      <c r="E242">
        <v>2045</v>
      </c>
      <c r="F242" s="13">
        <f>'BY_Demands (2)'!$H$31*'Projection_Growth (2)'!E167</f>
        <v>245.78531433657281</v>
      </c>
      <c r="G242" s="13">
        <f>'BY_Demands (2)'!$I$31*'Projection_Growth (2)'!F167</f>
        <v>84.381901252008717</v>
      </c>
      <c r="H242" t="s">
        <v>27</v>
      </c>
      <c r="I242" t="s">
        <v>499</v>
      </c>
      <c r="K242" s="13">
        <f t="shared" si="11"/>
        <v>330.16721558858154</v>
      </c>
    </row>
    <row r="243" spans="4:11" x14ac:dyDescent="0.3">
      <c r="D243" s="2" t="s">
        <v>26</v>
      </c>
      <c r="E243">
        <v>2050</v>
      </c>
      <c r="F243" s="13">
        <f>'BY_Demands (2)'!$H$31*'Projection_Growth (2)'!E168</f>
        <v>230.02938636142841</v>
      </c>
      <c r="G243" s="13">
        <f>'BY_Demands (2)'!$I$31*'Projection_Growth (2)'!F168</f>
        <v>78.972647399226503</v>
      </c>
      <c r="H243" t="s">
        <v>27</v>
      </c>
      <c r="I243" t="s">
        <v>499</v>
      </c>
      <c r="K243" s="13">
        <f t="shared" si="11"/>
        <v>309.00203376065491</v>
      </c>
    </row>
    <row r="244" spans="4:11" x14ac:dyDescent="0.3">
      <c r="D244" t="s">
        <v>26</v>
      </c>
      <c r="E244" s="5">
        <v>2012</v>
      </c>
      <c r="F244" s="107">
        <f>'BY_Demands (2)'!$H$32*'Projection_Growth (2)'!E160</f>
        <v>446.732803259089</v>
      </c>
      <c r="G244" s="107">
        <f>'BY_Demands (2)'!$I$32*'Projection_Growth (2)'!F160</f>
        <v>153.37028329943834</v>
      </c>
      <c r="H244" s="5" t="s">
        <v>27</v>
      </c>
      <c r="I244" s="5" t="s">
        <v>501</v>
      </c>
      <c r="J244" s="5"/>
      <c r="K244" s="107">
        <f t="shared" si="11"/>
        <v>600.10308655852737</v>
      </c>
    </row>
    <row r="245" spans="4:11" x14ac:dyDescent="0.3">
      <c r="D245" t="s">
        <v>26</v>
      </c>
      <c r="E245">
        <v>2015</v>
      </c>
      <c r="F245" s="13">
        <f>'BY_Demands (2)'!$H$32*'Projection_Growth (2)'!E161</f>
        <v>513.62713958152051</v>
      </c>
      <c r="G245" s="13">
        <f>'BY_Demands (2)'!$I$32*'Projection_Growth (2)'!F161</f>
        <v>176.33614396167636</v>
      </c>
      <c r="H245" t="s">
        <v>27</v>
      </c>
      <c r="I245" t="s">
        <v>501</v>
      </c>
      <c r="K245" s="13">
        <f t="shared" si="11"/>
        <v>689.96328354319689</v>
      </c>
    </row>
    <row r="246" spans="4:11" x14ac:dyDescent="0.3">
      <c r="D246" t="s">
        <v>26</v>
      </c>
      <c r="E246">
        <v>2020</v>
      </c>
      <c r="F246" s="13">
        <f>'BY_Demands (2)'!$H$32*'Projection_Growth (2)'!E162</f>
        <v>536.74397286788997</v>
      </c>
      <c r="G246" s="13">
        <f>'BY_Demands (2)'!$I$32*'Projection_Growth (2)'!F162</f>
        <v>184.27251049722301</v>
      </c>
      <c r="H246" t="s">
        <v>27</v>
      </c>
      <c r="I246" t="s">
        <v>501</v>
      </c>
      <c r="K246" s="13">
        <f t="shared" si="11"/>
        <v>721.016483365113</v>
      </c>
    </row>
    <row r="247" spans="4:11" x14ac:dyDescent="0.3">
      <c r="D247" t="s">
        <v>26</v>
      </c>
      <c r="E247">
        <v>2025</v>
      </c>
      <c r="F247" s="13">
        <f>'BY_Demands (2)'!$H$32*'Projection_Growth (2)'!E163</f>
        <v>689.53232163966072</v>
      </c>
      <c r="G247" s="13">
        <f>'BY_Demands (2)'!$I$32*'Projection_Growth (2)'!F163</f>
        <v>236.72711460291137</v>
      </c>
      <c r="H247" t="s">
        <v>27</v>
      </c>
      <c r="I247" t="s">
        <v>501</v>
      </c>
      <c r="K247" s="13">
        <f t="shared" si="11"/>
        <v>926.25943624257206</v>
      </c>
    </row>
    <row r="248" spans="4:11" x14ac:dyDescent="0.3">
      <c r="D248" t="s">
        <v>26</v>
      </c>
      <c r="E248">
        <v>2030</v>
      </c>
      <c r="F248" s="13">
        <f>'BY_Demands (2)'!$H$32*'Projection_Growth (2)'!E164</f>
        <v>654.35128522803268</v>
      </c>
      <c r="G248" s="13">
        <f>'BY_Demands (2)'!$I$32*'Projection_Growth (2)'!F164</f>
        <v>224.64892047466435</v>
      </c>
      <c r="H248" t="s">
        <v>27</v>
      </c>
      <c r="I248" t="s">
        <v>501</v>
      </c>
      <c r="K248" s="13">
        <f t="shared" si="11"/>
        <v>879.00020570269703</v>
      </c>
    </row>
    <row r="249" spans="4:11" x14ac:dyDescent="0.3">
      <c r="D249" t="s">
        <v>26</v>
      </c>
      <c r="E249">
        <v>2035</v>
      </c>
      <c r="F249" s="13">
        <f>'BY_Demands (2)'!$H$32*'Projection_Growth (2)'!E165</f>
        <v>619.17024881640464</v>
      </c>
      <c r="G249" s="13">
        <f>'BY_Demands (2)'!$I$32*'Projection_Growth (2)'!F165</f>
        <v>212.57072634641736</v>
      </c>
      <c r="H249" t="s">
        <v>27</v>
      </c>
      <c r="I249" t="s">
        <v>501</v>
      </c>
      <c r="K249" s="13">
        <f t="shared" si="11"/>
        <v>831.740975162822</v>
      </c>
    </row>
    <row r="250" spans="4:11" x14ac:dyDescent="0.3">
      <c r="D250" t="s">
        <v>26</v>
      </c>
      <c r="E250">
        <v>2040</v>
      </c>
      <c r="F250" s="13">
        <f>'BY_Demands (2)'!$H$32*'Projection_Growth (2)'!E166</f>
        <v>583.98921240477659</v>
      </c>
      <c r="G250" s="13">
        <f>'BY_Demands (2)'!$I$32*'Projection_Growth (2)'!F166</f>
        <v>200.49253221817037</v>
      </c>
      <c r="H250" t="s">
        <v>27</v>
      </c>
      <c r="I250" t="s">
        <v>501</v>
      </c>
      <c r="K250" s="13">
        <f t="shared" si="11"/>
        <v>784.48174462294696</v>
      </c>
    </row>
    <row r="251" spans="4:11" x14ac:dyDescent="0.3">
      <c r="D251" t="s">
        <v>26</v>
      </c>
      <c r="E251">
        <v>2045</v>
      </c>
      <c r="F251" s="13">
        <f>'BY_Demands (2)'!$H$32*'Projection_Growth (2)'!E167</f>
        <v>548.80817599314855</v>
      </c>
      <c r="G251" s="13">
        <f>'BY_Demands (2)'!$I$32*'Projection_Growth (2)'!F167</f>
        <v>188.41433808992338</v>
      </c>
      <c r="H251" t="s">
        <v>27</v>
      </c>
      <c r="I251" t="s">
        <v>501</v>
      </c>
      <c r="K251" s="13">
        <f t="shared" si="11"/>
        <v>737.22251408307193</v>
      </c>
    </row>
    <row r="252" spans="4:11" x14ac:dyDescent="0.3">
      <c r="D252" s="2" t="s">
        <v>26</v>
      </c>
      <c r="E252">
        <v>2050</v>
      </c>
      <c r="F252" s="13">
        <f>'BY_Demands (2)'!$H$32*'Projection_Growth (2)'!E168</f>
        <v>513.62713958152051</v>
      </c>
      <c r="G252" s="13">
        <f>'BY_Demands (2)'!$I$32*'Projection_Growth (2)'!F168</f>
        <v>176.33614396167636</v>
      </c>
      <c r="H252" t="s">
        <v>27</v>
      </c>
      <c r="I252" t="s">
        <v>501</v>
      </c>
      <c r="K252" s="13">
        <f t="shared" si="11"/>
        <v>689.96328354319689</v>
      </c>
    </row>
    <row r="253" spans="4:11" x14ac:dyDescent="0.3">
      <c r="D253" t="s">
        <v>26</v>
      </c>
      <c r="E253" s="5">
        <v>2012</v>
      </c>
      <c r="F253" s="107">
        <f>'BY_Demands (2)'!$H$33*'Projection_Growth (2)'!E160</f>
        <v>1554.0416450618882</v>
      </c>
      <c r="G253" s="107">
        <f>'BY_Demands (2)'!$I$33*'Projection_Growth (2)'!F160</f>
        <v>533.5265411974583</v>
      </c>
      <c r="H253" s="5" t="s">
        <v>27</v>
      </c>
      <c r="I253" s="5" t="s">
        <v>503</v>
      </c>
      <c r="J253" s="5"/>
      <c r="K253" s="107">
        <f t="shared" si="11"/>
        <v>2087.5681862593465</v>
      </c>
    </row>
    <row r="254" spans="4:11" x14ac:dyDescent="0.3">
      <c r="D254" t="s">
        <v>26</v>
      </c>
      <c r="E254">
        <v>2015</v>
      </c>
      <c r="F254" s="13">
        <f>'BY_Demands (2)'!$H$33*'Projection_Growth (2)'!E161</f>
        <v>1786.7458111885551</v>
      </c>
      <c r="G254" s="13">
        <f>'BY_Demands (2)'!$I$33*'Projection_Growth (2)'!F161</f>
        <v>613.41748187482665</v>
      </c>
      <c r="H254" t="s">
        <v>27</v>
      </c>
      <c r="I254" t="s">
        <v>503</v>
      </c>
      <c r="K254" s="13">
        <f t="shared" si="11"/>
        <v>2400.1632930633818</v>
      </c>
    </row>
    <row r="255" spans="4:11" x14ac:dyDescent="0.3">
      <c r="D255" t="s">
        <v>26</v>
      </c>
      <c r="E255">
        <v>2020</v>
      </c>
      <c r="F255" s="13">
        <f>'BY_Demands (2)'!$H$33*'Projection_Growth (2)'!E162</f>
        <v>1867.1619377118093</v>
      </c>
      <c r="G255" s="13">
        <f>'BY_Demands (2)'!$I$33*'Projection_Growth (2)'!F162</f>
        <v>641.02558232488923</v>
      </c>
      <c r="H255" t="s">
        <v>27</v>
      </c>
      <c r="I255" t="s">
        <v>503</v>
      </c>
      <c r="K255" s="13">
        <f t="shared" si="11"/>
        <v>2508.1875200366985</v>
      </c>
    </row>
    <row r="256" spans="4:11" x14ac:dyDescent="0.3">
      <c r="D256" t="s">
        <v>26</v>
      </c>
      <c r="E256">
        <v>2025</v>
      </c>
      <c r="F256" s="13">
        <f>'BY_Demands (2)'!$H$33*'Projection_Growth (2)'!E163</f>
        <v>2398.6641133733219</v>
      </c>
      <c r="G256" s="13">
        <f>'BY_Demands (2)'!$I$33*'Projection_Growth (2)'!F163</f>
        <v>823.49850273901222</v>
      </c>
      <c r="H256" t="s">
        <v>27</v>
      </c>
      <c r="I256" t="s">
        <v>503</v>
      </c>
      <c r="K256" s="13">
        <f t="shared" si="11"/>
        <v>3222.162616112334</v>
      </c>
    </row>
    <row r="257" spans="2:13" x14ac:dyDescent="0.3">
      <c r="D257" t="s">
        <v>26</v>
      </c>
      <c r="E257">
        <v>2030</v>
      </c>
      <c r="F257" s="13">
        <f>'BY_Demands (2)'!$H$33*'Projection_Growth (2)'!E164</f>
        <v>2276.2804529363684</v>
      </c>
      <c r="G257" s="13">
        <f>'BY_Demands (2)'!$I$33*'Projection_Growth (2)'!F164</f>
        <v>781.48229856617513</v>
      </c>
      <c r="H257" t="s">
        <v>27</v>
      </c>
      <c r="I257" t="s">
        <v>503</v>
      </c>
      <c r="K257" s="13">
        <f t="shared" si="11"/>
        <v>3057.7627515025433</v>
      </c>
      <c r="M257" s="213"/>
    </row>
    <row r="258" spans="2:13" x14ac:dyDescent="0.3">
      <c r="D258" t="s">
        <v>26</v>
      </c>
      <c r="E258">
        <v>2035</v>
      </c>
      <c r="F258" s="13">
        <f>'BY_Demands (2)'!$H$33*'Projection_Growth (2)'!E165</f>
        <v>2153.8967924994149</v>
      </c>
      <c r="G258" s="13">
        <f>'BY_Demands (2)'!$I$33*'Projection_Growth (2)'!F165</f>
        <v>739.46609439333804</v>
      </c>
      <c r="H258" t="s">
        <v>27</v>
      </c>
      <c r="I258" t="s">
        <v>503</v>
      </c>
      <c r="K258" s="13">
        <f t="shared" si="11"/>
        <v>2893.3628868927531</v>
      </c>
      <c r="M258" s="213"/>
    </row>
    <row r="259" spans="2:13" x14ac:dyDescent="0.3">
      <c r="D259" t="s">
        <v>26</v>
      </c>
      <c r="E259">
        <v>2040</v>
      </c>
      <c r="F259" s="13">
        <f>'BY_Demands (2)'!$H$33*'Projection_Growth (2)'!E166</f>
        <v>2031.5131320624616</v>
      </c>
      <c r="G259" s="13">
        <f>'BY_Demands (2)'!$I$33*'Projection_Growth (2)'!F166</f>
        <v>697.44989022050095</v>
      </c>
      <c r="H259" t="s">
        <v>27</v>
      </c>
      <c r="I259" t="s">
        <v>503</v>
      </c>
      <c r="K259" s="13">
        <f t="shared" si="11"/>
        <v>2728.9630222829628</v>
      </c>
      <c r="M259" s="213"/>
    </row>
    <row r="260" spans="2:13" x14ac:dyDescent="0.3">
      <c r="D260" t="s">
        <v>26</v>
      </c>
      <c r="E260">
        <v>2045</v>
      </c>
      <c r="F260" s="13">
        <f>'BY_Demands (2)'!$H$33*'Projection_Growth (2)'!E167</f>
        <v>1909.1294716255084</v>
      </c>
      <c r="G260" s="13">
        <f>'BY_Demands (2)'!$I$33*'Projection_Growth (2)'!F167</f>
        <v>655.43368604766374</v>
      </c>
      <c r="H260" t="s">
        <v>27</v>
      </c>
      <c r="I260" t="s">
        <v>503</v>
      </c>
      <c r="K260" s="13">
        <f t="shared" si="11"/>
        <v>2564.5631576731721</v>
      </c>
      <c r="M260" s="213"/>
    </row>
    <row r="261" spans="2:13" x14ac:dyDescent="0.3">
      <c r="D261" s="2" t="s">
        <v>26</v>
      </c>
      <c r="E261">
        <v>2050</v>
      </c>
      <c r="F261" s="13">
        <f>'BY_Demands (2)'!$H$33*'Projection_Growth (2)'!E168</f>
        <v>1786.7458111885551</v>
      </c>
      <c r="G261" s="13">
        <f>'BY_Demands (2)'!$I$33*'Projection_Growth (2)'!F168</f>
        <v>613.41748187482665</v>
      </c>
      <c r="H261" t="s">
        <v>27</v>
      </c>
      <c r="I261" t="s">
        <v>503</v>
      </c>
      <c r="K261" s="13">
        <f t="shared" si="11"/>
        <v>2400.1632930633818</v>
      </c>
      <c r="M261" s="213"/>
    </row>
    <row r="262" spans="2:13" x14ac:dyDescent="0.3">
      <c r="D262" s="5" t="s">
        <v>26</v>
      </c>
      <c r="E262" s="5">
        <v>2012</v>
      </c>
      <c r="F262" s="229">
        <f>'BY_Demands (2)'!$H$34*'Projection_Growth (2)'!E31</f>
        <v>404.13589090909045</v>
      </c>
      <c r="G262" s="229">
        <f>'BY_Demands (2)'!$I$34*'Projection_Growth (2)'!F31</f>
        <v>457.39410909090958</v>
      </c>
      <c r="H262" s="5" t="s">
        <v>27</v>
      </c>
      <c r="I262" s="5" t="s">
        <v>505</v>
      </c>
      <c r="J262" s="5"/>
      <c r="K262" s="107">
        <f t="shared" si="11"/>
        <v>861.53</v>
      </c>
      <c r="M262" s="213" t="s">
        <v>536</v>
      </c>
    </row>
    <row r="263" spans="2:13" x14ac:dyDescent="0.3">
      <c r="D263" t="s">
        <v>26</v>
      </c>
      <c r="E263">
        <v>2015</v>
      </c>
      <c r="F263" s="118">
        <f>'BY_Demands (2)'!$H$34*'Projection_Growth (2)'!E32</f>
        <v>420.14127272727228</v>
      </c>
      <c r="G263" s="118">
        <f>'BY_Demands (2)'!$I$34*'Projection_Growth (2)'!F32</f>
        <v>475.50872727272775</v>
      </c>
      <c r="H263" t="s">
        <v>27</v>
      </c>
      <c r="I263" t="s">
        <v>505</v>
      </c>
      <c r="K263" s="13">
        <f t="shared" ref="K263:K347" si="12">SUM(F263:G263)</f>
        <v>895.65000000000009</v>
      </c>
      <c r="M263" s="213"/>
    </row>
    <row r="264" spans="2:13" x14ac:dyDescent="0.3">
      <c r="D264" t="s">
        <v>26</v>
      </c>
      <c r="E264">
        <v>2020</v>
      </c>
      <c r="F264" s="118">
        <f>'BY_Demands (2)'!$H$34*'Projection_Growth (2)'!E33</f>
        <v>440.14799999999951</v>
      </c>
      <c r="G264" s="118">
        <f>'BY_Demands (2)'!$I$34*'Projection_Growth (2)'!F33</f>
        <v>498.15200000000056</v>
      </c>
      <c r="H264" t="s">
        <v>27</v>
      </c>
      <c r="I264" t="s">
        <v>505</v>
      </c>
      <c r="K264" s="13">
        <f t="shared" si="12"/>
        <v>938.30000000000007</v>
      </c>
      <c r="M264" s="213"/>
    </row>
    <row r="265" spans="2:13" x14ac:dyDescent="0.3">
      <c r="D265" t="s">
        <v>26</v>
      </c>
      <c r="E265">
        <v>2030</v>
      </c>
      <c r="F265" s="118">
        <f>'BY_Demands (2)'!$H$34*'Projection_Growth (2)'!E34</f>
        <v>460.15472727272669</v>
      </c>
      <c r="G265" s="118">
        <f>'BY_Demands (2)'!$I$34*'Projection_Growth (2)'!F34</f>
        <v>520.79527272727319</v>
      </c>
      <c r="H265" t="s">
        <v>27</v>
      </c>
      <c r="I265" t="s">
        <v>505</v>
      </c>
      <c r="K265" s="13">
        <f t="shared" si="12"/>
        <v>980.94999999999982</v>
      </c>
      <c r="M265" s="213"/>
    </row>
    <row r="266" spans="2:13" x14ac:dyDescent="0.3">
      <c r="D266" t="s">
        <v>26</v>
      </c>
      <c r="E266">
        <v>2040</v>
      </c>
      <c r="F266" s="118">
        <f>'BY_Demands (2)'!$H$34*'Projection_Growth (2)'!E35</f>
        <v>480.16145454545398</v>
      </c>
      <c r="G266" s="118">
        <f>'BY_Demands (2)'!$I$34*'Projection_Growth (2)'!F35</f>
        <v>543.43854545454599</v>
      </c>
      <c r="H266" t="s">
        <v>27</v>
      </c>
      <c r="I266" t="s">
        <v>505</v>
      </c>
      <c r="K266" s="13">
        <f t="shared" si="12"/>
        <v>1023.5999999999999</v>
      </c>
      <c r="M266" s="213"/>
    </row>
    <row r="267" spans="2:13" x14ac:dyDescent="0.3">
      <c r="D267" s="2" t="s">
        <v>26</v>
      </c>
      <c r="E267" s="2">
        <v>2050</v>
      </c>
      <c r="F267" s="118">
        <f>'BY_Demands (2)'!$H$34*'Projection_Growth (2)'!E36</f>
        <v>500.16818181818121</v>
      </c>
      <c r="G267" s="118">
        <f>'BY_Demands (2)'!$I$34*'Projection_Growth (2)'!F36</f>
        <v>566.08181818181879</v>
      </c>
      <c r="H267" s="2" t="s">
        <v>27</v>
      </c>
      <c r="I267" t="s">
        <v>505</v>
      </c>
      <c r="K267" s="13">
        <f t="shared" si="12"/>
        <v>1066.25</v>
      </c>
      <c r="M267" s="213"/>
    </row>
    <row r="268" spans="2:13" x14ac:dyDescent="0.3">
      <c r="B268" t="s">
        <v>9</v>
      </c>
      <c r="D268" s="5" t="s">
        <v>26</v>
      </c>
      <c r="E268" s="5">
        <v>2012</v>
      </c>
      <c r="F268" s="229">
        <f>'BY_Demands (2)'!$H$35*'Projection_Growth (2)'!E37</f>
        <v>3747.6524752519999</v>
      </c>
      <c r="G268" s="229">
        <f>'BY_Demands (2)'!$I$35*'Projection_Growth (2)'!F37</f>
        <v>0</v>
      </c>
      <c r="H268" s="5" t="s">
        <v>27</v>
      </c>
      <c r="I268" s="5" t="s">
        <v>506</v>
      </c>
      <c r="J268" s="5"/>
      <c r="K268" s="107">
        <f t="shared" si="12"/>
        <v>3747.6524752519999</v>
      </c>
      <c r="M268" s="213" t="s">
        <v>537</v>
      </c>
    </row>
    <row r="269" spans="2:13" x14ac:dyDescent="0.3">
      <c r="B269" t="s">
        <v>9</v>
      </c>
      <c r="D269" t="s">
        <v>26</v>
      </c>
      <c r="E269">
        <v>2015</v>
      </c>
      <c r="F269" s="118">
        <f>'BY_Demands (2)'!$H$35*'Projection_Growth (2)'!E38</f>
        <v>3896.0743554600003</v>
      </c>
      <c r="G269" s="118">
        <f>'BY_Demands (2)'!$I$35*'Projection_Growth (2)'!F38</f>
        <v>0</v>
      </c>
      <c r="H269" t="s">
        <v>27</v>
      </c>
      <c r="I269" t="s">
        <v>506</v>
      </c>
      <c r="K269" s="13">
        <f t="shared" si="12"/>
        <v>3896.0743554600003</v>
      </c>
      <c r="M269" s="213"/>
    </row>
    <row r="270" spans="2:13" x14ac:dyDescent="0.3">
      <c r="B270" t="s">
        <v>9</v>
      </c>
      <c r="D270" t="s">
        <v>26</v>
      </c>
      <c r="E270">
        <v>2020</v>
      </c>
      <c r="F270" s="118">
        <f>'BY_Demands (2)'!$H$35*'Projection_Growth (2)'!E39</f>
        <v>4081.6017057200006</v>
      </c>
      <c r="G270" s="118">
        <f>'BY_Demands (2)'!$I$35*'Projection_Growth (2)'!F39</f>
        <v>0</v>
      </c>
      <c r="H270" t="s">
        <v>27</v>
      </c>
      <c r="I270" t="s">
        <v>506</v>
      </c>
      <c r="K270" s="13">
        <f t="shared" si="12"/>
        <v>4081.6017057200006</v>
      </c>
      <c r="M270" s="213"/>
    </row>
    <row r="271" spans="2:13" x14ac:dyDescent="0.3">
      <c r="B271" t="s">
        <v>9</v>
      </c>
      <c r="D271" t="s">
        <v>26</v>
      </c>
      <c r="E271">
        <v>2030</v>
      </c>
      <c r="F271" s="118">
        <f>'BY_Demands (2)'!$H$35*'Projection_Growth (2)'!E40</f>
        <v>4267.12905598</v>
      </c>
      <c r="G271" s="118">
        <f>'BY_Demands (2)'!$I$35*'Projection_Growth (2)'!F40</f>
        <v>0</v>
      </c>
      <c r="H271" t="s">
        <v>27</v>
      </c>
      <c r="I271" t="s">
        <v>506</v>
      </c>
      <c r="K271" s="13">
        <f t="shared" si="12"/>
        <v>4267.12905598</v>
      </c>
      <c r="M271" s="213"/>
    </row>
    <row r="272" spans="2:13" x14ac:dyDescent="0.3">
      <c r="B272" t="s">
        <v>9</v>
      </c>
      <c r="D272" t="s">
        <v>26</v>
      </c>
      <c r="E272">
        <v>2040</v>
      </c>
      <c r="F272" s="118">
        <f>'BY_Demands (2)'!$H$35*'Projection_Growth (2)'!E41</f>
        <v>4452.6564062400003</v>
      </c>
      <c r="G272" s="118">
        <f>'BY_Demands (2)'!$I$35*'Projection_Growth (2)'!F41</f>
        <v>0</v>
      </c>
      <c r="H272" t="s">
        <v>27</v>
      </c>
      <c r="I272" t="s">
        <v>506</v>
      </c>
      <c r="K272" s="13">
        <f t="shared" si="12"/>
        <v>4452.6564062400003</v>
      </c>
      <c r="M272" s="213"/>
    </row>
    <row r="273" spans="2:13" x14ac:dyDescent="0.3">
      <c r="B273" t="s">
        <v>9</v>
      </c>
      <c r="D273" t="s">
        <v>26</v>
      </c>
      <c r="E273">
        <v>2050</v>
      </c>
      <c r="F273" s="118">
        <f>'BY_Demands (2)'!$H$35*'Projection_Growth (2)'!E42</f>
        <v>4638.1837565000005</v>
      </c>
      <c r="G273" s="118">
        <f>'BY_Demands (2)'!$I$35*'Projection_Growth (2)'!F42</f>
        <v>0</v>
      </c>
      <c r="H273" s="2" t="s">
        <v>27</v>
      </c>
      <c r="I273" t="s">
        <v>506</v>
      </c>
      <c r="K273" s="13">
        <f t="shared" si="12"/>
        <v>4638.1837565000005</v>
      </c>
      <c r="M273" s="213"/>
    </row>
    <row r="274" spans="2:13" x14ac:dyDescent="0.3">
      <c r="D274" s="5" t="s">
        <v>26</v>
      </c>
      <c r="E274" s="5">
        <v>2012</v>
      </c>
      <c r="F274" s="107">
        <f>'BY_Demands (2)'!$H$36*'Projection_Growth (2)'!E43</f>
        <v>3205.3660099360077</v>
      </c>
      <c r="G274" s="107">
        <f>'BY_Demands (2)'!$I$36*'Projection_Growth (2)'!F43</f>
        <v>2066.8388538276804</v>
      </c>
      <c r="H274" s="5" t="s">
        <v>27</v>
      </c>
      <c r="I274" s="5" t="s">
        <v>252</v>
      </c>
      <c r="J274" s="5"/>
      <c r="K274" s="107">
        <f t="shared" si="12"/>
        <v>5272.2048637636881</v>
      </c>
      <c r="M274" s="213" t="s">
        <v>352</v>
      </c>
    </row>
    <row r="275" spans="2:13" x14ac:dyDescent="0.3">
      <c r="D275" t="s">
        <v>26</v>
      </c>
      <c r="E275">
        <v>2015</v>
      </c>
      <c r="F275" s="13">
        <f>'BY_Demands (2)'!$H$36*'Projection_Growth (2)'!E44</f>
        <v>3481.134533183847</v>
      </c>
      <c r="G275" s="13">
        <f>'BY_Demands (2)'!$I$36*'Projection_Growth (2)'!F44</f>
        <v>2244.6560194008239</v>
      </c>
      <c r="H275" t="s">
        <v>27</v>
      </c>
      <c r="I275" t="s">
        <v>252</v>
      </c>
      <c r="K275" s="13">
        <f t="shared" si="12"/>
        <v>5725.7905525846709</v>
      </c>
      <c r="M275" s="213"/>
    </row>
    <row r="276" spans="2:13" x14ac:dyDescent="0.3">
      <c r="D276" t="s">
        <v>26</v>
      </c>
      <c r="E276">
        <v>2020</v>
      </c>
      <c r="F276" s="13">
        <f>'BY_Demands (2)'!$H$36*'Projection_Growth (2)'!E45</f>
        <v>1864.9821144839436</v>
      </c>
      <c r="G276" s="13">
        <f>'BY_Demands (2)'!$I$36*'Projection_Growth (2)'!F45</f>
        <v>1202.5514352996063</v>
      </c>
      <c r="H276" t="s">
        <v>27</v>
      </c>
      <c r="I276" t="s">
        <v>252</v>
      </c>
      <c r="K276" s="13">
        <f t="shared" si="12"/>
        <v>3067.5335497835499</v>
      </c>
      <c r="M276" s="213"/>
    </row>
    <row r="277" spans="2:13" x14ac:dyDescent="0.3">
      <c r="D277" t="s">
        <v>26</v>
      </c>
      <c r="E277">
        <v>2025</v>
      </c>
      <c r="F277" s="13">
        <f>'BY_Demands (2)'!$H$36*'Projection_Growth (2)'!E46</f>
        <v>3772.3128792357506</v>
      </c>
      <c r="G277" s="13">
        <f>'BY_Demands (2)'!$I$36*'Projection_Growth (2)'!F46</f>
        <v>2432.4095293425389</v>
      </c>
      <c r="H277" t="s">
        <v>27</v>
      </c>
      <c r="I277" t="s">
        <v>252</v>
      </c>
      <c r="K277" s="13">
        <f t="shared" si="12"/>
        <v>6204.7224085782891</v>
      </c>
    </row>
    <row r="278" spans="2:13" x14ac:dyDescent="0.3">
      <c r="D278" t="s">
        <v>26</v>
      </c>
      <c r="E278">
        <v>2030</v>
      </c>
      <c r="F278" s="13">
        <f>'BY_Demands (2)'!$H$36*'Projection_Growth (2)'!E47</f>
        <v>3714.0772100253698</v>
      </c>
      <c r="G278" s="13">
        <f>'BY_Demands (2)'!$I$36*'Projection_Growth (2)'!F47</f>
        <v>2394.8588273541959</v>
      </c>
      <c r="H278" t="s">
        <v>27</v>
      </c>
      <c r="I278" t="s">
        <v>252</v>
      </c>
      <c r="K278" s="13">
        <f t="shared" si="12"/>
        <v>6108.9360373795662</v>
      </c>
    </row>
    <row r="279" spans="2:13" x14ac:dyDescent="0.3">
      <c r="D279" t="s">
        <v>26</v>
      </c>
      <c r="E279">
        <v>2035</v>
      </c>
      <c r="F279" s="13">
        <f>'BY_Demands (2)'!$H$36*'Projection_Growth (2)'!E48</f>
        <v>3655.8415408149895</v>
      </c>
      <c r="G279" s="13">
        <f>'BY_Demands (2)'!$I$36*'Projection_Growth (2)'!F48</f>
        <v>2357.3081253658529</v>
      </c>
      <c r="H279" t="s">
        <v>27</v>
      </c>
      <c r="I279" t="s">
        <v>252</v>
      </c>
      <c r="K279" s="13">
        <f t="shared" si="12"/>
        <v>6013.1496661808424</v>
      </c>
    </row>
    <row r="280" spans="2:13" ht="13.2" customHeight="1" x14ac:dyDescent="0.3">
      <c r="D280" t="s">
        <v>26</v>
      </c>
      <c r="E280">
        <v>2040</v>
      </c>
      <c r="F280" s="13">
        <f>'BY_Demands (2)'!$H$36*'Projection_Growth (2)'!E49</f>
        <v>3597.6058716046082</v>
      </c>
      <c r="G280" s="13">
        <f>'BY_Demands (2)'!$I$36*'Projection_Growth (2)'!F49</f>
        <v>2319.7574233775099</v>
      </c>
      <c r="H280" t="s">
        <v>27</v>
      </c>
      <c r="I280" t="s">
        <v>252</v>
      </c>
      <c r="K280" s="13">
        <f t="shared" si="12"/>
        <v>5917.3632949821185</v>
      </c>
    </row>
    <row r="281" spans="2:13" ht="13.2" customHeight="1" x14ac:dyDescent="0.3">
      <c r="D281" t="s">
        <v>26</v>
      </c>
      <c r="E281">
        <v>2045</v>
      </c>
      <c r="F281" s="13">
        <f>'BY_Demands (2)'!$H$36*'Projection_Growth (2)'!E50</f>
        <v>3539.3702023942278</v>
      </c>
      <c r="G281" s="13">
        <f>'BY_Demands (2)'!$I$36*'Projection_Growth (2)'!F50</f>
        <v>2282.2067213891669</v>
      </c>
      <c r="H281" t="s">
        <v>27</v>
      </c>
      <c r="I281" t="s">
        <v>252</v>
      </c>
      <c r="K281" s="13">
        <f t="shared" si="12"/>
        <v>5821.5769237833947</v>
      </c>
    </row>
    <row r="282" spans="2:13" x14ac:dyDescent="0.3">
      <c r="D282" s="2" t="s">
        <v>26</v>
      </c>
      <c r="E282" s="2">
        <v>2050</v>
      </c>
      <c r="F282" s="13">
        <f>'BY_Demands (2)'!$H$36*'Projection_Growth (2)'!E51</f>
        <v>3481.134533183847</v>
      </c>
      <c r="G282" s="13">
        <f>'BY_Demands (2)'!$I$36*'Projection_Growth (2)'!F51</f>
        <v>2244.6560194008239</v>
      </c>
      <c r="H282" t="s">
        <v>27</v>
      </c>
      <c r="I282" t="s">
        <v>252</v>
      </c>
      <c r="K282" s="13">
        <f t="shared" si="12"/>
        <v>5725.7905525846709</v>
      </c>
      <c r="M282" s="213"/>
    </row>
    <row r="283" spans="2:13" x14ac:dyDescent="0.3">
      <c r="D283" s="5" t="s">
        <v>26</v>
      </c>
      <c r="E283" s="5">
        <v>2012</v>
      </c>
      <c r="F283" s="107">
        <f>'BY_Demands (2)'!$H$37*'Projection_Growth (2)'!E52</f>
        <v>5958.4320091673035</v>
      </c>
      <c r="G283" s="107">
        <f>'BY_Demands (2)'!$I$37*'Projection_Growth (2)'!F52</f>
        <v>346.45259740259741</v>
      </c>
      <c r="H283" s="5" t="s">
        <v>27</v>
      </c>
      <c r="I283" t="s">
        <v>253</v>
      </c>
      <c r="J283" s="5"/>
      <c r="K283" s="107">
        <f t="shared" si="12"/>
        <v>6304.8846065699008</v>
      </c>
      <c r="M283" s="213" t="s">
        <v>353</v>
      </c>
    </row>
    <row r="284" spans="2:13" x14ac:dyDescent="0.3">
      <c r="D284" t="s">
        <v>26</v>
      </c>
      <c r="E284">
        <v>2015</v>
      </c>
      <c r="F284" s="13">
        <f>'BY_Demands (2)'!$H$37*'Projection_Growth (2)'!E53</f>
        <v>6471.0561497326207</v>
      </c>
      <c r="G284" s="13">
        <f>'BY_Demands (2)'!$I$37*'Projection_Growth (2)'!F53</f>
        <v>376.2590909090909</v>
      </c>
      <c r="H284" t="s">
        <v>27</v>
      </c>
      <c r="I284" t="s">
        <v>253</v>
      </c>
      <c r="K284" s="13">
        <f t="shared" si="12"/>
        <v>6847.3152406417121</v>
      </c>
      <c r="M284" s="213"/>
    </row>
    <row r="285" spans="2:13" x14ac:dyDescent="0.3">
      <c r="D285" t="s">
        <v>26</v>
      </c>
      <c r="E285">
        <v>2020</v>
      </c>
      <c r="F285" s="13">
        <f>'BY_Demands (2)'!$H$37*'Projection_Growth (2)'!E54</f>
        <v>3466.8019480519479</v>
      </c>
      <c r="G285" s="13">
        <f>'BY_Demands (2)'!$I$37*'Projection_Growth (2)'!F54</f>
        <v>201.57694805194802</v>
      </c>
      <c r="H285" t="s">
        <v>27</v>
      </c>
      <c r="I285" t="s">
        <v>253</v>
      </c>
      <c r="K285" s="13">
        <f t="shared" si="12"/>
        <v>3668.3788961038958</v>
      </c>
      <c r="M285" s="213"/>
    </row>
    <row r="286" spans="2:13" x14ac:dyDescent="0.3">
      <c r="D286" t="s">
        <v>26</v>
      </c>
      <c r="E286">
        <v>2025</v>
      </c>
      <c r="F286" s="13">
        <f>'BY_Demands (2)'!$H$37*'Projection_Growth (2)'!E55</f>
        <v>7012.3254999765559</v>
      </c>
      <c r="G286" s="13">
        <f>'BY_Demands (2)'!$I$37*'Projection_Growth (2)'!F55</f>
        <v>407.7311580566078</v>
      </c>
      <c r="H286" t="s">
        <v>27</v>
      </c>
      <c r="I286" t="s">
        <v>253</v>
      </c>
      <c r="K286" s="13">
        <f t="shared" si="12"/>
        <v>7420.0566580331633</v>
      </c>
      <c r="M286" s="213"/>
    </row>
    <row r="287" spans="2:13" x14ac:dyDescent="0.3">
      <c r="D287" t="s">
        <v>26</v>
      </c>
      <c r="E287">
        <v>2030</v>
      </c>
      <c r="F287" s="13">
        <f>'BY_Demands (2)'!$H$37*'Projection_Growth (2)'!E56</f>
        <v>6904.0716299277683</v>
      </c>
      <c r="G287" s="13">
        <f>'BY_Demands (2)'!$I$37*'Projection_Growth (2)'!F56</f>
        <v>401.43674462710442</v>
      </c>
      <c r="H287" t="s">
        <v>27</v>
      </c>
      <c r="I287" t="s">
        <v>253</v>
      </c>
      <c r="K287" s="13">
        <f t="shared" si="12"/>
        <v>7305.5083745548727</v>
      </c>
      <c r="M287" s="213"/>
    </row>
    <row r="288" spans="2:13" x14ac:dyDescent="0.3">
      <c r="D288" t="s">
        <v>26</v>
      </c>
      <c r="E288">
        <v>2035</v>
      </c>
      <c r="F288" s="13">
        <f>'BY_Demands (2)'!$H$37*'Projection_Growth (2)'!E57</f>
        <v>6795.8177598789816</v>
      </c>
      <c r="G288" s="13">
        <f>'BY_Demands (2)'!$I$37*'Projection_Growth (2)'!F57</f>
        <v>395.14233119760104</v>
      </c>
      <c r="H288" t="s">
        <v>27</v>
      </c>
      <c r="I288" t="s">
        <v>253</v>
      </c>
      <c r="K288" s="13">
        <f t="shared" si="12"/>
        <v>7190.960091076583</v>
      </c>
      <c r="M288" s="213"/>
    </row>
    <row r="289" spans="4:13" x14ac:dyDescent="0.3">
      <c r="D289" t="s">
        <v>26</v>
      </c>
      <c r="E289">
        <v>2040</v>
      </c>
      <c r="F289" s="13">
        <f>'BY_Demands (2)'!$H$37*'Projection_Growth (2)'!E58</f>
        <v>6687.5638898301941</v>
      </c>
      <c r="G289" s="13">
        <f>'BY_Demands (2)'!$I$37*'Projection_Growth (2)'!F58</f>
        <v>388.84791776809766</v>
      </c>
      <c r="H289" t="s">
        <v>27</v>
      </c>
      <c r="I289" t="s">
        <v>253</v>
      </c>
      <c r="K289" s="13">
        <f t="shared" si="12"/>
        <v>7076.4118075982915</v>
      </c>
      <c r="M289" s="213"/>
    </row>
    <row r="290" spans="4:13" x14ac:dyDescent="0.3">
      <c r="D290" t="s">
        <v>26</v>
      </c>
      <c r="E290">
        <v>2045</v>
      </c>
      <c r="F290" s="13">
        <f>'BY_Demands (2)'!$H$37*'Projection_Growth (2)'!E59</f>
        <v>6579.3100197814083</v>
      </c>
      <c r="G290" s="13">
        <f>'BY_Demands (2)'!$I$37*'Projection_Growth (2)'!F59</f>
        <v>382.55350433859428</v>
      </c>
      <c r="H290" t="s">
        <v>27</v>
      </c>
      <c r="I290" t="s">
        <v>253</v>
      </c>
      <c r="K290" s="13">
        <f t="shared" si="12"/>
        <v>6961.8635241200027</v>
      </c>
      <c r="M290" s="213"/>
    </row>
    <row r="291" spans="4:13" x14ac:dyDescent="0.3">
      <c r="D291" s="2" t="s">
        <v>26</v>
      </c>
      <c r="E291" s="2">
        <v>2050</v>
      </c>
      <c r="F291" s="13">
        <f>'BY_Demands (2)'!$H$37*'Projection_Growth (2)'!E60</f>
        <v>6471.0561497326207</v>
      </c>
      <c r="G291" s="13">
        <f>'BY_Demands (2)'!$I$37*'Projection_Growth (2)'!F60</f>
        <v>376.2590909090909</v>
      </c>
      <c r="H291" t="s">
        <v>27</v>
      </c>
      <c r="I291" t="s">
        <v>253</v>
      </c>
      <c r="K291" s="13">
        <f t="shared" si="12"/>
        <v>6847.3152406417121</v>
      </c>
      <c r="M291" s="213"/>
    </row>
    <row r="292" spans="4:13" x14ac:dyDescent="0.3">
      <c r="D292" s="5" t="s">
        <v>26</v>
      </c>
      <c r="E292" s="5">
        <v>2012</v>
      </c>
      <c r="F292" s="107">
        <f>'BY_Demands (2)'!$H$38*'Projection_Growth (2)'!E52</f>
        <v>13903.008021390375</v>
      </c>
      <c r="G292" s="107">
        <f>'BY_Demands (2)'!$I$38*'Projection_Growth (2)'!F52</f>
        <v>808.38939393939404</v>
      </c>
      <c r="H292" s="5" t="s">
        <v>27</v>
      </c>
      <c r="I292" t="s">
        <v>254</v>
      </c>
      <c r="J292" s="5"/>
      <c r="K292" s="107">
        <f t="shared" si="12"/>
        <v>14711.39741532977</v>
      </c>
      <c r="M292" s="213" t="s">
        <v>354</v>
      </c>
    </row>
    <row r="293" spans="4:13" x14ac:dyDescent="0.3">
      <c r="D293" t="s">
        <v>26</v>
      </c>
      <c r="E293">
        <v>2015</v>
      </c>
      <c r="F293" s="13">
        <f>'BY_Demands (2)'!$H$38*'Projection_Growth (2)'!E53</f>
        <v>15099.131016042782</v>
      </c>
      <c r="G293" s="13">
        <f>'BY_Demands (2)'!$I$38*'Projection_Growth (2)'!F53</f>
        <v>877.93787878787884</v>
      </c>
      <c r="H293" t="s">
        <v>27</v>
      </c>
      <c r="I293" t="s">
        <v>253</v>
      </c>
      <c r="K293" s="13">
        <f t="shared" si="12"/>
        <v>15977.068894830662</v>
      </c>
      <c r="M293" s="213"/>
    </row>
    <row r="294" spans="4:13" x14ac:dyDescent="0.3">
      <c r="D294" t="s">
        <v>26</v>
      </c>
      <c r="E294">
        <v>2020</v>
      </c>
      <c r="F294" s="13">
        <f>'BY_Demands (2)'!$H$38*'Projection_Growth (2)'!E54</f>
        <v>8089.204545454545</v>
      </c>
      <c r="G294" s="13">
        <f>'BY_Demands (2)'!$I$38*'Projection_Growth (2)'!F54</f>
        <v>470.34621212121215</v>
      </c>
      <c r="H294" t="s">
        <v>27</v>
      </c>
      <c r="I294" t="s">
        <v>253</v>
      </c>
      <c r="K294" s="13">
        <f t="shared" si="12"/>
        <v>8559.5507575757565</v>
      </c>
      <c r="M294" s="213"/>
    </row>
    <row r="295" spans="4:13" x14ac:dyDescent="0.3">
      <c r="D295" t="s">
        <v>26</v>
      </c>
      <c r="E295">
        <v>2025</v>
      </c>
      <c r="F295" s="13">
        <f>'BY_Demands (2)'!$H$38*'Projection_Growth (2)'!E55</f>
        <v>16362.09283327863</v>
      </c>
      <c r="G295" s="13">
        <f>'BY_Demands (2)'!$I$38*'Projection_Growth (2)'!F55</f>
        <v>951.37270213208501</v>
      </c>
      <c r="H295" t="s">
        <v>27</v>
      </c>
      <c r="I295" t="s">
        <v>253</v>
      </c>
      <c r="K295" s="13">
        <f t="shared" si="12"/>
        <v>17313.465535410716</v>
      </c>
      <c r="M295" s="213"/>
    </row>
    <row r="296" spans="4:13" x14ac:dyDescent="0.3">
      <c r="D296" t="s">
        <v>26</v>
      </c>
      <c r="E296">
        <v>2030</v>
      </c>
      <c r="F296" s="13">
        <f>'BY_Demands (2)'!$H$38*'Projection_Growth (2)'!E56</f>
        <v>16109.500469831459</v>
      </c>
      <c r="G296" s="13">
        <f>'BY_Demands (2)'!$I$38*'Projection_Growth (2)'!F56</f>
        <v>936.68573746324375</v>
      </c>
      <c r="H296" t="s">
        <v>27</v>
      </c>
      <c r="I296" t="s">
        <v>253</v>
      </c>
      <c r="K296" s="13">
        <f t="shared" si="12"/>
        <v>17046.186207294704</v>
      </c>
      <c r="M296" s="213"/>
    </row>
    <row r="297" spans="4:13" x14ac:dyDescent="0.3">
      <c r="D297" t="s">
        <v>26</v>
      </c>
      <c r="E297">
        <v>2035</v>
      </c>
      <c r="F297" s="13">
        <f>'BY_Demands (2)'!$H$38*'Projection_Growth (2)'!E57</f>
        <v>15856.908106384291</v>
      </c>
      <c r="G297" s="13">
        <f>'BY_Demands (2)'!$I$38*'Projection_Growth (2)'!F57</f>
        <v>921.99877279440261</v>
      </c>
      <c r="H297" t="s">
        <v>27</v>
      </c>
      <c r="I297" t="s">
        <v>253</v>
      </c>
      <c r="K297" s="13">
        <f t="shared" si="12"/>
        <v>16778.906879178692</v>
      </c>
      <c r="M297" s="213"/>
    </row>
    <row r="298" spans="4:13" x14ac:dyDescent="0.3">
      <c r="D298" t="s">
        <v>26</v>
      </c>
      <c r="E298">
        <v>2040</v>
      </c>
      <c r="F298" s="13">
        <f>'BY_Demands (2)'!$H$38*'Projection_Growth (2)'!E58</f>
        <v>15604.31574293712</v>
      </c>
      <c r="G298" s="13">
        <f>'BY_Demands (2)'!$I$38*'Projection_Growth (2)'!F58</f>
        <v>907.31180812556124</v>
      </c>
      <c r="H298" t="s">
        <v>27</v>
      </c>
      <c r="I298" t="s">
        <v>253</v>
      </c>
      <c r="K298" s="13">
        <f t="shared" si="12"/>
        <v>16511.62755106268</v>
      </c>
      <c r="M298" s="213"/>
    </row>
    <row r="299" spans="4:13" x14ac:dyDescent="0.3">
      <c r="D299" t="s">
        <v>26</v>
      </c>
      <c r="E299">
        <v>2045</v>
      </c>
      <c r="F299" s="13">
        <f>'BY_Demands (2)'!$H$38*'Projection_Growth (2)'!E59</f>
        <v>15351.723379489951</v>
      </c>
      <c r="G299" s="13">
        <f>'BY_Demands (2)'!$I$38*'Projection_Growth (2)'!F59</f>
        <v>892.6248434567201</v>
      </c>
      <c r="H299" t="s">
        <v>27</v>
      </c>
      <c r="I299" t="s">
        <v>253</v>
      </c>
      <c r="K299" s="13">
        <f t="shared" si="12"/>
        <v>16244.348222946672</v>
      </c>
      <c r="M299" s="213"/>
    </row>
    <row r="300" spans="4:13" x14ac:dyDescent="0.3">
      <c r="D300" s="2" t="s">
        <v>26</v>
      </c>
      <c r="E300" s="2">
        <v>2050</v>
      </c>
      <c r="F300" s="13">
        <f>'BY_Demands (2)'!$H$38*'Projection_Growth (2)'!E60</f>
        <v>15099.131016042782</v>
      </c>
      <c r="G300" s="13">
        <f>'BY_Demands (2)'!$I$38*'Projection_Growth (2)'!F60</f>
        <v>877.93787878787884</v>
      </c>
      <c r="H300" t="s">
        <v>27</v>
      </c>
      <c r="I300" t="s">
        <v>253</v>
      </c>
      <c r="K300" s="13">
        <f t="shared" si="12"/>
        <v>15977.068894830662</v>
      </c>
      <c r="M300" s="213"/>
    </row>
    <row r="301" spans="4:13" x14ac:dyDescent="0.3">
      <c r="D301" s="5" t="s">
        <v>26</v>
      </c>
      <c r="E301" s="5">
        <v>2012</v>
      </c>
      <c r="F301" s="231">
        <f>'BY_Demands (2)'!$H$39*'Projection_Growth (2)'!E61</f>
        <v>8436.8611626328784</v>
      </c>
      <c r="G301" s="231">
        <f>'BY_Demands (2)'!$I$39*'Projection_Growth (2)'!F61</f>
        <v>15143.971520455352</v>
      </c>
      <c r="H301" s="5" t="s">
        <v>27</v>
      </c>
      <c r="I301" s="5" t="s">
        <v>507</v>
      </c>
      <c r="J301" s="5"/>
      <c r="K301" s="107">
        <f t="shared" si="12"/>
        <v>23580.832683088229</v>
      </c>
      <c r="M301" s="213" t="s">
        <v>538</v>
      </c>
    </row>
    <row r="302" spans="4:13" x14ac:dyDescent="0.3">
      <c r="D302" t="s">
        <v>26</v>
      </c>
      <c r="E302">
        <v>2015</v>
      </c>
      <c r="F302" s="104">
        <f>'BY_Demands (2)'!$H$39*'Projection_Growth (2)'!E62</f>
        <v>9861.6489378308506</v>
      </c>
      <c r="G302" s="104">
        <f>'BY_Demands (2)'!$I$39*'Projection_Growth (2)'!F62</f>
        <v>17701.432769889681</v>
      </c>
      <c r="H302" t="s">
        <v>27</v>
      </c>
      <c r="I302" t="s">
        <v>507</v>
      </c>
      <c r="K302" s="13">
        <f t="shared" si="12"/>
        <v>27563.081707720532</v>
      </c>
      <c r="M302" s="213"/>
    </row>
    <row r="303" spans="4:13" x14ac:dyDescent="0.3">
      <c r="D303" t="s">
        <v>26</v>
      </c>
      <c r="E303">
        <v>2020</v>
      </c>
      <c r="F303" s="104">
        <f>'BY_Demands (2)'!$H$39*'Projection_Growth (2)'!E63</f>
        <v>10267.489924445454</v>
      </c>
      <c r="G303" s="104">
        <f>'BY_Demands (2)'!$I$39*'Projection_Growth (2)'!F63</f>
        <v>18429.907996001741</v>
      </c>
      <c r="H303" t="s">
        <v>27</v>
      </c>
      <c r="I303" t="s">
        <v>507</v>
      </c>
      <c r="K303" s="13">
        <f t="shared" si="12"/>
        <v>28697.397920447194</v>
      </c>
      <c r="M303" s="213"/>
    </row>
    <row r="304" spans="4:13" x14ac:dyDescent="0.3">
      <c r="D304" t="s">
        <v>26</v>
      </c>
      <c r="E304">
        <v>2025</v>
      </c>
      <c r="F304" s="104">
        <f>'BY_Demands (2)'!$H$39*'Projection_Growth (2)'!E64</f>
        <v>10847.061236659065</v>
      </c>
      <c r="G304" s="104">
        <f>'BY_Demands (2)'!$I$39*'Projection_Growth (2)'!F64</f>
        <v>19470.225156263845</v>
      </c>
      <c r="H304" t="s">
        <v>27</v>
      </c>
      <c r="I304" t="s">
        <v>507</v>
      </c>
      <c r="K304" s="13">
        <f t="shared" si="12"/>
        <v>30317.28639292291</v>
      </c>
      <c r="M304" s="213"/>
    </row>
    <row r="305" spans="2:13" x14ac:dyDescent="0.3">
      <c r="D305" t="s">
        <v>26</v>
      </c>
      <c r="E305">
        <v>2030</v>
      </c>
      <c r="F305" s="104">
        <f>'BY_Demands (2)'!$H$39*'Projection_Growth (2)'!E65</f>
        <v>10649.978776893422</v>
      </c>
      <c r="G305" s="104">
        <f>'BY_Demands (2)'!$I$39*'Projection_Growth (2)'!F65</f>
        <v>19116.466678989011</v>
      </c>
      <c r="H305" t="s">
        <v>27</v>
      </c>
      <c r="I305" t="s">
        <v>507</v>
      </c>
      <c r="K305" s="13">
        <f t="shared" si="12"/>
        <v>29766.445455882433</v>
      </c>
      <c r="M305" s="213"/>
    </row>
    <row r="306" spans="2:13" x14ac:dyDescent="0.3">
      <c r="D306" t="s">
        <v>26</v>
      </c>
      <c r="E306">
        <v>2035</v>
      </c>
      <c r="F306" s="104">
        <f>'BY_Demands (2)'!$H$39*'Projection_Growth (2)'!E66</f>
        <v>10452.896317127779</v>
      </c>
      <c r="G306" s="104">
        <f>'BY_Demands (2)'!$I$39*'Projection_Growth (2)'!F66</f>
        <v>18762.70820171418</v>
      </c>
      <c r="H306" t="s">
        <v>27</v>
      </c>
      <c r="I306" t="s">
        <v>507</v>
      </c>
      <c r="K306" s="13">
        <f t="shared" si="12"/>
        <v>29215.604518841959</v>
      </c>
      <c r="M306" s="213"/>
    </row>
    <row r="307" spans="2:13" x14ac:dyDescent="0.3">
      <c r="D307" t="s">
        <v>26</v>
      </c>
      <c r="E307">
        <v>2040</v>
      </c>
      <c r="F307" s="104">
        <f>'BY_Demands (2)'!$H$39*'Projection_Growth (2)'!E67</f>
        <v>10255.813857362136</v>
      </c>
      <c r="G307" s="104">
        <f>'BY_Demands (2)'!$I$39*'Projection_Growth (2)'!F67</f>
        <v>18408.949724439346</v>
      </c>
      <c r="H307" t="s">
        <v>27</v>
      </c>
      <c r="I307" t="s">
        <v>507</v>
      </c>
      <c r="K307" s="13">
        <f t="shared" si="12"/>
        <v>28664.763581801482</v>
      </c>
      <c r="M307" s="213"/>
    </row>
    <row r="308" spans="2:13" x14ac:dyDescent="0.3">
      <c r="D308" t="s">
        <v>26</v>
      </c>
      <c r="E308">
        <v>2045</v>
      </c>
      <c r="F308" s="104">
        <f>'BY_Demands (2)'!$H$39*'Projection_Growth (2)'!E68</f>
        <v>10058.731397596495</v>
      </c>
      <c r="G308" s="104">
        <f>'BY_Demands (2)'!$I$39*'Projection_Growth (2)'!F68</f>
        <v>18055.191247164516</v>
      </c>
      <c r="H308" t="s">
        <v>27</v>
      </c>
      <c r="I308" t="s">
        <v>507</v>
      </c>
      <c r="K308" s="13">
        <f t="shared" si="12"/>
        <v>28113.922644761013</v>
      </c>
      <c r="M308" s="213"/>
    </row>
    <row r="309" spans="2:13" x14ac:dyDescent="0.3">
      <c r="D309" s="2" t="s">
        <v>26</v>
      </c>
      <c r="E309" s="2">
        <v>2050</v>
      </c>
      <c r="F309" s="104">
        <f>'BY_Demands (2)'!$H$39*'Projection_Growth (2)'!E69</f>
        <v>9861.6489378308506</v>
      </c>
      <c r="G309" s="104">
        <f>'BY_Demands (2)'!$I$39*'Projection_Growth (2)'!F69</f>
        <v>17701.432769889681</v>
      </c>
      <c r="H309" t="s">
        <v>27</v>
      </c>
      <c r="I309" t="s">
        <v>507</v>
      </c>
      <c r="K309" s="13">
        <f t="shared" si="12"/>
        <v>27563.081707720532</v>
      </c>
      <c r="M309" s="213"/>
    </row>
    <row r="310" spans="2:13" x14ac:dyDescent="0.3">
      <c r="B310" t="s">
        <v>9</v>
      </c>
      <c r="D310" s="5" t="s">
        <v>26</v>
      </c>
      <c r="E310" s="5">
        <v>2012</v>
      </c>
      <c r="F310" s="231">
        <f>'BY_Demands (2)'!$H$40*'Projection_Growth (2)'!E70</f>
        <v>32309.811019471919</v>
      </c>
      <c r="G310" s="231">
        <f>'BY_Demands (2)'!$I$40*'Projection_Growth (2)'!F70</f>
        <v>6618.9592122955173</v>
      </c>
      <c r="H310" s="5" t="s">
        <v>27</v>
      </c>
      <c r="I310" s="5" t="s">
        <v>508</v>
      </c>
      <c r="J310" s="5"/>
      <c r="K310" s="107">
        <f t="shared" si="12"/>
        <v>38928.770231767434</v>
      </c>
      <c r="M310" s="213" t="s">
        <v>539</v>
      </c>
    </row>
    <row r="311" spans="2:13" x14ac:dyDescent="0.3">
      <c r="B311" t="s">
        <v>9</v>
      </c>
      <c r="D311" t="s">
        <v>26</v>
      </c>
      <c r="E311">
        <v>2015</v>
      </c>
      <c r="F311" s="104">
        <f>'BY_Demands (2)'!$H$40*'Projection_Growth (2)'!E71</f>
        <v>37766.179551810594</v>
      </c>
      <c r="G311" s="104">
        <f>'BY_Demands (2)'!$I$40*'Projection_Growth (2)'!F71</f>
        <v>7736.7460276079619</v>
      </c>
      <c r="H311" t="s">
        <v>27</v>
      </c>
      <c r="I311" t="s">
        <v>508</v>
      </c>
      <c r="K311" s="13">
        <f t="shared" si="12"/>
        <v>45502.925579418559</v>
      </c>
      <c r="M311" s="213"/>
    </row>
    <row r="312" spans="2:13" x14ac:dyDescent="0.3">
      <c r="B312" t="s">
        <v>9</v>
      </c>
      <c r="D312" t="s">
        <v>26</v>
      </c>
      <c r="E312">
        <v>2020</v>
      </c>
      <c r="F312" s="104">
        <f>'BY_Demands (2)'!$H$40*'Projection_Growth (2)'!E72</f>
        <v>39320.388555456426</v>
      </c>
      <c r="G312" s="104">
        <f>'BY_Demands (2)'!$I$40*'Projection_Growth (2)'!F72</f>
        <v>8055.1399048211233</v>
      </c>
      <c r="H312" t="s">
        <v>27</v>
      </c>
      <c r="I312" t="s">
        <v>508</v>
      </c>
      <c r="K312" s="13">
        <f t="shared" si="12"/>
        <v>47375.52846027755</v>
      </c>
      <c r="M312" s="213"/>
    </row>
    <row r="313" spans="2:13" x14ac:dyDescent="0.3">
      <c r="B313" t="s">
        <v>9</v>
      </c>
      <c r="D313" t="s">
        <v>26</v>
      </c>
      <c r="E313">
        <v>2025</v>
      </c>
      <c r="F313" s="104">
        <f>'BY_Demands (2)'!$H$40*'Projection_Growth (2)'!E73</f>
        <v>41539.915368682472</v>
      </c>
      <c r="G313" s="104">
        <f>'BY_Demands (2)'!$I$40*'Projection_Growth (2)'!F73</f>
        <v>8509.8301980724755</v>
      </c>
      <c r="H313" t="s">
        <v>27</v>
      </c>
      <c r="I313" t="s">
        <v>508</v>
      </c>
      <c r="K313" s="13">
        <f t="shared" si="12"/>
        <v>50049.745566754951</v>
      </c>
      <c r="M313" s="213"/>
    </row>
    <row r="314" spans="2:13" x14ac:dyDescent="0.3">
      <c r="B314" t="s">
        <v>9</v>
      </c>
      <c r="D314" t="s">
        <v>26</v>
      </c>
      <c r="E314">
        <v>2030</v>
      </c>
      <c r="F314" s="104">
        <f>'BY_Demands (2)'!$H$40*'Projection_Growth (2)'!E74</f>
        <v>40785.168205308095</v>
      </c>
      <c r="G314" s="104">
        <f>'BY_Demands (2)'!$I$40*'Projection_Growth (2)'!F74</f>
        <v>8355.213363979572</v>
      </c>
      <c r="H314" t="s">
        <v>27</v>
      </c>
      <c r="I314" t="s">
        <v>508</v>
      </c>
      <c r="K314" s="13">
        <f t="shared" si="12"/>
        <v>49140.381569287667</v>
      </c>
      <c r="M314" s="213"/>
    </row>
    <row r="315" spans="2:13" x14ac:dyDescent="0.3">
      <c r="B315" t="s">
        <v>9</v>
      </c>
      <c r="D315" t="s">
        <v>26</v>
      </c>
      <c r="E315">
        <v>2035</v>
      </c>
      <c r="F315" s="104">
        <f>'BY_Demands (2)'!$H$40*'Projection_Growth (2)'!E75</f>
        <v>40030.421041933718</v>
      </c>
      <c r="G315" s="104">
        <f>'BY_Demands (2)'!$I$40*'Projection_Growth (2)'!F75</f>
        <v>8200.5965298866704</v>
      </c>
      <c r="H315" t="s">
        <v>27</v>
      </c>
      <c r="I315" t="s">
        <v>508</v>
      </c>
      <c r="K315" s="13">
        <f t="shared" si="12"/>
        <v>48231.01757182039</v>
      </c>
      <c r="M315" s="213"/>
    </row>
    <row r="316" spans="2:13" x14ac:dyDescent="0.3">
      <c r="B316" t="s">
        <v>9</v>
      </c>
      <c r="D316" t="s">
        <v>26</v>
      </c>
      <c r="E316">
        <v>2040</v>
      </c>
      <c r="F316" s="104">
        <f>'BY_Demands (2)'!$H$40*'Projection_Growth (2)'!E76</f>
        <v>39275.673878559341</v>
      </c>
      <c r="G316" s="104">
        <f>'BY_Demands (2)'!$I$40*'Projection_Growth (2)'!F76</f>
        <v>8045.979695793767</v>
      </c>
      <c r="H316" t="s">
        <v>27</v>
      </c>
      <c r="I316" t="s">
        <v>508</v>
      </c>
      <c r="K316" s="13">
        <f t="shared" si="12"/>
        <v>47321.653574353106</v>
      </c>
      <c r="M316" s="213"/>
    </row>
    <row r="317" spans="2:13" x14ac:dyDescent="0.3">
      <c r="B317" t="s">
        <v>9</v>
      </c>
      <c r="D317" t="s">
        <v>26</v>
      </c>
      <c r="E317">
        <v>2045</v>
      </c>
      <c r="F317" s="104">
        <f>'BY_Demands (2)'!$H$40*'Projection_Growth (2)'!E77</f>
        <v>38520.926715184971</v>
      </c>
      <c r="G317" s="104">
        <f>'BY_Demands (2)'!$I$40*'Projection_Growth (2)'!F77</f>
        <v>7891.3628617008653</v>
      </c>
      <c r="H317" t="s">
        <v>27</v>
      </c>
      <c r="I317" t="s">
        <v>508</v>
      </c>
      <c r="K317" s="13">
        <f t="shared" si="12"/>
        <v>46412.289576885836</v>
      </c>
      <c r="M317" s="213"/>
    </row>
    <row r="318" spans="2:13" x14ac:dyDescent="0.3">
      <c r="B318" t="s">
        <v>9</v>
      </c>
      <c r="D318" s="2" t="s">
        <v>26</v>
      </c>
      <c r="E318" s="2">
        <v>2050</v>
      </c>
      <c r="F318" s="104">
        <f>'BY_Demands (2)'!$H$40*'Projection_Growth (2)'!E78</f>
        <v>37766.179551810594</v>
      </c>
      <c r="G318" s="104">
        <f>'BY_Demands (2)'!$I$40*'Projection_Growth (2)'!F78</f>
        <v>7736.7460276079619</v>
      </c>
      <c r="H318" t="s">
        <v>27</v>
      </c>
      <c r="I318" t="s">
        <v>508</v>
      </c>
      <c r="K318" s="13">
        <f t="shared" si="12"/>
        <v>45502.925579418559</v>
      </c>
      <c r="M318" s="213"/>
    </row>
    <row r="319" spans="2:13" x14ac:dyDescent="0.3">
      <c r="D319" t="s">
        <v>26</v>
      </c>
      <c r="E319">
        <v>2012</v>
      </c>
      <c r="F319" s="232">
        <f>'BY_Demands (2)'!$H$41*'Projection_Growth (2)'!E79</f>
        <v>267.27024</v>
      </c>
      <c r="G319" s="232">
        <f>'BY_Demands (2)'!$I$41*'Projection_Growth (2)'!F79</f>
        <v>0</v>
      </c>
      <c r="H319" s="5" t="s">
        <v>27</v>
      </c>
      <c r="I319" s="5" t="s">
        <v>509</v>
      </c>
      <c r="J319" s="5"/>
      <c r="K319" s="107">
        <f t="shared" si="12"/>
        <v>267.27024</v>
      </c>
      <c r="M319" s="213" t="s">
        <v>540</v>
      </c>
    </row>
    <row r="320" spans="2:13" x14ac:dyDescent="0.3">
      <c r="D320" t="s">
        <v>26</v>
      </c>
      <c r="E320">
        <v>2015</v>
      </c>
      <c r="F320" s="233">
        <f>'BY_Demands (2)'!$H$41*'Projection_Growth (2)'!E80</f>
        <v>277.85520000000002</v>
      </c>
      <c r="G320" s="233">
        <f>'BY_Demands (2)'!$I$41*'Projection_Growth (2)'!F80</f>
        <v>0</v>
      </c>
      <c r="H320" t="s">
        <v>27</v>
      </c>
      <c r="I320" t="s">
        <v>509</v>
      </c>
      <c r="K320" s="13">
        <f t="shared" si="12"/>
        <v>277.85520000000002</v>
      </c>
      <c r="M320" s="213"/>
    </row>
    <row r="321" spans="4:13" x14ac:dyDescent="0.3">
      <c r="D321" t="s">
        <v>26</v>
      </c>
      <c r="E321">
        <v>2020</v>
      </c>
      <c r="F321" s="233">
        <f>'BY_Demands (2)'!$H$41*'Projection_Growth (2)'!E81</f>
        <v>291.08640000000003</v>
      </c>
      <c r="G321" s="233">
        <f>'BY_Demands (2)'!$I$41*'Projection_Growth (2)'!F81</f>
        <v>0</v>
      </c>
      <c r="H321" t="s">
        <v>27</v>
      </c>
      <c r="I321" t="s">
        <v>509</v>
      </c>
      <c r="K321" s="13">
        <f t="shared" si="12"/>
        <v>291.08640000000003</v>
      </c>
      <c r="M321" s="213"/>
    </row>
    <row r="322" spans="4:13" x14ac:dyDescent="0.3">
      <c r="D322" t="s">
        <v>26</v>
      </c>
      <c r="E322">
        <v>2030</v>
      </c>
      <c r="F322" s="233">
        <f>'BY_Demands (2)'!$H$41*'Projection_Growth (2)'!E82</f>
        <v>304.31760000000003</v>
      </c>
      <c r="G322" s="233">
        <f>'BY_Demands (2)'!$I$41*'Projection_Growth (2)'!F82</f>
        <v>0</v>
      </c>
      <c r="H322" t="s">
        <v>27</v>
      </c>
      <c r="I322" t="s">
        <v>509</v>
      </c>
      <c r="K322" s="13">
        <f t="shared" si="12"/>
        <v>304.31760000000003</v>
      </c>
    </row>
    <row r="323" spans="4:13" x14ac:dyDescent="0.3">
      <c r="D323" t="s">
        <v>26</v>
      </c>
      <c r="E323">
        <v>2040</v>
      </c>
      <c r="F323" s="233">
        <f>'BY_Demands (2)'!$H$41*'Projection_Growth (2)'!E83</f>
        <v>317.54880000000003</v>
      </c>
      <c r="G323" s="233">
        <f>'BY_Demands (2)'!$I$41*'Projection_Growth (2)'!F83</f>
        <v>0</v>
      </c>
      <c r="H323" t="s">
        <v>27</v>
      </c>
      <c r="I323" t="s">
        <v>509</v>
      </c>
      <c r="K323" s="13">
        <f t="shared" si="12"/>
        <v>317.54880000000003</v>
      </c>
    </row>
    <row r="324" spans="4:13" x14ac:dyDescent="0.3">
      <c r="D324" s="2" t="s">
        <v>26</v>
      </c>
      <c r="E324" s="2">
        <v>2050</v>
      </c>
      <c r="F324" s="233">
        <f>'BY_Demands (2)'!$H$41*'Projection_Growth (2)'!E84</f>
        <v>330.78000000000003</v>
      </c>
      <c r="G324" s="233">
        <f>'BY_Demands (2)'!$I$41*'Projection_Growth (2)'!F84</f>
        <v>0</v>
      </c>
      <c r="H324" t="s">
        <v>27</v>
      </c>
      <c r="I324" t="s">
        <v>509</v>
      </c>
      <c r="K324" s="13">
        <f t="shared" si="12"/>
        <v>330.78000000000003</v>
      </c>
    </row>
    <row r="325" spans="4:13" x14ac:dyDescent="0.3">
      <c r="D325" s="5" t="s">
        <v>26</v>
      </c>
      <c r="E325" s="5">
        <v>2012</v>
      </c>
      <c r="F325" s="107">
        <f>'BY_Demands (2)'!$H$42*'Projection_Growth (2)'!E169</f>
        <v>228.31365484568562</v>
      </c>
      <c r="G325" s="107">
        <f>'BY_Demands (2)'!$I$42*'Projection_Growth (2)'!F169</f>
        <v>52.436692492965953</v>
      </c>
      <c r="H325" s="5" t="s">
        <v>27</v>
      </c>
      <c r="I325" s="228" t="s">
        <v>510</v>
      </c>
      <c r="J325" s="5"/>
      <c r="K325" s="107">
        <f t="shared" si="12"/>
        <v>280.75034733865158</v>
      </c>
      <c r="M325" s="213" t="s">
        <v>355</v>
      </c>
    </row>
    <row r="326" spans="4:13" x14ac:dyDescent="0.3">
      <c r="D326" t="s">
        <v>26</v>
      </c>
      <c r="E326">
        <v>2015</v>
      </c>
      <c r="F326" s="13">
        <f>'BY_Demands (2)'!$H$42*'Projection_Growth (2)'!E170</f>
        <v>261.87421141786638</v>
      </c>
      <c r="G326" s="13">
        <f>'BY_Demands (2)'!$I$42*'Projection_Growth (2)'!F170</f>
        <v>60.144530143139178</v>
      </c>
      <c r="H326" t="s">
        <v>27</v>
      </c>
      <c r="I326" s="16" t="s">
        <v>510</v>
      </c>
      <c r="K326" s="13">
        <f t="shared" si="12"/>
        <v>322.01874156100553</v>
      </c>
    </row>
    <row r="327" spans="4:13" x14ac:dyDescent="0.3">
      <c r="D327" t="s">
        <v>26</v>
      </c>
      <c r="E327">
        <v>2020</v>
      </c>
      <c r="F327" s="13">
        <f>'BY_Demands (2)'!$H$42*'Projection_Growth (2)'!E171</f>
        <v>242.93768152064601</v>
      </c>
      <c r="G327" s="13">
        <f>'BY_Demands (2)'!$I$42*'Projection_Growth (2)'!F171</f>
        <v>55.795385998538904</v>
      </c>
      <c r="H327" t="s">
        <v>27</v>
      </c>
      <c r="I327" s="16" t="s">
        <v>510</v>
      </c>
      <c r="K327" s="13">
        <f t="shared" si="12"/>
        <v>298.73306751918494</v>
      </c>
    </row>
    <row r="328" spans="4:13" x14ac:dyDescent="0.3">
      <c r="D328" t="s">
        <v>26</v>
      </c>
      <c r="E328">
        <v>2025</v>
      </c>
      <c r="F328" s="13">
        <f>'BY_Demands (2)'!$H$42*'Projection_Growth (2)'!E172</f>
        <v>291.9434476171138</v>
      </c>
      <c r="G328" s="13">
        <f>'BY_Demands (2)'!$I$42*'Projection_Growth (2)'!F172</f>
        <v>67.050517843016308</v>
      </c>
      <c r="H328" t="s">
        <v>27</v>
      </c>
      <c r="I328" s="16" t="s">
        <v>510</v>
      </c>
      <c r="K328" s="13">
        <f t="shared" si="12"/>
        <v>358.99396546013008</v>
      </c>
    </row>
    <row r="329" spans="4:13" x14ac:dyDescent="0.3">
      <c r="D329" t="s">
        <v>26</v>
      </c>
      <c r="E329">
        <v>2030</v>
      </c>
      <c r="F329" s="13">
        <f>'BY_Demands (2)'!$H$42*'Projection_Growth (2)'!E173</f>
        <v>285.92960037726436</v>
      </c>
      <c r="G329" s="13">
        <f>'BY_Demands (2)'!$I$42*'Projection_Growth (2)'!F173</f>
        <v>65.669320303040891</v>
      </c>
      <c r="H329" t="s">
        <v>27</v>
      </c>
      <c r="I329" s="16" t="s">
        <v>510</v>
      </c>
      <c r="K329" s="13">
        <f t="shared" si="12"/>
        <v>351.59892068030524</v>
      </c>
    </row>
    <row r="330" spans="4:13" x14ac:dyDescent="0.3">
      <c r="D330" t="s">
        <v>26</v>
      </c>
      <c r="E330">
        <v>2035</v>
      </c>
      <c r="F330" s="13">
        <f>'BY_Demands (2)'!$H$42*'Projection_Growth (2)'!E174</f>
        <v>279.91575313741487</v>
      </c>
      <c r="G330" s="13">
        <f>'BY_Demands (2)'!$I$42*'Projection_Growth (2)'!F174</f>
        <v>64.288122763065459</v>
      </c>
      <c r="H330" t="s">
        <v>27</v>
      </c>
      <c r="I330" s="16" t="s">
        <v>510</v>
      </c>
      <c r="K330" s="13">
        <f t="shared" si="12"/>
        <v>344.20387590048034</v>
      </c>
    </row>
    <row r="331" spans="4:13" x14ac:dyDescent="0.3">
      <c r="D331" t="s">
        <v>26</v>
      </c>
      <c r="E331">
        <v>2040</v>
      </c>
      <c r="F331" s="13">
        <f>'BY_Demands (2)'!$H$42*'Projection_Growth (2)'!E175</f>
        <v>273.90190589756537</v>
      </c>
      <c r="G331" s="13">
        <f>'BY_Demands (2)'!$I$42*'Projection_Growth (2)'!F175</f>
        <v>62.906925223090028</v>
      </c>
      <c r="H331" t="s">
        <v>27</v>
      </c>
      <c r="I331" s="16" t="s">
        <v>510</v>
      </c>
      <c r="K331" s="13">
        <f t="shared" si="12"/>
        <v>336.80883112065538</v>
      </c>
    </row>
    <row r="332" spans="4:13" x14ac:dyDescent="0.3">
      <c r="D332" t="s">
        <v>26</v>
      </c>
      <c r="E332">
        <v>2045</v>
      </c>
      <c r="F332" s="13">
        <f>'BY_Demands (2)'!$H$42*'Projection_Growth (2)'!E176</f>
        <v>267.88805865771587</v>
      </c>
      <c r="G332" s="13">
        <f>'BY_Demands (2)'!$I$42*'Projection_Growth (2)'!F176</f>
        <v>61.525727683114603</v>
      </c>
      <c r="H332" t="s">
        <v>27</v>
      </c>
      <c r="I332" s="16" t="s">
        <v>510</v>
      </c>
      <c r="K332" s="13">
        <f t="shared" si="12"/>
        <v>329.41378634083048</v>
      </c>
    </row>
    <row r="333" spans="4:13" x14ac:dyDescent="0.3">
      <c r="D333" t="s">
        <v>26</v>
      </c>
      <c r="E333" s="2">
        <v>2050</v>
      </c>
      <c r="F333" s="13">
        <f>'BY_Demands (2)'!$H$42*'Projection_Growth (2)'!E177</f>
        <v>261.87421141786638</v>
      </c>
      <c r="G333" s="13">
        <f>'BY_Demands (2)'!$I$42*'Projection_Growth (2)'!F177</f>
        <v>60.144530143139178</v>
      </c>
      <c r="H333" t="s">
        <v>27</v>
      </c>
      <c r="I333" s="16" t="s">
        <v>510</v>
      </c>
      <c r="K333" s="13">
        <f t="shared" si="12"/>
        <v>322.01874156100553</v>
      </c>
    </row>
    <row r="334" spans="4:13" x14ac:dyDescent="0.3">
      <c r="D334" s="5" t="s">
        <v>26</v>
      </c>
      <c r="E334" s="5">
        <v>2012</v>
      </c>
      <c r="F334" s="107">
        <f>'BY_Demands (2)'!$H$43*'Projection_Growth (2)'!E178</f>
        <v>443.19709470044899</v>
      </c>
      <c r="G334" s="107">
        <f>'BY_Demands (2)'!$I$43*'Projection_Growth (2)'!F178</f>
        <v>101.78887366281637</v>
      </c>
      <c r="H334" s="5" t="s">
        <v>27</v>
      </c>
      <c r="I334" s="228" t="s">
        <v>511</v>
      </c>
      <c r="J334" s="5"/>
      <c r="K334" s="107">
        <f t="shared" si="12"/>
        <v>544.98596836326533</v>
      </c>
    </row>
    <row r="335" spans="4:13" x14ac:dyDescent="0.3">
      <c r="D335" t="s">
        <v>26</v>
      </c>
      <c r="E335">
        <v>2015</v>
      </c>
      <c r="F335" s="13">
        <f>'BY_Demands (2)'!$H$43*'Projection_Growth (2)'!E179</f>
        <v>508.34405745821175</v>
      </c>
      <c r="G335" s="13">
        <f>'BY_Demands (2)'!$I$43*'Projection_Growth (2)'!F179</f>
        <v>116.75114674844677</v>
      </c>
      <c r="H335" t="s">
        <v>27</v>
      </c>
      <c r="I335" s="16" t="s">
        <v>511</v>
      </c>
      <c r="K335" s="13">
        <f t="shared" si="12"/>
        <v>625.09520420665854</v>
      </c>
    </row>
    <row r="336" spans="4:13" x14ac:dyDescent="0.3">
      <c r="D336" t="s">
        <v>26</v>
      </c>
      <c r="E336">
        <v>2020</v>
      </c>
      <c r="F336" s="13">
        <f>'BY_Demands (2)'!$H$43*'Projection_Growth (2)'!E180</f>
        <v>471.58491118713687</v>
      </c>
      <c r="G336" s="13">
        <f>'BY_Demands (2)'!$I$43*'Projection_Growth (2)'!F180</f>
        <v>108.30869046775211</v>
      </c>
      <c r="H336" t="s">
        <v>27</v>
      </c>
      <c r="I336" s="16" t="s">
        <v>511</v>
      </c>
      <c r="K336" s="13">
        <f t="shared" si="12"/>
        <v>579.89360165488893</v>
      </c>
    </row>
    <row r="337" spans="4:13" x14ac:dyDescent="0.3">
      <c r="D337" t="s">
        <v>26</v>
      </c>
      <c r="E337">
        <v>2025</v>
      </c>
      <c r="F337" s="13">
        <f>'BY_Demands (2)'!$H$43*'Projection_Growth (2)'!E181</f>
        <v>566.71375125675092</v>
      </c>
      <c r="G337" s="13">
        <f>'BY_Demands (2)'!$I$43*'Projection_Growth (2)'!F181</f>
        <v>130.15688757762004</v>
      </c>
      <c r="H337" t="s">
        <v>27</v>
      </c>
      <c r="I337" s="16" t="s">
        <v>511</v>
      </c>
      <c r="K337" s="13">
        <f t="shared" si="12"/>
        <v>696.87063883437099</v>
      </c>
    </row>
    <row r="338" spans="4:13" x14ac:dyDescent="0.3">
      <c r="D338" t="s">
        <v>26</v>
      </c>
      <c r="E338">
        <v>2030</v>
      </c>
      <c r="F338" s="13">
        <f>'BY_Demands (2)'!$H$43*'Projection_Growth (2)'!E182</f>
        <v>555.03981249704316</v>
      </c>
      <c r="G338" s="13">
        <f>'BY_Demands (2)'!$I$43*'Projection_Growth (2)'!F182</f>
        <v>127.47573941178538</v>
      </c>
      <c r="H338" t="s">
        <v>27</v>
      </c>
      <c r="I338" s="16" t="s">
        <v>511</v>
      </c>
      <c r="K338" s="13">
        <f t="shared" si="12"/>
        <v>682.51555190882857</v>
      </c>
    </row>
    <row r="339" spans="4:13" x14ac:dyDescent="0.3">
      <c r="D339" t="s">
        <v>26</v>
      </c>
      <c r="E339">
        <v>2035</v>
      </c>
      <c r="F339" s="13">
        <f>'BY_Demands (2)'!$H$43*'Projection_Growth (2)'!E183</f>
        <v>543.36587373733528</v>
      </c>
      <c r="G339" s="13">
        <f>'BY_Demands (2)'!$I$43*'Projection_Growth (2)'!F183</f>
        <v>124.79459124595074</v>
      </c>
      <c r="H339" t="s">
        <v>27</v>
      </c>
      <c r="I339" s="16" t="s">
        <v>511</v>
      </c>
      <c r="K339" s="13">
        <f t="shared" si="12"/>
        <v>668.16046498328603</v>
      </c>
    </row>
    <row r="340" spans="4:13" x14ac:dyDescent="0.3">
      <c r="D340" t="s">
        <v>26</v>
      </c>
      <c r="E340">
        <v>2040</v>
      </c>
      <c r="F340" s="13">
        <f>'BY_Demands (2)'!$H$43*'Projection_Growth (2)'!E184</f>
        <v>531.6919349776274</v>
      </c>
      <c r="G340" s="13">
        <f>'BY_Demands (2)'!$I$43*'Projection_Growth (2)'!F184</f>
        <v>122.11344308011607</v>
      </c>
      <c r="H340" t="s">
        <v>27</v>
      </c>
      <c r="I340" s="16" t="s">
        <v>511</v>
      </c>
      <c r="K340" s="13">
        <f t="shared" si="12"/>
        <v>653.8053780577435</v>
      </c>
    </row>
    <row r="341" spans="4:13" x14ac:dyDescent="0.3">
      <c r="D341" t="s">
        <v>26</v>
      </c>
      <c r="E341">
        <v>2045</v>
      </c>
      <c r="F341" s="13">
        <f>'BY_Demands (2)'!$H$43*'Projection_Growth (2)'!E185</f>
        <v>520.01799621791952</v>
      </c>
      <c r="G341" s="13">
        <f>'BY_Demands (2)'!$I$43*'Projection_Growth (2)'!F185</f>
        <v>119.43229491428141</v>
      </c>
      <c r="H341" t="s">
        <v>27</v>
      </c>
      <c r="I341" s="16" t="s">
        <v>511</v>
      </c>
      <c r="K341" s="13">
        <f t="shared" si="12"/>
        <v>639.45029113220096</v>
      </c>
    </row>
    <row r="342" spans="4:13" x14ac:dyDescent="0.3">
      <c r="D342" t="s">
        <v>26</v>
      </c>
      <c r="E342" s="2">
        <v>2050</v>
      </c>
      <c r="F342" s="13">
        <f>'BY_Demands (2)'!$H$43*'Projection_Growth (2)'!E186</f>
        <v>508.34405745821175</v>
      </c>
      <c r="G342" s="13">
        <f>'BY_Demands (2)'!$I$43*'Projection_Growth (2)'!F186</f>
        <v>116.75114674844677</v>
      </c>
      <c r="H342" t="s">
        <v>27</v>
      </c>
      <c r="I342" s="16" t="s">
        <v>511</v>
      </c>
      <c r="K342" s="13">
        <f t="shared" si="12"/>
        <v>625.09520420665854</v>
      </c>
    </row>
    <row r="343" spans="4:13" x14ac:dyDescent="0.3">
      <c r="D343" s="5" t="s">
        <v>26</v>
      </c>
      <c r="E343" s="5">
        <v>2012</v>
      </c>
      <c r="F343" s="107">
        <f>'BY_Demands (2)'!$H$44*'Projection_Growth (2)'!E187</f>
        <v>2122.1687271520173</v>
      </c>
      <c r="G343" s="107">
        <f>'BY_Demands (2)'!$I$44*'Projection_Growth (2)'!F187</f>
        <v>679.74332384510262</v>
      </c>
      <c r="H343" s="5" t="s">
        <v>27</v>
      </c>
      <c r="I343" s="228" t="s">
        <v>30</v>
      </c>
      <c r="J343" s="5"/>
      <c r="K343" s="107">
        <f t="shared" si="12"/>
        <v>2801.9120509971199</v>
      </c>
      <c r="M343" s="213" t="s">
        <v>541</v>
      </c>
    </row>
    <row r="344" spans="4:13" x14ac:dyDescent="0.3">
      <c r="D344" t="s">
        <v>26</v>
      </c>
      <c r="E344">
        <v>2015</v>
      </c>
      <c r="F344" s="13">
        <f>'BY_Demands (2)'!$H$44*'Projection_Growth (2)'!E188</f>
        <v>2434.1131164240282</v>
      </c>
      <c r="G344" s="13">
        <f>'BY_Demands (2)'!$I$44*'Projection_Growth (2)'!F188</f>
        <v>779.66097568193425</v>
      </c>
      <c r="H344" t="s">
        <v>27</v>
      </c>
      <c r="I344" s="16" t="s">
        <v>30</v>
      </c>
      <c r="K344" s="13">
        <f t="shared" si="12"/>
        <v>3213.7740921059626</v>
      </c>
    </row>
    <row r="345" spans="4:13" x14ac:dyDescent="0.3">
      <c r="D345" t="s">
        <v>26</v>
      </c>
      <c r="E345">
        <v>2020</v>
      </c>
      <c r="F345" s="13">
        <f>'BY_Demands (2)'!$H$44*'Projection_Growth (2)'!E189</f>
        <v>2258.0986262884212</v>
      </c>
      <c r="G345" s="13">
        <f>'BY_Demands (2)'!$I$44*'Projection_Growth (2)'!F189</f>
        <v>723.28248275680119</v>
      </c>
      <c r="H345" t="s">
        <v>27</v>
      </c>
      <c r="I345" s="16" t="s">
        <v>30</v>
      </c>
      <c r="K345" s="13">
        <f t="shared" si="12"/>
        <v>2981.3811090452223</v>
      </c>
    </row>
    <row r="346" spans="4:13" x14ac:dyDescent="0.3">
      <c r="D346" t="s">
        <v>26</v>
      </c>
      <c r="E346">
        <v>2025</v>
      </c>
      <c r="F346" s="13">
        <f>'BY_Demands (2)'!$H$44*'Projection_Growth (2)'!E190</f>
        <v>2752.1486532658623</v>
      </c>
      <c r="G346" s="13">
        <f>'BY_Demands (2)'!$I$44*'Projection_Growth (2)'!F190</f>
        <v>881.52965848165206</v>
      </c>
      <c r="H346" t="s">
        <v>27</v>
      </c>
      <c r="I346" s="16" t="s">
        <v>30</v>
      </c>
      <c r="K346" s="13">
        <f t="shared" si="12"/>
        <v>3633.6783117475143</v>
      </c>
    </row>
    <row r="347" spans="4:13" x14ac:dyDescent="0.3">
      <c r="D347" t="s">
        <v>26</v>
      </c>
      <c r="E347">
        <v>2030</v>
      </c>
      <c r="F347" s="13">
        <f>'BY_Demands (2)'!$H$44*'Projection_Growth (2)'!E191</f>
        <v>2688.5415458974958</v>
      </c>
      <c r="G347" s="13">
        <f>'BY_Demands (2)'!$I$44*'Projection_Growth (2)'!F191</f>
        <v>861.15592192170845</v>
      </c>
      <c r="H347" t="s">
        <v>27</v>
      </c>
      <c r="I347" s="16" t="s">
        <v>30</v>
      </c>
      <c r="K347" s="13">
        <f t="shared" si="12"/>
        <v>3549.6974678192041</v>
      </c>
    </row>
    <row r="348" spans="4:13" x14ac:dyDescent="0.3">
      <c r="D348" t="s">
        <v>26</v>
      </c>
      <c r="E348">
        <v>2035</v>
      </c>
      <c r="F348" s="13">
        <f>'BY_Demands (2)'!$H$44*'Projection_Growth (2)'!E192</f>
        <v>2624.9344385291288</v>
      </c>
      <c r="G348" s="13">
        <f>'BY_Demands (2)'!$I$44*'Projection_Growth (2)'!F192</f>
        <v>840.78218536176496</v>
      </c>
      <c r="H348" t="s">
        <v>27</v>
      </c>
      <c r="I348" s="16" t="s">
        <v>30</v>
      </c>
      <c r="K348" s="13">
        <f t="shared" ref="K348:K387" si="13">SUM(F348:G348)</f>
        <v>3465.716623890894</v>
      </c>
    </row>
    <row r="349" spans="4:13" x14ac:dyDescent="0.3">
      <c r="D349" t="s">
        <v>26</v>
      </c>
      <c r="E349">
        <v>2040</v>
      </c>
      <c r="F349" s="13">
        <f>'BY_Demands (2)'!$H$44*'Projection_Growth (2)'!E193</f>
        <v>2561.3273311607618</v>
      </c>
      <c r="G349" s="13">
        <f>'BY_Demands (2)'!$I$44*'Projection_Growth (2)'!F193</f>
        <v>820.40844880182135</v>
      </c>
      <c r="H349" t="s">
        <v>27</v>
      </c>
      <c r="I349" s="16" t="s">
        <v>30</v>
      </c>
      <c r="K349" s="13">
        <f t="shared" si="13"/>
        <v>3381.7357799625834</v>
      </c>
    </row>
    <row r="350" spans="4:13" x14ac:dyDescent="0.3">
      <c r="D350" t="s">
        <v>26</v>
      </c>
      <c r="E350">
        <v>2045</v>
      </c>
      <c r="F350" s="13">
        <f>'BY_Demands (2)'!$H$44*'Projection_Growth (2)'!E194</f>
        <v>2497.7202237923952</v>
      </c>
      <c r="G350" s="13">
        <f>'BY_Demands (2)'!$I$44*'Projection_Growth (2)'!F194</f>
        <v>800.03471224187774</v>
      </c>
      <c r="H350" t="s">
        <v>27</v>
      </c>
      <c r="I350" s="16" t="s">
        <v>30</v>
      </c>
      <c r="K350" s="13">
        <f t="shared" si="13"/>
        <v>3297.7549360342728</v>
      </c>
    </row>
    <row r="351" spans="4:13" x14ac:dyDescent="0.3">
      <c r="D351" t="s">
        <v>26</v>
      </c>
      <c r="E351" s="2">
        <v>2050</v>
      </c>
      <c r="F351" s="13">
        <f>'BY_Demands (2)'!$H$44*'Projection_Growth (2)'!E195</f>
        <v>2434.1131164240282</v>
      </c>
      <c r="G351" s="13">
        <f>'BY_Demands (2)'!$I$44*'Projection_Growth (2)'!F195</f>
        <v>779.66097568193425</v>
      </c>
      <c r="H351" t="s">
        <v>27</v>
      </c>
      <c r="I351" s="16" t="s">
        <v>30</v>
      </c>
      <c r="K351" s="13">
        <f t="shared" si="13"/>
        <v>3213.7740921059626</v>
      </c>
    </row>
    <row r="352" spans="4:13" x14ac:dyDescent="0.3">
      <c r="D352" s="5" t="s">
        <v>26</v>
      </c>
      <c r="E352" s="5">
        <v>2012</v>
      </c>
      <c r="F352" s="107">
        <f>'BY_Demands (2)'!$H$45*'Projection_Growth (2)'!E196</f>
        <v>10516.843848066532</v>
      </c>
      <c r="G352" s="107">
        <f>'BY_Demands (2)'!$I$45*'Projection_Growth (2)'!F196</f>
        <v>3368.6079255528216</v>
      </c>
      <c r="H352" s="5" t="s">
        <v>27</v>
      </c>
      <c r="I352" s="228" t="s">
        <v>31</v>
      </c>
      <c r="J352" s="5"/>
      <c r="K352" s="107">
        <f t="shared" si="13"/>
        <v>13885.451773619354</v>
      </c>
    </row>
    <row r="353" spans="4:11" x14ac:dyDescent="0.3">
      <c r="D353" t="s">
        <v>26</v>
      </c>
      <c r="E353">
        <v>2015</v>
      </c>
      <c r="F353" s="13">
        <f>'BY_Demands (2)'!$H$45*'Projection_Growth (2)'!E197</f>
        <v>12062.748464075519</v>
      </c>
      <c r="G353" s="13">
        <f>'BY_Demands (2)'!$I$45*'Projection_Growth (2)'!F197</f>
        <v>3863.7704112632041</v>
      </c>
      <c r="H353" t="s">
        <v>27</v>
      </c>
      <c r="I353" s="16" t="s">
        <v>31</v>
      </c>
      <c r="K353" s="13">
        <f t="shared" si="13"/>
        <v>15926.518875338723</v>
      </c>
    </row>
    <row r="354" spans="4:11" x14ac:dyDescent="0.3">
      <c r="D354" t="s">
        <v>26</v>
      </c>
      <c r="E354">
        <v>2020</v>
      </c>
      <c r="F354" s="13">
        <f>'BY_Demands (2)'!$H$45*'Projection_Growth (2)'!E198</f>
        <v>11190.472436222894</v>
      </c>
      <c r="G354" s="13">
        <f>'BY_Demands (2)'!$I$45*'Projection_Growth (2)'!F198</f>
        <v>3584.3751874542768</v>
      </c>
      <c r="H354" t="s">
        <v>27</v>
      </c>
      <c r="I354" s="16" t="s">
        <v>31</v>
      </c>
      <c r="K354" s="13">
        <f t="shared" si="13"/>
        <v>14774.847623677171</v>
      </c>
    </row>
    <row r="355" spans="4:11" x14ac:dyDescent="0.3">
      <c r="D355" t="s">
        <v>26</v>
      </c>
      <c r="E355">
        <v>2025</v>
      </c>
      <c r="F355" s="13">
        <f>'BY_Demands (2)'!$H$45*'Projection_Growth (2)'!E199</f>
        <v>13638.839015362768</v>
      </c>
      <c r="G355" s="13">
        <f>'BY_Demands (2)'!$I$45*'Projection_Growth (2)'!F199</f>
        <v>4368.6016324124284</v>
      </c>
      <c r="H355" t="s">
        <v>27</v>
      </c>
      <c r="I355" s="16" t="s">
        <v>31</v>
      </c>
      <c r="K355" s="13">
        <f t="shared" si="13"/>
        <v>18007.440647775198</v>
      </c>
    </row>
    <row r="356" spans="4:11" x14ac:dyDescent="0.3">
      <c r="D356" t="s">
        <v>26</v>
      </c>
      <c r="E356">
        <v>2030</v>
      </c>
      <c r="F356" s="13">
        <f>'BY_Demands (2)'!$H$45*'Projection_Growth (2)'!E200</f>
        <v>13323.620905105317</v>
      </c>
      <c r="G356" s="13">
        <f>'BY_Demands (2)'!$I$45*'Projection_Growth (2)'!F200</f>
        <v>4267.6353881825835</v>
      </c>
      <c r="H356" t="s">
        <v>27</v>
      </c>
      <c r="I356" s="16" t="s">
        <v>31</v>
      </c>
      <c r="K356" s="13">
        <f t="shared" si="13"/>
        <v>17591.256293287901</v>
      </c>
    </row>
    <row r="357" spans="4:11" x14ac:dyDescent="0.3">
      <c r="D357" t="s">
        <v>26</v>
      </c>
      <c r="E357">
        <v>2035</v>
      </c>
      <c r="F357" s="13">
        <f>'BY_Demands (2)'!$H$45*'Projection_Growth (2)'!E201</f>
        <v>13008.402794847869</v>
      </c>
      <c r="G357" s="13">
        <f>'BY_Demands (2)'!$I$45*'Projection_Growth (2)'!F201</f>
        <v>4166.6691439527394</v>
      </c>
      <c r="H357" t="s">
        <v>27</v>
      </c>
      <c r="I357" s="16" t="s">
        <v>31</v>
      </c>
      <c r="K357" s="13">
        <f t="shared" si="13"/>
        <v>17175.071938800607</v>
      </c>
    </row>
    <row r="358" spans="4:11" x14ac:dyDescent="0.3">
      <c r="D358" t="s">
        <v>26</v>
      </c>
      <c r="E358">
        <v>2040</v>
      </c>
      <c r="F358" s="13">
        <f>'BY_Demands (2)'!$H$45*'Projection_Growth (2)'!E202</f>
        <v>12693.184684590418</v>
      </c>
      <c r="G358" s="13">
        <f>'BY_Demands (2)'!$I$45*'Projection_Growth (2)'!F202</f>
        <v>4065.702899722894</v>
      </c>
      <c r="H358" t="s">
        <v>27</v>
      </c>
      <c r="I358" s="16" t="s">
        <v>31</v>
      </c>
      <c r="K358" s="13">
        <f t="shared" si="13"/>
        <v>16758.887584313314</v>
      </c>
    </row>
    <row r="359" spans="4:11" x14ac:dyDescent="0.3">
      <c r="D359" t="s">
        <v>26</v>
      </c>
      <c r="E359">
        <v>2045</v>
      </c>
      <c r="F359" s="13">
        <f>'BY_Demands (2)'!$H$45*'Projection_Growth (2)'!E203</f>
        <v>12377.96657433297</v>
      </c>
      <c r="G359" s="13">
        <f>'BY_Demands (2)'!$I$45*'Projection_Growth (2)'!F203</f>
        <v>3964.7366554930491</v>
      </c>
      <c r="H359" t="s">
        <v>27</v>
      </c>
      <c r="I359" s="16" t="s">
        <v>31</v>
      </c>
      <c r="K359" s="13">
        <f t="shared" si="13"/>
        <v>16342.703229826018</v>
      </c>
    </row>
    <row r="360" spans="4:11" x14ac:dyDescent="0.3">
      <c r="D360" s="2" t="s">
        <v>26</v>
      </c>
      <c r="E360" s="2">
        <v>2050</v>
      </c>
      <c r="F360" s="13">
        <f>'BY_Demands (2)'!$H$45*'Projection_Growth (2)'!E204</f>
        <v>12062.748464075519</v>
      </c>
      <c r="G360" s="13">
        <f>'BY_Demands (2)'!$I$45*'Projection_Growth (2)'!F204</f>
        <v>3863.7704112632041</v>
      </c>
      <c r="H360" t="s">
        <v>27</v>
      </c>
      <c r="I360" s="16" t="s">
        <v>31</v>
      </c>
      <c r="K360" s="13">
        <f t="shared" si="13"/>
        <v>15926.518875338723</v>
      </c>
    </row>
    <row r="361" spans="4:11" x14ac:dyDescent="0.3">
      <c r="D361" s="5" t="s">
        <v>26</v>
      </c>
      <c r="E361" s="5">
        <v>2012</v>
      </c>
      <c r="F361" s="107">
        <f>'BY_Demands (2)'!$H$46*'Projection_Growth (2)'!E205</f>
        <v>2171.6808656453591</v>
      </c>
      <c r="G361" s="107">
        <f>'BY_Demands (2)'!$I$46*'Projection_Growth (2)'!F205</f>
        <v>1307.2574919061569</v>
      </c>
      <c r="H361" s="5" t="s">
        <v>27</v>
      </c>
      <c r="I361" s="228" t="s">
        <v>32</v>
      </c>
      <c r="J361" s="5"/>
      <c r="K361" s="107">
        <f t="shared" si="13"/>
        <v>3478.9383575515158</v>
      </c>
    </row>
    <row r="362" spans="4:11" x14ac:dyDescent="0.3">
      <c r="D362" t="s">
        <v>26</v>
      </c>
      <c r="E362">
        <v>2015</v>
      </c>
      <c r="F362" s="13">
        <f>'BY_Demands (2)'!$H$46*'Projection_Growth (2)'!E206</f>
        <v>2490.9032029929622</v>
      </c>
      <c r="G362" s="13">
        <f>'BY_Demands (2)'!$I$46*'Projection_Growth (2)'!F206</f>
        <v>1499.4154644162834</v>
      </c>
      <c r="H362" t="s">
        <v>27</v>
      </c>
      <c r="I362" s="16" t="s">
        <v>32</v>
      </c>
      <c r="K362" s="13">
        <f t="shared" si="13"/>
        <v>3990.3186674092458</v>
      </c>
    </row>
    <row r="363" spans="4:11" x14ac:dyDescent="0.3">
      <c r="D363" t="s">
        <v>26</v>
      </c>
      <c r="E363">
        <v>2020</v>
      </c>
      <c r="F363" s="13">
        <f>'BY_Demands (2)'!$H$46*'Projection_Growth (2)'!E207</f>
        <v>2310.7821337239775</v>
      </c>
      <c r="G363" s="13">
        <f>'BY_Demands (2)'!$I$46*'Projection_Growth (2)'!F207</f>
        <v>1390.9904094383942</v>
      </c>
      <c r="H363" t="s">
        <v>27</v>
      </c>
      <c r="I363" s="16" t="s">
        <v>32</v>
      </c>
      <c r="K363" s="13">
        <f t="shared" si="13"/>
        <v>3701.7725431623717</v>
      </c>
    </row>
    <row r="364" spans="4:11" x14ac:dyDescent="0.3">
      <c r="D364" t="s">
        <v>26</v>
      </c>
      <c r="E364">
        <v>2025</v>
      </c>
      <c r="F364" s="13">
        <f>'BY_Demands (2)'!$H$46*'Projection_Growth (2)'!E208</f>
        <v>2816.3587999574656</v>
      </c>
      <c r="G364" s="13">
        <f>'BY_Demands (2)'!$I$46*'Projection_Growth (2)'!F208</f>
        <v>1695.3255882954684</v>
      </c>
      <c r="H364" t="s">
        <v>27</v>
      </c>
      <c r="I364" s="16" t="s">
        <v>32</v>
      </c>
      <c r="K364" s="13">
        <f t="shared" si="13"/>
        <v>4511.6843882529338</v>
      </c>
    </row>
    <row r="365" spans="4:11" x14ac:dyDescent="0.3">
      <c r="D365" t="s">
        <v>26</v>
      </c>
      <c r="E365">
        <v>2030</v>
      </c>
      <c r="F365" s="13">
        <f>'BY_Demands (2)'!$H$46*'Projection_Growth (2)'!E209</f>
        <v>2751.2676805645651</v>
      </c>
      <c r="G365" s="13">
        <f>'BY_Demands (2)'!$I$46*'Projection_Growth (2)'!F209</f>
        <v>1656.1435635196312</v>
      </c>
      <c r="H365" t="s">
        <v>27</v>
      </c>
      <c r="I365" s="16" t="s">
        <v>32</v>
      </c>
      <c r="K365" s="13">
        <f t="shared" si="13"/>
        <v>4407.4112440841964</v>
      </c>
    </row>
    <row r="366" spans="4:11" x14ac:dyDescent="0.3">
      <c r="D366" t="s">
        <v>26</v>
      </c>
      <c r="E366">
        <v>2035</v>
      </c>
      <c r="F366" s="13">
        <f>'BY_Demands (2)'!$H$46*'Projection_Growth (2)'!E210</f>
        <v>2686.1765611716642</v>
      </c>
      <c r="G366" s="13">
        <f>'BY_Demands (2)'!$I$46*'Projection_Growth (2)'!F210</f>
        <v>1616.9615387437943</v>
      </c>
      <c r="H366" t="s">
        <v>27</v>
      </c>
      <c r="I366" s="16" t="s">
        <v>32</v>
      </c>
      <c r="K366" s="13">
        <f t="shared" si="13"/>
        <v>4303.138099915459</v>
      </c>
    </row>
    <row r="367" spans="4:11" x14ac:dyDescent="0.3">
      <c r="D367" t="s">
        <v>26</v>
      </c>
      <c r="E367">
        <v>2040</v>
      </c>
      <c r="F367" s="13">
        <f>'BY_Demands (2)'!$H$46*'Projection_Growth (2)'!E211</f>
        <v>2621.0854417787637</v>
      </c>
      <c r="G367" s="13">
        <f>'BY_Demands (2)'!$I$46*'Projection_Growth (2)'!F211</f>
        <v>1577.7795139679572</v>
      </c>
      <c r="H367" t="s">
        <v>27</v>
      </c>
      <c r="I367" s="16" t="s">
        <v>32</v>
      </c>
      <c r="K367" s="13">
        <f t="shared" si="13"/>
        <v>4198.8649557467206</v>
      </c>
    </row>
    <row r="368" spans="4:11" x14ac:dyDescent="0.3">
      <c r="D368" t="s">
        <v>26</v>
      </c>
      <c r="E368">
        <v>2045</v>
      </c>
      <c r="F368" s="13">
        <f>'BY_Demands (2)'!$H$46*'Projection_Growth (2)'!E212</f>
        <v>2555.9943223858627</v>
      </c>
      <c r="G368" s="13">
        <f>'BY_Demands (2)'!$I$46*'Projection_Growth (2)'!F212</f>
        <v>1538.5974891921203</v>
      </c>
      <c r="H368" t="s">
        <v>27</v>
      </c>
      <c r="I368" s="16" t="s">
        <v>32</v>
      </c>
      <c r="K368" s="13">
        <f t="shared" si="13"/>
        <v>4094.5918115779832</v>
      </c>
    </row>
    <row r="369" spans="4:13" x14ac:dyDescent="0.3">
      <c r="D369" s="2" t="s">
        <v>26</v>
      </c>
      <c r="E369" s="2">
        <v>2050</v>
      </c>
      <c r="F369" s="13">
        <f>'BY_Demands (2)'!$H$46*'Projection_Growth (2)'!E213</f>
        <v>2490.9032029929622</v>
      </c>
      <c r="G369" s="13">
        <f>'BY_Demands (2)'!$I$46*'Projection_Growth (2)'!F213</f>
        <v>1499.4154644162834</v>
      </c>
      <c r="H369" t="s">
        <v>27</v>
      </c>
      <c r="I369" s="16" t="s">
        <v>32</v>
      </c>
      <c r="K369" s="13">
        <f t="shared" si="13"/>
        <v>3990.3186674092458</v>
      </c>
    </row>
    <row r="370" spans="4:13" x14ac:dyDescent="0.3">
      <c r="D370" s="5" t="s">
        <v>26</v>
      </c>
      <c r="E370" s="5">
        <v>2012</v>
      </c>
      <c r="F370" s="107">
        <f>'BY_Demands (2)'!$H$47*'Projection_Growth (2)'!E214</f>
        <v>1917.1351825327436</v>
      </c>
      <c r="G370" s="107">
        <f>'BY_Demands (2)'!$I$47*'Projection_Growth (2)'!F214</f>
        <v>471.38453215118096</v>
      </c>
      <c r="H370" s="5" t="s">
        <v>27</v>
      </c>
      <c r="I370" s="5" t="s">
        <v>513</v>
      </c>
      <c r="J370" s="5"/>
      <c r="K370" s="107">
        <f t="shared" si="13"/>
        <v>2388.5197146839246</v>
      </c>
      <c r="M370" s="213" t="s">
        <v>542</v>
      </c>
    </row>
    <row r="371" spans="4:13" x14ac:dyDescent="0.3">
      <c r="D371" t="s">
        <v>26</v>
      </c>
      <c r="E371">
        <v>2015</v>
      </c>
      <c r="F371" s="13">
        <f>'BY_Demands (2)'!$H$47*'Projection_Growth (2)'!E215</f>
        <v>1922.0805011463276</v>
      </c>
      <c r="G371" s="13">
        <f>'BY_Demands (2)'!$I$47*'Projection_Growth (2)'!F215</f>
        <v>472.60048537255113</v>
      </c>
      <c r="H371" t="s">
        <v>27</v>
      </c>
      <c r="I371" t="s">
        <v>513</v>
      </c>
      <c r="K371" s="13">
        <f t="shared" si="13"/>
        <v>2394.6809865188789</v>
      </c>
    </row>
    <row r="372" spans="4:13" x14ac:dyDescent="0.3">
      <c r="D372" t="s">
        <v>26</v>
      </c>
      <c r="E372">
        <v>2020</v>
      </c>
      <c r="F372" s="13">
        <f>'BY_Demands (2)'!$H$47*'Projection_Growth (2)'!E216</f>
        <v>2144.6198387576092</v>
      </c>
      <c r="G372" s="13">
        <f>'BY_Demands (2)'!$I$47*'Projection_Growth (2)'!F216</f>
        <v>527.31838033421013</v>
      </c>
      <c r="H372" t="s">
        <v>27</v>
      </c>
      <c r="I372" t="s">
        <v>513</v>
      </c>
      <c r="K372" s="13">
        <f t="shared" si="13"/>
        <v>2671.9382190918195</v>
      </c>
    </row>
    <row r="373" spans="4:13" x14ac:dyDescent="0.3">
      <c r="D373" t="s">
        <v>26</v>
      </c>
      <c r="E373">
        <v>2025</v>
      </c>
      <c r="F373" s="13">
        <f>'BY_Demands (2)'!$H$47*'Projection_Growth (2)'!E217</f>
        <v>2214.1024968298716</v>
      </c>
      <c r="G373" s="13">
        <f>'BY_Demands (2)'!$I$47*'Projection_Growth (2)'!F217</f>
        <v>544.40275214399753</v>
      </c>
      <c r="H373" t="s">
        <v>27</v>
      </c>
      <c r="I373" t="s">
        <v>513</v>
      </c>
      <c r="K373" s="13">
        <f t="shared" si="13"/>
        <v>2758.5052489738691</v>
      </c>
    </row>
    <row r="374" spans="4:13" x14ac:dyDescent="0.3">
      <c r="D374" t="s">
        <v>26</v>
      </c>
      <c r="E374">
        <v>2030</v>
      </c>
      <c r="F374" s="13">
        <f>'BY_Demands (2)'!$H$47*'Projection_Growth (2)'!E218</f>
        <v>2155.6980976931627</v>
      </c>
      <c r="G374" s="13">
        <f>'BY_Demands (2)'!$I$47*'Projection_Growth (2)'!F218</f>
        <v>530.04229878970818</v>
      </c>
      <c r="H374" t="s">
        <v>27</v>
      </c>
      <c r="I374" t="s">
        <v>513</v>
      </c>
      <c r="K374" s="13">
        <f t="shared" si="13"/>
        <v>2685.7403964828709</v>
      </c>
    </row>
    <row r="375" spans="4:13" x14ac:dyDescent="0.3">
      <c r="D375" t="s">
        <v>26</v>
      </c>
      <c r="E375">
        <v>2035</v>
      </c>
      <c r="F375" s="13">
        <f>'BY_Demands (2)'!$H$47*'Projection_Growth (2)'!E219</f>
        <v>2097.2936985564538</v>
      </c>
      <c r="G375" s="13">
        <f>'BY_Demands (2)'!$I$47*'Projection_Growth (2)'!F219</f>
        <v>515.68184543541895</v>
      </c>
      <c r="H375" t="s">
        <v>27</v>
      </c>
      <c r="I375" t="s">
        <v>513</v>
      </c>
      <c r="K375" s="13">
        <f t="shared" si="13"/>
        <v>2612.9755439918727</v>
      </c>
    </row>
    <row r="376" spans="4:13" x14ac:dyDescent="0.3">
      <c r="D376" t="s">
        <v>26</v>
      </c>
      <c r="E376">
        <v>2040</v>
      </c>
      <c r="F376" s="13">
        <f>'BY_Demands (2)'!$H$47*'Projection_Growth (2)'!E220</f>
        <v>2038.8892994197454</v>
      </c>
      <c r="G376" s="13">
        <f>'BY_Demands (2)'!$I$47*'Projection_Growth (2)'!F220</f>
        <v>501.32139208112972</v>
      </c>
      <c r="H376" t="s">
        <v>27</v>
      </c>
      <c r="I376" t="s">
        <v>513</v>
      </c>
      <c r="K376" s="13">
        <f t="shared" si="13"/>
        <v>2540.2106915008753</v>
      </c>
    </row>
    <row r="377" spans="4:13" x14ac:dyDescent="0.3">
      <c r="D377" t="s">
        <v>26</v>
      </c>
      <c r="E377">
        <v>2045</v>
      </c>
      <c r="F377" s="13">
        <f>'BY_Demands (2)'!$H$47*'Projection_Growth (2)'!E221</f>
        <v>1980.4849002830365</v>
      </c>
      <c r="G377" s="13">
        <f>'BY_Demands (2)'!$I$47*'Projection_Growth (2)'!F221</f>
        <v>486.96093872684042</v>
      </c>
      <c r="H377" t="s">
        <v>27</v>
      </c>
      <c r="I377" t="s">
        <v>513</v>
      </c>
      <c r="K377" s="13">
        <f t="shared" si="13"/>
        <v>2467.4458390098771</v>
      </c>
    </row>
    <row r="378" spans="4:13" x14ac:dyDescent="0.3">
      <c r="D378" s="2" t="s">
        <v>26</v>
      </c>
      <c r="E378" s="2">
        <v>2050</v>
      </c>
      <c r="F378" s="13">
        <f>'BY_Demands (2)'!$H$47*'Projection_Growth (2)'!E222</f>
        <v>1922.0805011463276</v>
      </c>
      <c r="G378" s="13">
        <f>'BY_Demands (2)'!$I$47*'Projection_Growth (2)'!F222</f>
        <v>472.60048537255113</v>
      </c>
      <c r="H378" t="s">
        <v>27</v>
      </c>
      <c r="I378" t="s">
        <v>513</v>
      </c>
      <c r="K378" s="13">
        <f t="shared" si="13"/>
        <v>2394.6809865188789</v>
      </c>
    </row>
    <row r="379" spans="4:13" x14ac:dyDescent="0.3">
      <c r="D379" s="5" t="s">
        <v>26</v>
      </c>
      <c r="E379" s="5">
        <v>2012</v>
      </c>
      <c r="F379" s="107">
        <f>'BY_Demands (2)'!$H$48*'Projection_Growth (2)'!E214</f>
        <v>884.59089692421412</v>
      </c>
      <c r="G379" s="107">
        <f>'BY_Demands (2)'!$I$48*'Projection_Growth (2)'!F214</f>
        <v>217.50290219020229</v>
      </c>
      <c r="H379" s="5" t="s">
        <v>27</v>
      </c>
      <c r="I379" s="5" t="s">
        <v>515</v>
      </c>
      <c r="J379" s="5"/>
      <c r="K379" s="107">
        <f t="shared" si="13"/>
        <v>1102.0937991144165</v>
      </c>
    </row>
    <row r="380" spans="4:13" x14ac:dyDescent="0.3">
      <c r="D380" t="s">
        <v>26</v>
      </c>
      <c r="E380">
        <v>2015</v>
      </c>
      <c r="F380" s="13">
        <f>'BY_Demands (2)'!$H$48*'Projection_Growth (2)'!E215</f>
        <v>886.87273070819754</v>
      </c>
      <c r="G380" s="13">
        <f>'BY_Demands (2)'!$I$48*'Projection_Growth (2)'!F215</f>
        <v>218.06395868768348</v>
      </c>
      <c r="H380" t="s">
        <v>27</v>
      </c>
      <c r="I380" t="s">
        <v>515</v>
      </c>
      <c r="K380" s="13">
        <f t="shared" si="13"/>
        <v>1104.9366893958811</v>
      </c>
    </row>
    <row r="381" spans="4:13" x14ac:dyDescent="0.3">
      <c r="D381" t="s">
        <v>26</v>
      </c>
      <c r="E381">
        <v>2020</v>
      </c>
      <c r="F381" s="13">
        <f>'BY_Demands (2)'!$H$48*'Projection_Growth (2)'!E216</f>
        <v>989.55525098744852</v>
      </c>
      <c r="G381" s="13">
        <f>'BY_Demands (2)'!$I$48*'Projection_Growth (2)'!F216</f>
        <v>243.31150107433638</v>
      </c>
      <c r="H381" t="s">
        <v>27</v>
      </c>
      <c r="I381" t="s">
        <v>515</v>
      </c>
      <c r="K381" s="13">
        <f t="shared" si="13"/>
        <v>1232.8667520617848</v>
      </c>
    </row>
    <row r="382" spans="4:13" x14ac:dyDescent="0.3">
      <c r="D382" t="s">
        <v>26</v>
      </c>
      <c r="E382">
        <v>2025</v>
      </c>
      <c r="F382" s="13">
        <f>'BY_Demands (2)'!$H$48*'Projection_Growth (2)'!E217</f>
        <v>1021.6154454822472</v>
      </c>
      <c r="G382" s="13">
        <f>'BY_Demands (2)'!$I$48*'Projection_Growth (2)'!F217</f>
        <v>251.19445055035666</v>
      </c>
      <c r="H382" t="s">
        <v>27</v>
      </c>
      <c r="I382" t="s">
        <v>515</v>
      </c>
      <c r="K382" s="13">
        <f t="shared" si="13"/>
        <v>1272.8098960326038</v>
      </c>
    </row>
    <row r="383" spans="4:13" x14ac:dyDescent="0.3">
      <c r="D383" t="s">
        <v>26</v>
      </c>
      <c r="E383">
        <v>2030</v>
      </c>
      <c r="F383" s="13">
        <f>'BY_Demands (2)'!$H$48*'Projection_Growth (2)'!E218</f>
        <v>994.66690252743717</v>
      </c>
      <c r="G383" s="13">
        <f>'BY_Demands (2)'!$I$48*'Projection_Growth (2)'!F218</f>
        <v>244.56835217782202</v>
      </c>
      <c r="H383" t="s">
        <v>27</v>
      </c>
      <c r="I383" t="s">
        <v>515</v>
      </c>
      <c r="K383" s="13">
        <f t="shared" si="13"/>
        <v>1239.2352547052592</v>
      </c>
    </row>
    <row r="384" spans="4:13" x14ac:dyDescent="0.3">
      <c r="D384" t="s">
        <v>26</v>
      </c>
      <c r="E384">
        <v>2035</v>
      </c>
      <c r="F384" s="13">
        <f>'BY_Demands (2)'!$H$48*'Projection_Growth (2)'!E219</f>
        <v>967.71835957262726</v>
      </c>
      <c r="G384" s="13">
        <f>'BY_Demands (2)'!$I$48*'Projection_Growth (2)'!F219</f>
        <v>237.94225380528738</v>
      </c>
      <c r="H384" t="s">
        <v>27</v>
      </c>
      <c r="I384" t="s">
        <v>515</v>
      </c>
      <c r="K384" s="13">
        <f t="shared" si="13"/>
        <v>1205.6606133779146</v>
      </c>
    </row>
    <row r="385" spans="4:11" x14ac:dyDescent="0.3">
      <c r="D385" t="s">
        <v>26</v>
      </c>
      <c r="E385">
        <v>2040</v>
      </c>
      <c r="F385" s="13">
        <f>'BY_Demands (2)'!$H$48*'Projection_Growth (2)'!E220</f>
        <v>940.76981661781747</v>
      </c>
      <c r="G385" s="13">
        <f>'BY_Demands (2)'!$I$48*'Projection_Growth (2)'!F220</f>
        <v>231.31615543275277</v>
      </c>
      <c r="H385" t="s">
        <v>27</v>
      </c>
      <c r="I385" t="s">
        <v>515</v>
      </c>
      <c r="K385" s="13">
        <f t="shared" si="13"/>
        <v>1172.0859720505703</v>
      </c>
    </row>
    <row r="386" spans="4:11" x14ac:dyDescent="0.3">
      <c r="D386" t="s">
        <v>26</v>
      </c>
      <c r="E386">
        <v>2045</v>
      </c>
      <c r="F386" s="13">
        <f>'BY_Demands (2)'!$H$48*'Projection_Growth (2)'!E221</f>
        <v>913.82127366300745</v>
      </c>
      <c r="G386" s="13">
        <f>'BY_Demands (2)'!$I$48*'Projection_Growth (2)'!F221</f>
        <v>224.69005706021812</v>
      </c>
      <c r="H386" t="s">
        <v>27</v>
      </c>
      <c r="I386" t="s">
        <v>515</v>
      </c>
      <c r="K386" s="13">
        <f t="shared" si="13"/>
        <v>1138.5113307232255</v>
      </c>
    </row>
    <row r="387" spans="4:11" x14ac:dyDescent="0.3">
      <c r="D387" s="2" t="s">
        <v>26</v>
      </c>
      <c r="E387" s="2">
        <v>2050</v>
      </c>
      <c r="F387" s="13">
        <f>'BY_Demands (2)'!$H$48*'Projection_Growth (2)'!E222</f>
        <v>886.87273070819754</v>
      </c>
      <c r="G387" s="13">
        <f>'BY_Demands (2)'!$I$48*'Projection_Growth (2)'!F222</f>
        <v>218.06395868768348</v>
      </c>
      <c r="H387" t="s">
        <v>27</v>
      </c>
      <c r="I387" t="s">
        <v>515</v>
      </c>
      <c r="K387" s="13">
        <f t="shared" si="13"/>
        <v>1104.9366893958811</v>
      </c>
    </row>
    <row r="388" spans="4:11" x14ac:dyDescent="0.3">
      <c r="F388" s="5"/>
      <c r="G388" s="5"/>
      <c r="H388" s="5"/>
      <c r="I388" s="5"/>
      <c r="J388" s="5"/>
      <c r="K388" s="5"/>
    </row>
    <row r="393" spans="4:11" x14ac:dyDescent="0.3">
      <c r="D393" s="5" t="s">
        <v>26</v>
      </c>
      <c r="E393" s="5">
        <v>2012</v>
      </c>
      <c r="F393" s="107">
        <f>'BY_Demands (2)'!$H$53*'Projection_Growth (2)'!E214</f>
        <v>2801.7260794569584</v>
      </c>
      <c r="G393" s="107">
        <f>'BY_Demands (2)'!$I$53*'Projection_Growth (2)'!F214</f>
        <v>688.88743434138325</v>
      </c>
      <c r="H393" s="5" t="s">
        <v>27</v>
      </c>
      <c r="I393" s="5" t="s">
        <v>517</v>
      </c>
      <c r="J393" s="5"/>
      <c r="K393" s="107">
        <f t="shared" ref="K393:K401" si="14">SUM(F393:G393)</f>
        <v>3490.6135137983415</v>
      </c>
    </row>
    <row r="394" spans="4:11" x14ac:dyDescent="0.3">
      <c r="D394" t="s">
        <v>26</v>
      </c>
      <c r="E394">
        <v>2015</v>
      </c>
      <c r="F394" s="13">
        <f>'BY_Demands (2)'!$H$53*'Projection_Growth (2)'!E215</f>
        <v>2808.9532318545262</v>
      </c>
      <c r="G394" s="13">
        <f>'BY_Demands (2)'!$I$53*'Projection_Growth (2)'!F215</f>
        <v>690.6644440602347</v>
      </c>
      <c r="H394" t="s">
        <v>27</v>
      </c>
      <c r="I394" t="s">
        <v>517</v>
      </c>
      <c r="K394" s="13">
        <f t="shared" si="14"/>
        <v>3499.6176759147611</v>
      </c>
    </row>
    <row r="395" spans="4:11" x14ac:dyDescent="0.3">
      <c r="D395" t="s">
        <v>26</v>
      </c>
      <c r="E395">
        <v>2020</v>
      </c>
      <c r="F395" s="13">
        <f>'BY_Demands (2)'!$H$53*'Projection_Growth (2)'!E216</f>
        <v>3134.1750897450588</v>
      </c>
      <c r="G395" s="13">
        <f>'BY_Demands (2)'!$I$53*'Projection_Growth (2)'!F216</f>
        <v>770.62988140854657</v>
      </c>
      <c r="H395" t="s">
        <v>27</v>
      </c>
      <c r="I395" t="s">
        <v>517</v>
      </c>
      <c r="K395" s="13">
        <f t="shared" si="14"/>
        <v>3904.8049711536055</v>
      </c>
    </row>
    <row r="396" spans="4:11" x14ac:dyDescent="0.3">
      <c r="D396" t="s">
        <v>26</v>
      </c>
      <c r="E396">
        <v>2025</v>
      </c>
      <c r="F396" s="13">
        <f>'BY_Demands (2)'!$H$53*'Projection_Growth (2)'!E217</f>
        <v>3235.7179423121197</v>
      </c>
      <c r="G396" s="13">
        <f>'BY_Demands (2)'!$I$53*'Projection_Growth (2)'!F217</f>
        <v>795.59720269435422</v>
      </c>
      <c r="H396" t="s">
        <v>27</v>
      </c>
      <c r="I396" t="s">
        <v>517</v>
      </c>
      <c r="K396" s="13">
        <f t="shared" si="14"/>
        <v>4031.3151450064738</v>
      </c>
    </row>
    <row r="397" spans="4:11" x14ac:dyDescent="0.3">
      <c r="D397" t="s">
        <v>26</v>
      </c>
      <c r="E397">
        <v>2030</v>
      </c>
      <c r="F397" s="13">
        <f>'BY_Demands (2)'!$H$53*'Projection_Growth (2)'!E218</f>
        <v>3150.3650002206009</v>
      </c>
      <c r="G397" s="13">
        <f>'BY_Demands (2)'!$I$53*'Projection_Growth (2)'!F218</f>
        <v>774.61065096753032</v>
      </c>
      <c r="H397" t="s">
        <v>27</v>
      </c>
      <c r="I397" t="s">
        <v>517</v>
      </c>
      <c r="K397" s="13">
        <f t="shared" si="14"/>
        <v>3924.9756511881315</v>
      </c>
    </row>
    <row r="398" spans="4:11" x14ac:dyDescent="0.3">
      <c r="D398" t="s">
        <v>26</v>
      </c>
      <c r="E398">
        <v>2035</v>
      </c>
      <c r="F398" s="13">
        <f>'BY_Demands (2)'!$H$53*'Projection_Growth (2)'!E219</f>
        <v>3065.0120581290821</v>
      </c>
      <c r="G398" s="13">
        <f>'BY_Demands (2)'!$I$53*'Projection_Growth (2)'!F219</f>
        <v>753.62409924070641</v>
      </c>
      <c r="H398" t="s">
        <v>27</v>
      </c>
      <c r="I398" t="s">
        <v>517</v>
      </c>
      <c r="K398" s="13">
        <f t="shared" si="14"/>
        <v>3818.6361573697886</v>
      </c>
    </row>
    <row r="399" spans="4:11" x14ac:dyDescent="0.3">
      <c r="D399" t="s">
        <v>26</v>
      </c>
      <c r="E399">
        <v>2040</v>
      </c>
      <c r="F399" s="13">
        <f>'BY_Demands (2)'!$H$53*'Projection_Growth (2)'!E220</f>
        <v>2979.6591160375638</v>
      </c>
      <c r="G399" s="13">
        <f>'BY_Demands (2)'!$I$53*'Projection_Growth (2)'!F220</f>
        <v>732.63754751388262</v>
      </c>
      <c r="H399" t="s">
        <v>27</v>
      </c>
      <c r="I399" t="s">
        <v>517</v>
      </c>
      <c r="K399" s="13">
        <f t="shared" si="14"/>
        <v>3712.2966635514463</v>
      </c>
    </row>
    <row r="400" spans="4:11" x14ac:dyDescent="0.3">
      <c r="D400" t="s">
        <v>26</v>
      </c>
      <c r="E400">
        <v>2045</v>
      </c>
      <c r="F400" s="13">
        <f>'BY_Demands (2)'!$H$53*'Projection_Growth (2)'!E221</f>
        <v>2894.306173946045</v>
      </c>
      <c r="G400" s="13">
        <f>'BY_Demands (2)'!$I$53*'Projection_Growth (2)'!F221</f>
        <v>711.6509957870586</v>
      </c>
      <c r="H400" t="s">
        <v>27</v>
      </c>
      <c r="I400" t="s">
        <v>517</v>
      </c>
      <c r="K400" s="13">
        <f t="shared" si="14"/>
        <v>3605.9571697331035</v>
      </c>
    </row>
    <row r="401" spans="4:11" x14ac:dyDescent="0.3">
      <c r="D401" s="2" t="s">
        <v>26</v>
      </c>
      <c r="E401" s="2">
        <v>2050</v>
      </c>
      <c r="F401" s="13">
        <f>'BY_Demands (2)'!$H$53*'Projection_Growth (2)'!E222</f>
        <v>2808.9532318545262</v>
      </c>
      <c r="G401" s="13">
        <f>'BY_Demands (2)'!$I$53*'Projection_Growth (2)'!F222</f>
        <v>690.6644440602347</v>
      </c>
      <c r="H401" t="s">
        <v>27</v>
      </c>
      <c r="I401" t="s">
        <v>517</v>
      </c>
      <c r="K401" s="13">
        <f t="shared" si="14"/>
        <v>3499.6176759147611</v>
      </c>
    </row>
  </sheetData>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C3ABA-8D48-4312-AA31-C38E3D2DC06B}">
  <dimension ref="A1:Y306"/>
  <sheetViews>
    <sheetView zoomScale="80" zoomScaleNormal="80" workbookViewId="0">
      <selection activeCell="M12" sqref="M12"/>
    </sheetView>
  </sheetViews>
  <sheetFormatPr defaultRowHeight="14.4" x14ac:dyDescent="0.3"/>
  <cols>
    <col min="1" max="1" width="4.44140625" customWidth="1"/>
    <col min="2" max="2" width="10.109375" bestFit="1" customWidth="1"/>
    <col min="3" max="3" width="8.88671875" bestFit="1" customWidth="1"/>
    <col min="4" max="4" width="12.109375" customWidth="1"/>
    <col min="5" max="5" width="5.77734375" customWidth="1"/>
    <col min="6" max="7" width="11.44140625" bestFit="1" customWidth="1"/>
    <col min="8" max="8" width="10.77734375" customWidth="1"/>
    <col min="9" max="9" width="9" bestFit="1" customWidth="1"/>
    <col min="17" max="17" width="11.5546875" bestFit="1" customWidth="1"/>
  </cols>
  <sheetData>
    <row r="1" spans="1:25" x14ac:dyDescent="0.3">
      <c r="A1" t="s">
        <v>280</v>
      </c>
    </row>
    <row r="2" spans="1:25" x14ac:dyDescent="0.3">
      <c r="B2" s="6" t="s">
        <v>0</v>
      </c>
      <c r="I2" s="7"/>
    </row>
    <row r="3" spans="1:25" ht="15" thickBot="1" x14ac:dyDescent="0.35">
      <c r="B3" s="8" t="s">
        <v>1</v>
      </c>
      <c r="C3" s="8" t="s">
        <v>2</v>
      </c>
      <c r="D3" s="8" t="s">
        <v>3</v>
      </c>
      <c r="E3" s="8" t="s">
        <v>4</v>
      </c>
      <c r="F3" s="9" t="s">
        <v>5</v>
      </c>
      <c r="G3" s="9" t="s">
        <v>6</v>
      </c>
      <c r="H3" s="10" t="s">
        <v>24</v>
      </c>
      <c r="I3" s="10" t="s">
        <v>25</v>
      </c>
      <c r="M3" t="s">
        <v>281</v>
      </c>
    </row>
    <row r="4" spans="1:25" x14ac:dyDescent="0.3">
      <c r="D4" t="s">
        <v>26</v>
      </c>
      <c r="E4">
        <v>2012</v>
      </c>
      <c r="F4" s="13">
        <f>'BY_Demands (3)'!H$4*'Projection_Growth (3)'!E4</f>
        <v>1356.7692157164299</v>
      </c>
      <c r="G4" s="13">
        <f>'BY_Demands (3)'!I$4*'Projection_Growth (3)'!F4</f>
        <v>2046.2482012243133</v>
      </c>
      <c r="H4" t="s">
        <v>27</v>
      </c>
      <c r="I4" s="16" t="s">
        <v>456</v>
      </c>
      <c r="K4" s="13">
        <f t="shared" ref="K4:K67" si="0">SUM(F4:G4)</f>
        <v>3403.0174169407433</v>
      </c>
      <c r="M4" s="13">
        <f t="shared" ref="M4:M9" si="1">K4+K10+K16+K22</f>
        <v>54112.617847167101</v>
      </c>
      <c r="N4" s="49">
        <f t="shared" ref="N4:N9" si="2">K4/M4</f>
        <v>6.2887687794962177E-2</v>
      </c>
      <c r="Q4" t="s">
        <v>518</v>
      </c>
      <c r="V4" t="s">
        <v>519</v>
      </c>
    </row>
    <row r="5" spans="1:25" x14ac:dyDescent="0.3">
      <c r="D5" t="s">
        <v>26</v>
      </c>
      <c r="E5">
        <v>2015</v>
      </c>
      <c r="F5" s="13">
        <f>'BY_Demands (3)'!H$4*'Projection_Growth (3)'!E5</f>
        <v>1418.8311925617454</v>
      </c>
      <c r="G5" s="13">
        <f>'BY_Demands (3)'!I$4*'Projection_Growth (3)'!F5</f>
        <v>2139.8486507429839</v>
      </c>
      <c r="H5" t="s">
        <v>27</v>
      </c>
      <c r="I5" s="16" t="s">
        <v>456</v>
      </c>
      <c r="K5" s="13">
        <f t="shared" si="0"/>
        <v>3558.6798433047293</v>
      </c>
      <c r="M5" s="13">
        <f t="shared" si="1"/>
        <v>56587.862713403949</v>
      </c>
      <c r="N5" s="49">
        <f t="shared" si="2"/>
        <v>6.2887687794962191E-2</v>
      </c>
      <c r="R5" t="s">
        <v>543</v>
      </c>
      <c r="S5" t="s">
        <v>544</v>
      </c>
      <c r="W5" t="s">
        <v>543</v>
      </c>
      <c r="X5" t="s">
        <v>544</v>
      </c>
    </row>
    <row r="6" spans="1:25" x14ac:dyDescent="0.3">
      <c r="D6" t="s">
        <v>26</v>
      </c>
      <c r="E6">
        <v>2020</v>
      </c>
      <c r="F6" s="13">
        <f>'BY_Demands (3)'!H$4*'Projection_Growth (3)'!E6</f>
        <v>1512.0568009772628</v>
      </c>
      <c r="G6" s="13">
        <f>'BY_Demands (3)'!I$4*'Projection_Growth (3)'!F6</f>
        <v>2280.4493743727307</v>
      </c>
      <c r="H6" t="s">
        <v>27</v>
      </c>
      <c r="I6" s="16" t="s">
        <v>456</v>
      </c>
      <c r="K6" s="13">
        <f t="shared" si="0"/>
        <v>3792.5061753499936</v>
      </c>
      <c r="M6" s="13">
        <f t="shared" si="1"/>
        <v>60306.020277212425</v>
      </c>
      <c r="N6" s="49">
        <f t="shared" si="2"/>
        <v>6.2887687794962177E-2</v>
      </c>
      <c r="Q6">
        <v>2012</v>
      </c>
      <c r="R6" s="13">
        <f t="shared" ref="R6:S11" si="3">F4+F28+F40+F70+F94+F136+F148</f>
        <v>3118.3294994158232</v>
      </c>
      <c r="S6" s="13">
        <f t="shared" si="3"/>
        <v>3985.3320084508218</v>
      </c>
      <c r="T6" s="13">
        <f>SUM(R6:S6)</f>
        <v>7103.6615078666455</v>
      </c>
      <c r="V6">
        <v>2012</v>
      </c>
      <c r="W6" s="13">
        <f t="shared" ref="W6:X11" si="4">F34+F46+F52+F76+F100+F118+F142+F154+F166+F10</f>
        <v>9418.5482549281187</v>
      </c>
      <c r="X6" s="13">
        <f t="shared" si="4"/>
        <v>11659.375035721889</v>
      </c>
      <c r="Y6" s="13">
        <f>SUM(W6:X6)</f>
        <v>21077.923290650007</v>
      </c>
    </row>
    <row r="7" spans="1:25" x14ac:dyDescent="0.3">
      <c r="D7" t="s">
        <v>26</v>
      </c>
      <c r="E7">
        <v>2030</v>
      </c>
      <c r="F7" s="13">
        <f>'BY_Demands (3)'!H$4*'Projection_Growth (3)'!E8</f>
        <v>1531.3741776575937</v>
      </c>
      <c r="G7" s="13">
        <f>'BY_Demands (3)'!I$4*'Projection_Growth (3)'!F8</f>
        <v>2309.5833986611779</v>
      </c>
      <c r="H7" t="s">
        <v>27</v>
      </c>
      <c r="I7" s="16" t="s">
        <v>456</v>
      </c>
      <c r="K7" s="13">
        <f t="shared" si="0"/>
        <v>3840.9575763187713</v>
      </c>
      <c r="M7" s="13">
        <f t="shared" si="1"/>
        <v>61076.463628965925</v>
      </c>
      <c r="N7" s="49">
        <f t="shared" si="2"/>
        <v>6.2887687794962177E-2</v>
      </c>
      <c r="Q7">
        <v>2015</v>
      </c>
      <c r="R7" s="13">
        <f t="shared" si="3"/>
        <v>3180.2826837363477</v>
      </c>
      <c r="S7" s="13">
        <f t="shared" si="3"/>
        <v>4074.9157230753653</v>
      </c>
      <c r="T7" s="13">
        <f t="shared" ref="T7:T11" si="5">SUM(R7:S7)</f>
        <v>7255.1984068117126</v>
      </c>
      <c r="V7">
        <v>2015</v>
      </c>
      <c r="W7" s="13">
        <f t="shared" si="4"/>
        <v>9734.116051939829</v>
      </c>
      <c r="X7" s="13">
        <f t="shared" si="4"/>
        <v>12112.373493979359</v>
      </c>
      <c r="Y7" s="13">
        <f t="shared" ref="Y7:Y11" si="6">SUM(W7:X7)</f>
        <v>21846.48954591919</v>
      </c>
    </row>
    <row r="8" spans="1:25" x14ac:dyDescent="0.3">
      <c r="D8" t="s">
        <v>26</v>
      </c>
      <c r="E8">
        <v>2040</v>
      </c>
      <c r="F8" s="13">
        <f>'BY_Demands (3)'!H$4*'Projection_Growth (3)'!E10</f>
        <v>1475.1026851096697</v>
      </c>
      <c r="G8" s="13">
        <f>'BY_Demands (3)'!I$4*'Projection_Growth (3)'!F10</f>
        <v>2224.7160247020811</v>
      </c>
      <c r="H8" t="s">
        <v>27</v>
      </c>
      <c r="I8" s="16" t="s">
        <v>456</v>
      </c>
      <c r="K8" s="13">
        <f t="shared" si="0"/>
        <v>3699.8187098117505</v>
      </c>
      <c r="M8" s="13">
        <f t="shared" si="1"/>
        <v>58832.16317118494</v>
      </c>
      <c r="N8" s="49">
        <f t="shared" si="2"/>
        <v>6.2887687794962177E-2</v>
      </c>
      <c r="Q8">
        <v>2020</v>
      </c>
      <c r="R8" s="13">
        <f t="shared" si="3"/>
        <v>3262.6566179535262</v>
      </c>
      <c r="S8" s="13">
        <f t="shared" si="3"/>
        <v>4208.888363105375</v>
      </c>
      <c r="T8" s="13">
        <f t="shared" si="5"/>
        <v>7471.5449810589016</v>
      </c>
      <c r="V8">
        <v>2020</v>
      </c>
      <c r="W8" s="13">
        <f t="shared" si="4"/>
        <v>10145.509930149283</v>
      </c>
      <c r="X8" s="13">
        <f t="shared" si="4"/>
        <v>12791.494197020085</v>
      </c>
      <c r="Y8" s="13">
        <f t="shared" si="6"/>
        <v>22937.00412716937</v>
      </c>
    </row>
    <row r="9" spans="1:25" x14ac:dyDescent="0.3">
      <c r="D9" s="2" t="s">
        <v>26</v>
      </c>
      <c r="E9" s="2">
        <v>2050</v>
      </c>
      <c r="F9" s="19">
        <f>'BY_Demands (3)'!H$4*'Projection_Growth (3)'!E12</f>
        <v>1418.8311925617454</v>
      </c>
      <c r="G9" s="19">
        <f>'BY_Demands (3)'!I$4*'Projection_Growth (3)'!F12</f>
        <v>2139.8486507429839</v>
      </c>
      <c r="H9" s="2" t="s">
        <v>27</v>
      </c>
      <c r="I9" s="16" t="s">
        <v>456</v>
      </c>
      <c r="K9" s="13">
        <f t="shared" si="0"/>
        <v>3558.6798433047293</v>
      </c>
      <c r="M9" s="13">
        <f t="shared" si="1"/>
        <v>56587.862713403949</v>
      </c>
      <c r="N9" s="49">
        <f t="shared" si="2"/>
        <v>6.2887687794962191E-2</v>
      </c>
      <c r="Q9">
        <v>2030</v>
      </c>
      <c r="R9" s="13">
        <f t="shared" si="3"/>
        <v>3308.7117598200575</v>
      </c>
      <c r="S9" s="13">
        <f t="shared" si="3"/>
        <v>4238.4584478625511</v>
      </c>
      <c r="T9" s="13">
        <f t="shared" si="5"/>
        <v>7547.1702076826086</v>
      </c>
      <c r="V9">
        <v>2030</v>
      </c>
      <c r="W9" s="13">
        <f t="shared" si="4"/>
        <v>10406.591115765807</v>
      </c>
      <c r="X9" s="13">
        <f t="shared" si="4"/>
        <v>12989.875977740674</v>
      </c>
      <c r="Y9" s="13">
        <f t="shared" si="6"/>
        <v>23396.467093506479</v>
      </c>
    </row>
    <row r="10" spans="1:25" x14ac:dyDescent="0.3">
      <c r="D10" t="s">
        <v>26</v>
      </c>
      <c r="E10">
        <v>2012</v>
      </c>
      <c r="F10" s="13">
        <f>'BY_Demands (3)'!H$5*'Projection_Growth (3)'!E4</f>
        <v>6509.8983490402043</v>
      </c>
      <c r="G10" s="13">
        <f>'BY_Demands (3)'!I$5*'Projection_Growth (3)'!F4</f>
        <v>9818.1113954999873</v>
      </c>
      <c r="H10" t="s">
        <v>27</v>
      </c>
      <c r="I10" s="16" t="s">
        <v>458</v>
      </c>
      <c r="K10" s="13">
        <f t="shared" si="0"/>
        <v>16328.009744540192</v>
      </c>
      <c r="Q10">
        <v>2040</v>
      </c>
      <c r="R10" s="13">
        <f t="shared" si="3"/>
        <v>3252.1372553661272</v>
      </c>
      <c r="S10" s="13">
        <f t="shared" si="3"/>
        <v>4161.8203877550886</v>
      </c>
      <c r="T10" s="13">
        <f t="shared" si="5"/>
        <v>7413.9576431212154</v>
      </c>
      <c r="V10">
        <v>2040</v>
      </c>
      <c r="W10" s="13">
        <f t="shared" si="4"/>
        <v>10097.408588952037</v>
      </c>
      <c r="X10" s="13">
        <f t="shared" si="4"/>
        <v>12569.302865305233</v>
      </c>
      <c r="Y10" s="13">
        <f t="shared" si="6"/>
        <v>22666.711454257271</v>
      </c>
    </row>
    <row r="11" spans="1:25" x14ac:dyDescent="0.3">
      <c r="D11" t="s">
        <v>26</v>
      </c>
      <c r="E11">
        <v>2015</v>
      </c>
      <c r="F11" s="13">
        <f>'BY_Demands (3)'!H$5*'Projection_Growth (3)'!E5</f>
        <v>6807.677187123697</v>
      </c>
      <c r="G11" s="13">
        <f>'BY_Demands (3)'!I$5*'Projection_Growth (3)'!F5</f>
        <v>10267.216073756192</v>
      </c>
      <c r="H11" t="s">
        <v>27</v>
      </c>
      <c r="I11" s="16" t="s">
        <v>458</v>
      </c>
      <c r="K11" s="13">
        <f t="shared" si="0"/>
        <v>17074.89326087989</v>
      </c>
      <c r="Q11" s="2">
        <v>2050</v>
      </c>
      <c r="R11" s="13">
        <f t="shared" si="3"/>
        <v>3195.5627509121973</v>
      </c>
      <c r="S11" s="13">
        <f t="shared" si="3"/>
        <v>4085.1823276476257</v>
      </c>
      <c r="T11" s="13">
        <f t="shared" si="5"/>
        <v>7280.745078559823</v>
      </c>
      <c r="V11" s="2">
        <v>2050</v>
      </c>
      <c r="W11" s="13">
        <f t="shared" si="4"/>
        <v>9788.2260621382684</v>
      </c>
      <c r="X11" s="13">
        <f t="shared" si="4"/>
        <v>12148.729752869789</v>
      </c>
      <c r="Y11" s="13">
        <f t="shared" si="6"/>
        <v>21936.955815008056</v>
      </c>
    </row>
    <row r="12" spans="1:25" x14ac:dyDescent="0.3">
      <c r="D12" t="s">
        <v>26</v>
      </c>
      <c r="E12">
        <v>2020</v>
      </c>
      <c r="F12" s="13">
        <f>'BY_Demands (3)'!H$5*'Projection_Growth (3)'!E6</f>
        <v>7254.9818777685105</v>
      </c>
      <c r="G12" s="13">
        <f>'BY_Demands (3)'!I$5*'Projection_Growth (3)'!F6</f>
        <v>10941.832948707539</v>
      </c>
      <c r="H12" t="s">
        <v>27</v>
      </c>
      <c r="I12" s="16" t="s">
        <v>458</v>
      </c>
      <c r="K12" s="13">
        <f t="shared" si="0"/>
        <v>18196.814826476049</v>
      </c>
    </row>
    <row r="13" spans="1:25" x14ac:dyDescent="0.3">
      <c r="D13" t="s">
        <v>26</v>
      </c>
      <c r="E13">
        <v>2030</v>
      </c>
      <c r="F13" s="13">
        <f>'BY_Demands (3)'!H$5*'Projection_Growth (3)'!E8</f>
        <v>7347.6683546596241</v>
      </c>
      <c r="G13" s="13">
        <f>'BY_Demands (3)'!I$5*'Projection_Growth (3)'!F8</f>
        <v>11081.621023141535</v>
      </c>
      <c r="H13" t="s">
        <v>27</v>
      </c>
      <c r="I13" s="16" t="s">
        <v>458</v>
      </c>
      <c r="K13" s="13">
        <f t="shared" si="0"/>
        <v>18429.28937780116</v>
      </c>
      <c r="Q13" t="s">
        <v>520</v>
      </c>
      <c r="V13" t="s">
        <v>521</v>
      </c>
    </row>
    <row r="14" spans="1:25" x14ac:dyDescent="0.3">
      <c r="D14" t="s">
        <v>26</v>
      </c>
      <c r="E14">
        <v>2040</v>
      </c>
      <c r="F14" s="13">
        <f>'BY_Demands (3)'!H$5*'Projection_Growth (3)'!E10</f>
        <v>7077.6727708916615</v>
      </c>
      <c r="G14" s="13">
        <f>'BY_Demands (3)'!I$5*'Projection_Growth (3)'!F10</f>
        <v>10674.418548448864</v>
      </c>
      <c r="H14" t="s">
        <v>27</v>
      </c>
      <c r="I14" s="16" t="s">
        <v>458</v>
      </c>
      <c r="K14" s="13">
        <f t="shared" si="0"/>
        <v>17752.091319340525</v>
      </c>
      <c r="R14" t="s">
        <v>543</v>
      </c>
      <c r="S14" t="s">
        <v>544</v>
      </c>
      <c r="W14" t="s">
        <v>543</v>
      </c>
      <c r="X14" t="s">
        <v>544</v>
      </c>
    </row>
    <row r="15" spans="1:25" x14ac:dyDescent="0.3">
      <c r="D15" t="s">
        <v>26</v>
      </c>
      <c r="E15" s="2">
        <v>2050</v>
      </c>
      <c r="F15" s="19">
        <f>'BY_Demands (3)'!H$5*'Projection_Growth (3)'!E12</f>
        <v>6807.677187123697</v>
      </c>
      <c r="G15" s="19">
        <f>'BY_Demands (3)'!I$5*'Projection_Growth (3)'!F12</f>
        <v>10267.216073756192</v>
      </c>
      <c r="H15" s="2" t="s">
        <v>27</v>
      </c>
      <c r="I15" s="16" t="s">
        <v>458</v>
      </c>
      <c r="K15" s="13">
        <f t="shared" si="0"/>
        <v>17074.89326087989</v>
      </c>
      <c r="Q15">
        <v>2012</v>
      </c>
      <c r="R15" s="13">
        <f t="shared" ref="R15:S20" si="7">F58+F82+F106+F124+F160+F172+F16</f>
        <v>6222.5149298736596</v>
      </c>
      <c r="S15" s="13">
        <f t="shared" si="7"/>
        <v>8018.7652713462712</v>
      </c>
      <c r="T15" s="13">
        <f>SUM(R15:S15)</f>
        <v>14241.280201219932</v>
      </c>
      <c r="V15">
        <v>2012</v>
      </c>
      <c r="W15" s="13">
        <f t="shared" ref="W15:X20" si="8">F64+F88+F112+F130+F178+F22</f>
        <v>13094.276983067783</v>
      </c>
      <c r="X15" s="13">
        <f t="shared" si="8"/>
        <v>16741.877610406176</v>
      </c>
      <c r="Y15" s="13">
        <f>SUM(W15:X15)</f>
        <v>29836.154593473959</v>
      </c>
    </row>
    <row r="16" spans="1:25" x14ac:dyDescent="0.3">
      <c r="D16" s="5" t="s">
        <v>26</v>
      </c>
      <c r="E16" s="5">
        <v>2012</v>
      </c>
      <c r="F16" s="13">
        <f>'BY_Demands (3)'!H$6*'Projection_Growth (3)'!E13</f>
        <v>4702.1479286436725</v>
      </c>
      <c r="G16" s="13">
        <f>'BY_Demands (3)'!I$6*'Projection_Growth (3)'!F13</f>
        <v>7091.6501491965191</v>
      </c>
      <c r="H16" t="s">
        <v>27</v>
      </c>
      <c r="I16" s="16" t="s">
        <v>459</v>
      </c>
      <c r="K16" s="13">
        <f t="shared" si="0"/>
        <v>11793.798077840191</v>
      </c>
      <c r="Q16">
        <v>2015</v>
      </c>
      <c r="R16" s="13">
        <f t="shared" si="7"/>
        <v>6453.3929679344001</v>
      </c>
      <c r="S16" s="13">
        <f t="shared" si="7"/>
        <v>8351.9466059889128</v>
      </c>
      <c r="T16" s="13">
        <f t="shared" ref="T16:T20" si="9">SUM(R16:S16)</f>
        <v>14805.339573923313</v>
      </c>
      <c r="V16">
        <v>2015</v>
      </c>
      <c r="W16" s="13">
        <f t="shared" si="8"/>
        <v>13541.787699731662</v>
      </c>
      <c r="X16" s="13">
        <f t="shared" si="8"/>
        <v>17394.071960771886</v>
      </c>
      <c r="Y16" s="13">
        <f t="shared" ref="Y16:Y20" si="10">SUM(W16:X16)</f>
        <v>30935.859660503549</v>
      </c>
    </row>
    <row r="17" spans="4:25" x14ac:dyDescent="0.3">
      <c r="D17" t="s">
        <v>26</v>
      </c>
      <c r="E17">
        <v>2015</v>
      </c>
      <c r="F17" s="13">
        <f>'BY_Demands (3)'!H$6*'Projection_Growth (3)'!E14</f>
        <v>4917.2357950916412</v>
      </c>
      <c r="G17" s="13">
        <f>'BY_Demands (3)'!I$6*'Projection_Growth (3)'!F14</f>
        <v>7416.0397522743797</v>
      </c>
      <c r="H17" t="s">
        <v>27</v>
      </c>
      <c r="I17" s="16" t="s">
        <v>459</v>
      </c>
      <c r="K17" s="13">
        <f t="shared" si="0"/>
        <v>12333.275547366022</v>
      </c>
      <c r="Q17">
        <v>2020</v>
      </c>
      <c r="R17" s="13">
        <f t="shared" si="7"/>
        <v>6736.4502875868038</v>
      </c>
      <c r="S17" s="13">
        <f t="shared" si="7"/>
        <v>8820.6522964271935</v>
      </c>
      <c r="T17" s="13">
        <f t="shared" si="9"/>
        <v>15557.102584013997</v>
      </c>
      <c r="V17">
        <v>2020</v>
      </c>
      <c r="W17" s="13">
        <f t="shared" si="8"/>
        <v>14087.385274467857</v>
      </c>
      <c r="X17" s="13">
        <f t="shared" si="8"/>
        <v>18260.235093130534</v>
      </c>
      <c r="Y17" s="13">
        <f t="shared" si="10"/>
        <v>32347.620367598392</v>
      </c>
    </row>
    <row r="18" spans="4:25" x14ac:dyDescent="0.3">
      <c r="D18" t="s">
        <v>26</v>
      </c>
      <c r="E18">
        <v>2020</v>
      </c>
      <c r="F18" s="13">
        <f>'BY_Demands (3)'!H$6*'Projection_Growth (3)'!E15</f>
        <v>5240.3272954217828</v>
      </c>
      <c r="G18" s="13">
        <f>'BY_Demands (3)'!I$6*'Projection_Growth (3)'!F15</f>
        <v>7903.3174647774149</v>
      </c>
      <c r="H18" t="s">
        <v>27</v>
      </c>
      <c r="I18" s="16" t="s">
        <v>459</v>
      </c>
      <c r="K18" s="13">
        <f t="shared" si="0"/>
        <v>13143.644760199197</v>
      </c>
      <c r="Q18">
        <v>2030</v>
      </c>
      <c r="R18" s="13">
        <f t="shared" si="7"/>
        <v>6923.6288918957262</v>
      </c>
      <c r="S18" s="13">
        <f t="shared" si="7"/>
        <v>8987.9960963260019</v>
      </c>
      <c r="T18" s="13">
        <f t="shared" si="9"/>
        <v>15911.624988221727</v>
      </c>
      <c r="V18">
        <v>2030</v>
      </c>
      <c r="W18" s="13">
        <f t="shared" si="8"/>
        <v>14521.96068216449</v>
      </c>
      <c r="X18" s="13">
        <f t="shared" si="8"/>
        <v>18691.963083729515</v>
      </c>
      <c r="Y18" s="13">
        <f t="shared" si="10"/>
        <v>33213.923765894004</v>
      </c>
    </row>
    <row r="19" spans="4:25" x14ac:dyDescent="0.3">
      <c r="D19" t="s">
        <v>26</v>
      </c>
      <c r="E19">
        <v>2030</v>
      </c>
      <c r="F19" s="13">
        <f>'BY_Demands (3)'!H$6*'Projection_Growth (3)'!E17</f>
        <v>5307.2754260928377</v>
      </c>
      <c r="G19" s="13">
        <f>'BY_Demands (3)'!I$6*'Projection_Growth (3)'!F17</f>
        <v>8004.2867937025385</v>
      </c>
      <c r="H19" t="s">
        <v>27</v>
      </c>
      <c r="I19" s="16" t="s">
        <v>459</v>
      </c>
      <c r="K19" s="13">
        <f t="shared" si="0"/>
        <v>13311.562219795376</v>
      </c>
      <c r="Q19">
        <v>2040</v>
      </c>
      <c r="R19" s="13">
        <f t="shared" si="7"/>
        <v>6699.8700431680809</v>
      </c>
      <c r="S19" s="13">
        <f t="shared" si="7"/>
        <v>8677.6092997132946</v>
      </c>
      <c r="T19" s="13">
        <f t="shared" si="9"/>
        <v>15377.479342881375</v>
      </c>
      <c r="V19">
        <v>2040</v>
      </c>
      <c r="W19" s="13">
        <f t="shared" si="8"/>
        <v>14074.499613418986</v>
      </c>
      <c r="X19" s="13">
        <f t="shared" si="8"/>
        <v>18071.118763398088</v>
      </c>
      <c r="Y19" s="13">
        <f t="shared" si="10"/>
        <v>32145.618376817074</v>
      </c>
    </row>
    <row r="20" spans="4:25" x14ac:dyDescent="0.3">
      <c r="D20" t="s">
        <v>26</v>
      </c>
      <c r="E20">
        <v>2040</v>
      </c>
      <c r="F20" s="13">
        <f>'BY_Demands (3)'!H$6*'Projection_Growth (3)'!E19</f>
        <v>5112.2556105922404</v>
      </c>
      <c r="G20" s="13">
        <f>'BY_Demands (3)'!I$6*'Projection_Growth (3)'!F19</f>
        <v>7710.1632729884595</v>
      </c>
      <c r="H20" t="s">
        <v>27</v>
      </c>
      <c r="I20" s="16" t="s">
        <v>459</v>
      </c>
      <c r="K20" s="13">
        <f t="shared" si="0"/>
        <v>12822.4188835807</v>
      </c>
      <c r="Q20" s="2">
        <v>2050</v>
      </c>
      <c r="R20" s="13">
        <f t="shared" si="7"/>
        <v>6476.1024633896923</v>
      </c>
      <c r="S20" s="13">
        <f t="shared" si="7"/>
        <v>8367.2050081406742</v>
      </c>
      <c r="T20" s="13">
        <f t="shared" si="9"/>
        <v>14843.307471530366</v>
      </c>
      <c r="V20" s="2">
        <v>2050</v>
      </c>
      <c r="W20" s="13">
        <f t="shared" si="8"/>
        <v>13627.03854467348</v>
      </c>
      <c r="X20" s="13">
        <f t="shared" si="8"/>
        <v>17450.274443066653</v>
      </c>
      <c r="Y20" s="13">
        <f t="shared" si="10"/>
        <v>31077.312987740133</v>
      </c>
    </row>
    <row r="21" spans="4:25" x14ac:dyDescent="0.3">
      <c r="D21" t="s">
        <v>26</v>
      </c>
      <c r="E21" s="2">
        <v>2050</v>
      </c>
      <c r="F21" s="19">
        <f>'BY_Demands (3)'!H$6*'Projection_Growth (3)'!E21</f>
        <v>4917.2357950916412</v>
      </c>
      <c r="G21" s="19">
        <f>'BY_Demands (3)'!I$6*'Projection_Growth (3)'!F21</f>
        <v>7416.0397522743797</v>
      </c>
      <c r="H21" t="s">
        <v>27</v>
      </c>
      <c r="I21" s="16" t="s">
        <v>459</v>
      </c>
      <c r="K21" s="13">
        <f t="shared" si="0"/>
        <v>12333.275547366022</v>
      </c>
      <c r="L21" s="16"/>
    </row>
    <row r="22" spans="4:25" x14ac:dyDescent="0.3">
      <c r="D22" s="5" t="s">
        <v>26</v>
      </c>
      <c r="E22" s="5">
        <v>2012</v>
      </c>
      <c r="F22" s="13">
        <f>'BY_Demands (3)'!H$7*'Projection_Growth (3)'!E22</f>
        <v>9005.5708081248722</v>
      </c>
      <c r="G22" s="13">
        <f>'BY_Demands (3)'!I$7*'Projection_Growth (3)'!F22</f>
        <v>13582.221799721105</v>
      </c>
      <c r="H22" s="5" t="s">
        <v>27</v>
      </c>
      <c r="I22" s="16" t="s">
        <v>460</v>
      </c>
      <c r="K22" s="13">
        <f>SUM(F22:G22)</f>
        <v>22587.792607845979</v>
      </c>
      <c r="L22" s="16"/>
    </row>
    <row r="23" spans="4:25" x14ac:dyDescent="0.3">
      <c r="D23" t="s">
        <v>26</v>
      </c>
      <c r="E23">
        <v>2015</v>
      </c>
      <c r="F23" s="13">
        <f>'BY_Demands (3)'!H$7*'Projection_Growth (3)'!E23</f>
        <v>9417.5078719221001</v>
      </c>
      <c r="G23" s="13">
        <f>'BY_Demands (3)'!I$7*'Projection_Growth (3)'!F23</f>
        <v>14203.506189931213</v>
      </c>
      <c r="H23" t="s">
        <v>27</v>
      </c>
      <c r="I23" s="16" t="s">
        <v>460</v>
      </c>
      <c r="K23" s="13">
        <f t="shared" si="0"/>
        <v>23621.014061853311</v>
      </c>
      <c r="L23" s="16"/>
    </row>
    <row r="24" spans="4:25" x14ac:dyDescent="0.3">
      <c r="D24" t="s">
        <v>26</v>
      </c>
      <c r="E24">
        <v>2020</v>
      </c>
      <c r="F24" s="13">
        <f>'BY_Demands (3)'!H$7*'Projection_Growth (3)'!E24</f>
        <v>10036.293887989797</v>
      </c>
      <c r="G24" s="13">
        <f>'BY_Demands (3)'!I$7*'Projection_Growth (3)'!F24</f>
        <v>15136.760627197385</v>
      </c>
      <c r="H24" t="s">
        <v>27</v>
      </c>
      <c r="I24" s="16" t="s">
        <v>460</v>
      </c>
      <c r="K24" s="13">
        <f t="shared" si="0"/>
        <v>25173.054515187185</v>
      </c>
      <c r="L24" s="16"/>
    </row>
    <row r="25" spans="4:25" x14ac:dyDescent="0.3">
      <c r="D25" t="s">
        <v>26</v>
      </c>
      <c r="E25">
        <v>2030</v>
      </c>
      <c r="F25" s="13">
        <f>'BY_Demands (3)'!H$7*'Projection_Growth (3)'!E26</f>
        <v>10164.513191248443</v>
      </c>
      <c r="G25" s="13">
        <f>'BY_Demands (3)'!I$7*'Projection_Growth (3)'!F26</f>
        <v>15330.141263802168</v>
      </c>
      <c r="H25" t="s">
        <v>27</v>
      </c>
      <c r="I25" s="16" t="s">
        <v>460</v>
      </c>
      <c r="K25" s="13">
        <f t="shared" si="0"/>
        <v>25494.654455050611</v>
      </c>
      <c r="L25" s="16"/>
    </row>
    <row r="26" spans="4:25" x14ac:dyDescent="0.3">
      <c r="D26" t="s">
        <v>26</v>
      </c>
      <c r="E26">
        <v>2040</v>
      </c>
      <c r="F26" s="13">
        <f>'BY_Demands (3)'!H$7*'Projection_Growth (3)'!E28</f>
        <v>9791.0105315852725</v>
      </c>
      <c r="G26" s="13">
        <f>'BY_Demands (3)'!I$7*'Projection_Growth (3)'!F28</f>
        <v>14766.823726866693</v>
      </c>
      <c r="H26" t="s">
        <v>27</v>
      </c>
      <c r="I26" s="16" t="s">
        <v>460</v>
      </c>
      <c r="K26" s="13">
        <f t="shared" si="0"/>
        <v>24557.834258451963</v>
      </c>
    </row>
    <row r="27" spans="4:25" x14ac:dyDescent="0.3">
      <c r="D27" s="2" t="s">
        <v>26</v>
      </c>
      <c r="E27" s="2">
        <v>2050</v>
      </c>
      <c r="F27" s="19">
        <f>'BY_Demands (3)'!H$7*'Projection_Growth (3)'!E30</f>
        <v>9417.5078719221001</v>
      </c>
      <c r="G27" s="19">
        <f>'BY_Demands (3)'!I$7*'Projection_Growth (3)'!F30</f>
        <v>14203.506189931213</v>
      </c>
      <c r="H27" s="19" t="s">
        <v>27</v>
      </c>
      <c r="I27" s="16" t="s">
        <v>460</v>
      </c>
      <c r="K27" s="13">
        <f t="shared" si="0"/>
        <v>23621.014061853311</v>
      </c>
    </row>
    <row r="28" spans="4:25" x14ac:dyDescent="0.3">
      <c r="D28" t="s">
        <v>26</v>
      </c>
      <c r="E28">
        <v>2012</v>
      </c>
      <c r="F28" s="13">
        <f>'BY_Demands (3)'!$H$8*'Projection_Growth (3)'!E85</f>
        <v>623.10133972939627</v>
      </c>
      <c r="G28" s="13">
        <f>'BY_Demands (3)'!$I$8*'Projection_Growth (3)'!F85</f>
        <v>805.75932640291944</v>
      </c>
      <c r="H28" t="s">
        <v>27</v>
      </c>
      <c r="I28" t="s">
        <v>461</v>
      </c>
      <c r="K28" s="13">
        <f t="shared" si="0"/>
        <v>1428.8606661323156</v>
      </c>
    </row>
    <row r="29" spans="4:25" x14ac:dyDescent="0.3">
      <c r="D29" t="s">
        <v>26</v>
      </c>
      <c r="E29">
        <v>2015</v>
      </c>
      <c r="F29" s="13">
        <f>'BY_Demands (3)'!$H$8*'Projection_Growth (3)'!E86</f>
        <v>621.39779579943479</v>
      </c>
      <c r="G29" s="13">
        <f>'BY_Demands (3)'!$I$8*'Projection_Growth (3)'!F86</f>
        <v>803.55639997348874</v>
      </c>
      <c r="H29" t="s">
        <v>27</v>
      </c>
      <c r="I29" t="s">
        <v>461</v>
      </c>
      <c r="K29" s="13">
        <f t="shared" si="0"/>
        <v>1424.9541957729234</v>
      </c>
    </row>
    <row r="30" spans="4:25" x14ac:dyDescent="0.3">
      <c r="D30" t="s">
        <v>26</v>
      </c>
      <c r="E30">
        <v>2020</v>
      </c>
      <c r="F30" s="13">
        <f>'BY_Demands (3)'!$H$8*'Projection_Growth (3)'!E87</f>
        <v>617.13893597453102</v>
      </c>
      <c r="G30" s="13">
        <f>'BY_Demands (3)'!$I$8*'Projection_Growth (3)'!F87</f>
        <v>798.04908389991203</v>
      </c>
      <c r="H30" t="s">
        <v>27</v>
      </c>
      <c r="I30" t="s">
        <v>461</v>
      </c>
      <c r="K30" s="13">
        <f t="shared" si="0"/>
        <v>1415.1880198744429</v>
      </c>
    </row>
    <row r="31" spans="4:25" x14ac:dyDescent="0.3">
      <c r="D31" t="s">
        <v>26</v>
      </c>
      <c r="E31">
        <v>2030</v>
      </c>
      <c r="F31" s="13">
        <f>'BY_Demands (3)'!$H$8*'Projection_Growth (3)'!E88</f>
        <v>612.31222817297351</v>
      </c>
      <c r="G31" s="13">
        <f>'BY_Demands (3)'!$I$8*'Projection_Growth (3)'!F88</f>
        <v>791.80745901652517</v>
      </c>
      <c r="H31" t="s">
        <v>27</v>
      </c>
      <c r="I31" t="s">
        <v>461</v>
      </c>
      <c r="K31" s="13">
        <f t="shared" si="0"/>
        <v>1404.1196871894986</v>
      </c>
    </row>
    <row r="32" spans="4:25" x14ac:dyDescent="0.3">
      <c r="D32" t="s">
        <v>26</v>
      </c>
      <c r="E32">
        <v>2040</v>
      </c>
      <c r="F32" s="13">
        <f>'BY_Demands (3)'!$H$8*'Projection_Growth (3)'!E89</f>
        <v>616.8550119862042</v>
      </c>
      <c r="G32" s="13">
        <f>'BY_Demands (3)'!$I$8*'Projection_Growth (3)'!F89</f>
        <v>797.68192949500701</v>
      </c>
      <c r="H32" t="s">
        <v>27</v>
      </c>
      <c r="I32" t="s">
        <v>461</v>
      </c>
      <c r="K32" s="13">
        <f t="shared" si="0"/>
        <v>1414.5369414812112</v>
      </c>
    </row>
    <row r="33" spans="4:11" x14ac:dyDescent="0.3">
      <c r="D33" s="2" t="s">
        <v>26</v>
      </c>
      <c r="E33" s="2">
        <v>2050</v>
      </c>
      <c r="F33" s="13">
        <f>'BY_Demands (3)'!$H$8*'Projection_Growth (3)'!E90</f>
        <v>621.39779579943479</v>
      </c>
      <c r="G33" s="13">
        <f>'BY_Demands (3)'!$I$8*'Projection_Growth (3)'!F90</f>
        <v>803.55639997348874</v>
      </c>
      <c r="H33" t="s">
        <v>27</v>
      </c>
      <c r="I33" t="s">
        <v>461</v>
      </c>
      <c r="K33" s="13">
        <f t="shared" si="0"/>
        <v>1424.9541957729234</v>
      </c>
    </row>
    <row r="34" spans="4:11" x14ac:dyDescent="0.3">
      <c r="D34" t="s">
        <v>26</v>
      </c>
      <c r="E34">
        <v>2012</v>
      </c>
      <c r="F34" s="13">
        <f>'BY_Demands (3)'!H$9*'Projection_Growth (3)'!E85</f>
        <v>445.97073504069772</v>
      </c>
      <c r="G34" s="13">
        <f>'BY_Demands (3)'!I$9*'Projection_Growth (3)'!F85</f>
        <v>576.7040706698948</v>
      </c>
      <c r="H34" t="s">
        <v>27</v>
      </c>
      <c r="I34" t="s">
        <v>259</v>
      </c>
      <c r="K34" s="13">
        <f t="shared" si="0"/>
        <v>1022.6748057105925</v>
      </c>
    </row>
    <row r="35" spans="4:11" x14ac:dyDescent="0.3">
      <c r="D35" t="s">
        <v>26</v>
      </c>
      <c r="E35">
        <v>2015</v>
      </c>
      <c r="F35" s="13">
        <f>'BY_Demands (3)'!H$9*'Projection_Growth (3)'!E86</f>
        <v>444.75146188209885</v>
      </c>
      <c r="G35" s="13">
        <f>'BY_Demands (3)'!I$9*'Projection_Growth (3)'!F86</f>
        <v>575.12737574672155</v>
      </c>
      <c r="H35" t="s">
        <v>27</v>
      </c>
      <c r="I35" t="s">
        <v>259</v>
      </c>
      <c r="K35" s="13">
        <f t="shared" si="0"/>
        <v>1019.8788376288204</v>
      </c>
    </row>
    <row r="36" spans="4:11" x14ac:dyDescent="0.3">
      <c r="D36" t="s">
        <v>26</v>
      </c>
      <c r="E36">
        <v>2020</v>
      </c>
      <c r="F36" s="13">
        <f>'BY_Demands (3)'!H$9*'Projection_Growth (3)'!E87</f>
        <v>441.70327898560168</v>
      </c>
      <c r="G36" s="13">
        <f>'BY_Demands (3)'!I$9*'Projection_Growth (3)'!F87</f>
        <v>571.18563843878849</v>
      </c>
      <c r="H36" t="s">
        <v>27</v>
      </c>
      <c r="I36" t="s">
        <v>259</v>
      </c>
      <c r="K36" s="13">
        <f t="shared" si="0"/>
        <v>1012.8889174243902</v>
      </c>
    </row>
    <row r="37" spans="4:11" x14ac:dyDescent="0.3">
      <c r="D37" t="s">
        <v>26</v>
      </c>
      <c r="E37">
        <v>2030</v>
      </c>
      <c r="F37" s="13">
        <f>'BY_Demands (3)'!H$9*'Projection_Growth (3)'!E88</f>
        <v>438.24867170290491</v>
      </c>
      <c r="G37" s="13">
        <f>'BY_Demands (3)'!I$9*'Projection_Growth (3)'!F88</f>
        <v>566.71833615646426</v>
      </c>
      <c r="H37" t="s">
        <v>27</v>
      </c>
      <c r="I37" t="s">
        <v>259</v>
      </c>
      <c r="K37" s="13">
        <f t="shared" si="0"/>
        <v>1004.9670078593692</v>
      </c>
    </row>
    <row r="38" spans="4:11" x14ac:dyDescent="0.3">
      <c r="D38" t="s">
        <v>26</v>
      </c>
      <c r="E38">
        <v>2040</v>
      </c>
      <c r="F38" s="13">
        <f>'BY_Demands (3)'!H$9*'Projection_Growth (3)'!E89</f>
        <v>441.50006679250185</v>
      </c>
      <c r="G38" s="13">
        <f>'BY_Demands (3)'!I$9*'Projection_Growth (3)'!F89</f>
        <v>570.92285595159296</v>
      </c>
      <c r="H38" t="s">
        <v>27</v>
      </c>
      <c r="I38" t="s">
        <v>259</v>
      </c>
      <c r="K38" s="13">
        <f t="shared" si="0"/>
        <v>1012.4229227440949</v>
      </c>
    </row>
    <row r="39" spans="4:11" x14ac:dyDescent="0.3">
      <c r="D39" s="2" t="s">
        <v>26</v>
      </c>
      <c r="E39" s="2">
        <v>2050</v>
      </c>
      <c r="F39" s="19">
        <f>'BY_Demands (3)'!H$9*'Projection_Growth (3)'!E90</f>
        <v>444.75146188209885</v>
      </c>
      <c r="G39" s="19">
        <f>'BY_Demands (3)'!I$9*'Projection_Growth (3)'!F90</f>
        <v>575.12737574672155</v>
      </c>
      <c r="H39" s="2" t="s">
        <v>27</v>
      </c>
      <c r="I39" t="s">
        <v>259</v>
      </c>
      <c r="K39" s="13">
        <f t="shared" si="0"/>
        <v>1019.8788376288204</v>
      </c>
    </row>
    <row r="40" spans="4:11" x14ac:dyDescent="0.3">
      <c r="D40" t="s">
        <v>26</v>
      </c>
      <c r="E40">
        <v>2012</v>
      </c>
      <c r="F40" s="13">
        <f>'BY_Demands (3)'!H$10*'Projection_Growth (3)'!E91</f>
        <v>610.77396029749548</v>
      </c>
      <c r="G40" s="13">
        <f>'BY_Demands (3)'!I$10*'Projection_Growth (3)'!F91</f>
        <v>885.49789847179636</v>
      </c>
      <c r="H40" t="s">
        <v>27</v>
      </c>
      <c r="I40" t="s">
        <v>463</v>
      </c>
      <c r="K40" s="13">
        <f t="shared" si="0"/>
        <v>1496.2718587692918</v>
      </c>
    </row>
    <row r="41" spans="4:11" x14ac:dyDescent="0.3">
      <c r="D41" t="s">
        <v>26</v>
      </c>
      <c r="E41">
        <v>2015</v>
      </c>
      <c r="F41" s="13">
        <f>'BY_Demands (3)'!H$10*'Projection_Growth (3)'!E92</f>
        <v>609.25853685704976</v>
      </c>
      <c r="G41" s="13">
        <f>'BY_Demands (3)'!I$10*'Projection_Growth (3)'!F92</f>
        <v>883.30084299949692</v>
      </c>
      <c r="H41" t="s">
        <v>27</v>
      </c>
      <c r="I41" t="s">
        <v>463</v>
      </c>
      <c r="K41" s="13">
        <f t="shared" si="0"/>
        <v>1492.5593798565467</v>
      </c>
    </row>
    <row r="42" spans="4:11" x14ac:dyDescent="0.3">
      <c r="D42" t="s">
        <v>26</v>
      </c>
      <c r="E42">
        <v>2020</v>
      </c>
      <c r="F42" s="13">
        <f>'BY_Demands (3)'!H$10*'Projection_Growth (3)'!E93</f>
        <v>605.4699782559353</v>
      </c>
      <c r="G42" s="13">
        <f>'BY_Demands (3)'!I$10*'Projection_Growth (3)'!F93</f>
        <v>877.80820431874815</v>
      </c>
      <c r="H42" t="s">
        <v>27</v>
      </c>
      <c r="I42" t="s">
        <v>463</v>
      </c>
      <c r="K42" s="13">
        <f t="shared" si="0"/>
        <v>1483.2781825746833</v>
      </c>
    </row>
    <row r="43" spans="4:11" x14ac:dyDescent="0.3">
      <c r="D43" t="s">
        <v>26</v>
      </c>
      <c r="E43">
        <v>2030</v>
      </c>
      <c r="F43" s="13">
        <f>'BY_Demands (3)'!H$10*'Projection_Growth (3)'!E94</f>
        <v>601.17627850800557</v>
      </c>
      <c r="G43" s="13">
        <f>'BY_Demands (3)'!I$10*'Projection_Growth (3)'!F94</f>
        <v>871.58321381389953</v>
      </c>
      <c r="H43" t="s">
        <v>27</v>
      </c>
      <c r="I43" t="s">
        <v>463</v>
      </c>
      <c r="K43" s="13">
        <f t="shared" si="0"/>
        <v>1472.7594923219051</v>
      </c>
    </row>
    <row r="44" spans="4:11" x14ac:dyDescent="0.3">
      <c r="D44" t="s">
        <v>26</v>
      </c>
      <c r="E44">
        <v>2040</v>
      </c>
      <c r="F44" s="13">
        <f>'BY_Demands (3)'!H$10*'Projection_Growth (3)'!E95</f>
        <v>605.21740768252766</v>
      </c>
      <c r="G44" s="13">
        <f>'BY_Demands (3)'!I$10*'Projection_Growth (3)'!F95</f>
        <v>877.44202840669823</v>
      </c>
      <c r="H44" t="s">
        <v>27</v>
      </c>
      <c r="I44" t="s">
        <v>463</v>
      </c>
      <c r="K44" s="13">
        <f t="shared" si="0"/>
        <v>1482.6594360892259</v>
      </c>
    </row>
    <row r="45" spans="4:11" x14ac:dyDescent="0.3">
      <c r="D45" s="2" t="s">
        <v>26</v>
      </c>
      <c r="E45" s="2">
        <v>2050</v>
      </c>
      <c r="F45" s="13">
        <f>'BY_Demands (3)'!H$10*'Projection_Growth (3)'!E96</f>
        <v>609.25853685704976</v>
      </c>
      <c r="G45" s="13">
        <f>'BY_Demands (3)'!I$10*'Projection_Growth (3)'!F96</f>
        <v>883.30084299949692</v>
      </c>
      <c r="H45" t="s">
        <v>27</v>
      </c>
      <c r="I45" t="s">
        <v>463</v>
      </c>
      <c r="K45" s="13">
        <f t="shared" si="0"/>
        <v>1492.5593798565467</v>
      </c>
    </row>
    <row r="46" spans="4:11" x14ac:dyDescent="0.3">
      <c r="D46" t="s">
        <v>26</v>
      </c>
      <c r="E46">
        <v>2012</v>
      </c>
      <c r="F46" s="13">
        <f>'BY_Demands (3)'!H$11*'Projection_Growth (3)'!E91</f>
        <v>47.310215275574564</v>
      </c>
      <c r="G46" s="13">
        <f>'BY_Demands (3)'!I$11*'Projection_Growth (3)'!F91</f>
        <v>68.590180534815744</v>
      </c>
      <c r="H46" t="s">
        <v>27</v>
      </c>
      <c r="I46" t="s">
        <v>465</v>
      </c>
      <c r="K46" s="13">
        <f t="shared" si="0"/>
        <v>115.90039581039031</v>
      </c>
    </row>
    <row r="47" spans="4:11" x14ac:dyDescent="0.3">
      <c r="D47" t="s">
        <v>26</v>
      </c>
      <c r="E47">
        <v>2015</v>
      </c>
      <c r="F47" s="13">
        <f>'BY_Demands (3)'!H$11*'Projection_Growth (3)'!E92</f>
        <v>47.192831408773465</v>
      </c>
      <c r="G47" s="13">
        <f>'BY_Demands (3)'!I$11*'Projection_Growth (3)'!F92</f>
        <v>68.419997825460811</v>
      </c>
      <c r="H47" t="s">
        <v>27</v>
      </c>
      <c r="I47" t="s">
        <v>465</v>
      </c>
      <c r="K47" s="13">
        <f t="shared" si="0"/>
        <v>115.61282923423428</v>
      </c>
    </row>
    <row r="48" spans="4:11" x14ac:dyDescent="0.3">
      <c r="D48" t="s">
        <v>26</v>
      </c>
      <c r="E48">
        <v>2020</v>
      </c>
      <c r="F48" s="13">
        <f>'BY_Demands (3)'!H$11*'Projection_Growth (3)'!E93</f>
        <v>46.899371741770715</v>
      </c>
      <c r="G48" s="13">
        <f>'BY_Demands (3)'!I$11*'Projection_Growth (3)'!F93</f>
        <v>67.994541052073487</v>
      </c>
      <c r="H48" t="s">
        <v>27</v>
      </c>
      <c r="I48" t="s">
        <v>465</v>
      </c>
      <c r="K48" s="13">
        <f t="shared" si="0"/>
        <v>114.89391279384421</v>
      </c>
    </row>
    <row r="49" spans="4:11" x14ac:dyDescent="0.3">
      <c r="D49" t="s">
        <v>26</v>
      </c>
      <c r="E49">
        <v>2030</v>
      </c>
      <c r="F49" s="13">
        <f>'BY_Demands (3)'!H$11*'Projection_Growth (3)'!E94</f>
        <v>46.566784119167593</v>
      </c>
      <c r="G49" s="13">
        <f>'BY_Demands (3)'!I$11*'Projection_Growth (3)'!F94</f>
        <v>67.512356708901194</v>
      </c>
      <c r="H49" t="s">
        <v>27</v>
      </c>
      <c r="I49" t="s">
        <v>465</v>
      </c>
      <c r="K49" s="13">
        <f t="shared" si="0"/>
        <v>114.07914082806879</v>
      </c>
    </row>
    <row r="50" spans="4:11" x14ac:dyDescent="0.3">
      <c r="D50" t="s">
        <v>26</v>
      </c>
      <c r="E50">
        <v>2040</v>
      </c>
      <c r="F50" s="13">
        <f>'BY_Demands (3)'!H$11*'Projection_Growth (3)'!E95</f>
        <v>46.879807763970533</v>
      </c>
      <c r="G50" s="13">
        <f>'BY_Demands (3)'!I$11*'Projection_Growth (3)'!F95</f>
        <v>67.966177267180996</v>
      </c>
      <c r="H50" t="s">
        <v>27</v>
      </c>
      <c r="I50" t="s">
        <v>465</v>
      </c>
      <c r="K50" s="13">
        <f t="shared" si="0"/>
        <v>114.84598503115153</v>
      </c>
    </row>
    <row r="51" spans="4:11" x14ac:dyDescent="0.3">
      <c r="D51" s="2" t="s">
        <v>26</v>
      </c>
      <c r="E51" s="2">
        <v>2050</v>
      </c>
      <c r="F51" s="19">
        <f>'BY_Demands (3)'!H$11*'Projection_Growth (3)'!E96</f>
        <v>47.192831408773465</v>
      </c>
      <c r="G51" s="19">
        <f>'BY_Demands (3)'!I$11*'Projection_Growth (3)'!F96</f>
        <v>68.419997825460811</v>
      </c>
      <c r="H51" s="2" t="s">
        <v>27</v>
      </c>
      <c r="I51" t="s">
        <v>465</v>
      </c>
      <c r="K51" s="13">
        <f t="shared" si="0"/>
        <v>115.61282923423428</v>
      </c>
    </row>
    <row r="52" spans="4:11" x14ac:dyDescent="0.3">
      <c r="D52" t="s">
        <v>26</v>
      </c>
      <c r="E52">
        <v>2012</v>
      </c>
      <c r="F52" s="13">
        <f>'BY_Demands (3)'!H$12*'Projection_Growth (3)'!E97</f>
        <v>58.941136816422564</v>
      </c>
      <c r="G52" s="13">
        <f>'BY_Demands (3)'!I$12*'Projection_Growth (3)'!F97</f>
        <v>101.78441631195552</v>
      </c>
      <c r="H52" t="s">
        <v>27</v>
      </c>
      <c r="I52" t="s">
        <v>262</v>
      </c>
      <c r="K52" s="13">
        <f t="shared" si="0"/>
        <v>160.7255531283781</v>
      </c>
    </row>
    <row r="53" spans="4:11" x14ac:dyDescent="0.3">
      <c r="D53" t="s">
        <v>26</v>
      </c>
      <c r="E53">
        <v>2015</v>
      </c>
      <c r="F53" s="13">
        <f>'BY_Demands (3)'!H$12*'Projection_Growth (3)'!E98</f>
        <v>59.461424278862609</v>
      </c>
      <c r="G53" s="13">
        <f>'BY_Demands (3)'!I$12*'Projection_Growth (3)'!F98</f>
        <v>102.68289161357428</v>
      </c>
      <c r="H53" t="s">
        <v>27</v>
      </c>
      <c r="I53" t="s">
        <v>262</v>
      </c>
      <c r="K53" s="13">
        <f t="shared" si="0"/>
        <v>162.14431589243691</v>
      </c>
    </row>
    <row r="54" spans="4:11" x14ac:dyDescent="0.3">
      <c r="D54" t="s">
        <v>26</v>
      </c>
      <c r="E54">
        <v>2020</v>
      </c>
      <c r="F54" s="13">
        <f>'BY_Demands (3)'!H$12*'Projection_Growth (3)'!E99</f>
        <v>62.310617525558115</v>
      </c>
      <c r="G54" s="13">
        <f>'BY_Demands (3)'!I$12*'Projection_Growth (3)'!F99</f>
        <v>107.6031135033914</v>
      </c>
      <c r="H54" t="s">
        <v>27</v>
      </c>
      <c r="I54" t="s">
        <v>262</v>
      </c>
      <c r="K54" s="13">
        <f t="shared" si="0"/>
        <v>169.91373102894951</v>
      </c>
    </row>
    <row r="55" spans="4:11" x14ac:dyDescent="0.3">
      <c r="D55" t="s">
        <v>26</v>
      </c>
      <c r="E55">
        <v>2030</v>
      </c>
      <c r="F55" s="13">
        <f>'BY_Demands (3)'!H$12*'Projection_Growth (3)'!E101</f>
        <v>60.367202105535718</v>
      </c>
      <c r="G55" s="13">
        <f>'BY_Demands (3)'!I$12*'Projection_Growth (3)'!F101</f>
        <v>104.24706347003814</v>
      </c>
      <c r="H55" t="s">
        <v>27</v>
      </c>
      <c r="I55" t="s">
        <v>262</v>
      </c>
      <c r="K55" s="13">
        <f t="shared" si="0"/>
        <v>164.61426557557385</v>
      </c>
    </row>
    <row r="56" spans="4:11" x14ac:dyDescent="0.3">
      <c r="D56" t="s">
        <v>26</v>
      </c>
      <c r="E56">
        <v>2040</v>
      </c>
      <c r="F56" s="13">
        <f>'BY_Demands (3)'!H$12*'Projection_Growth (3)'!E103</f>
        <v>59.914313192199167</v>
      </c>
      <c r="G56" s="13">
        <f>'BY_Demands (3)'!I$12*'Projection_Growth (3)'!F103</f>
        <v>103.46497754180622</v>
      </c>
      <c r="H56" t="s">
        <v>27</v>
      </c>
      <c r="I56" t="s">
        <v>262</v>
      </c>
      <c r="K56" s="13">
        <f t="shared" si="0"/>
        <v>163.37929073400539</v>
      </c>
    </row>
    <row r="57" spans="4:11" x14ac:dyDescent="0.3">
      <c r="D57" s="2" t="s">
        <v>26</v>
      </c>
      <c r="E57" s="2">
        <v>2050</v>
      </c>
      <c r="F57" s="19">
        <f>'BY_Demands (3)'!H$12*'Projection_Growth (3)'!E105</f>
        <v>59.461424278862609</v>
      </c>
      <c r="G57" s="19">
        <f>'BY_Demands (3)'!I$12*'Projection_Growth (3)'!F105</f>
        <v>102.68289161357428</v>
      </c>
      <c r="H57" s="2" t="s">
        <v>27</v>
      </c>
      <c r="I57" s="2" t="s">
        <v>262</v>
      </c>
      <c r="K57" s="13">
        <f t="shared" si="0"/>
        <v>162.14431589243691</v>
      </c>
    </row>
    <row r="58" spans="4:11" x14ac:dyDescent="0.3">
      <c r="D58" t="s">
        <v>26</v>
      </c>
      <c r="E58">
        <v>2012</v>
      </c>
      <c r="F58" s="13">
        <f>'BY_Demands (3)'!H$13*'Projection_Growth (3)'!E106</f>
        <v>46.521840474586305</v>
      </c>
      <c r="G58" s="13">
        <f>'BY_Demands (3)'!I$13*'Projection_Growth (3)'!F106</f>
        <v>80.33775108905499</v>
      </c>
      <c r="H58" t="s">
        <v>27</v>
      </c>
      <c r="I58" t="s">
        <v>263</v>
      </c>
      <c r="K58" s="13">
        <f t="shared" si="0"/>
        <v>126.85959156364129</v>
      </c>
    </row>
    <row r="59" spans="4:11" x14ac:dyDescent="0.3">
      <c r="D59" t="s">
        <v>26</v>
      </c>
      <c r="E59">
        <v>2015</v>
      </c>
      <c r="F59" s="13">
        <f>'BY_Demands (3)'!H$13*'Projection_Growth (3)'!E107</f>
        <v>46.932499848258566</v>
      </c>
      <c r="G59" s="13">
        <f>'BY_Demands (3)'!I$13*'Projection_Growth (3)'!F107</f>
        <v>81.046911565250937</v>
      </c>
      <c r="H59" t="s">
        <v>27</v>
      </c>
      <c r="I59" t="s">
        <v>263</v>
      </c>
      <c r="K59" s="13">
        <f t="shared" si="0"/>
        <v>127.9794114135095</v>
      </c>
    </row>
    <row r="60" spans="4:11" x14ac:dyDescent="0.3">
      <c r="D60" t="s">
        <v>26</v>
      </c>
      <c r="E60">
        <v>2020</v>
      </c>
      <c r="F60" s="13">
        <f>'BY_Demands (3)'!H$13*'Projection_Growth (3)'!E111</f>
        <v>47.468693080616141</v>
      </c>
      <c r="G60" s="13">
        <f>'BY_Demands (3)'!I$13*'Projection_Growth (3)'!F111</f>
        <v>81.972854262215179</v>
      </c>
      <c r="H60" t="s">
        <v>27</v>
      </c>
      <c r="I60" t="s">
        <v>263</v>
      </c>
      <c r="K60" s="13">
        <f t="shared" si="0"/>
        <v>129.44154734283131</v>
      </c>
    </row>
    <row r="61" spans="4:11" x14ac:dyDescent="0.3">
      <c r="D61" t="s">
        <v>26</v>
      </c>
      <c r="E61">
        <v>2030</v>
      </c>
      <c r="F61" s="13">
        <f>'BY_Demands (3)'!H$13*'Projection_Growth (3)'!E112</f>
        <v>47.289962003163623</v>
      </c>
      <c r="G61" s="13">
        <f>'BY_Demands (3)'!I$13*'Projection_Growth (3)'!F112</f>
        <v>81.664206696560441</v>
      </c>
      <c r="H61" t="s">
        <v>27</v>
      </c>
      <c r="I61" t="s">
        <v>263</v>
      </c>
      <c r="K61" s="13">
        <f t="shared" si="0"/>
        <v>128.95416869972405</v>
      </c>
    </row>
    <row r="62" spans="4:11" x14ac:dyDescent="0.3">
      <c r="D62" t="s">
        <v>26</v>
      </c>
      <c r="E62">
        <v>2040</v>
      </c>
      <c r="F62" s="13">
        <f>'BY_Demands (3)'!H$13*'Projection_Growth (3)'!E113</f>
        <v>47.111230925711091</v>
      </c>
      <c r="G62" s="13">
        <f>'BY_Demands (3)'!I$13*'Projection_Growth (3)'!F113</f>
        <v>81.355559130905675</v>
      </c>
      <c r="H62" t="s">
        <v>27</v>
      </c>
      <c r="I62" t="s">
        <v>263</v>
      </c>
      <c r="K62" s="13">
        <f t="shared" si="0"/>
        <v>128.46679005661676</v>
      </c>
    </row>
    <row r="63" spans="4:11" x14ac:dyDescent="0.3">
      <c r="D63" s="2" t="s">
        <v>26</v>
      </c>
      <c r="E63" s="2">
        <v>2050</v>
      </c>
      <c r="F63" s="19">
        <f>'BY_Demands (3)'!H$13*'Projection_Growth (3)'!E114</f>
        <v>46.932499848258566</v>
      </c>
      <c r="G63" s="19">
        <f>'BY_Demands (3)'!I$13*'Projection_Growth (3)'!F114</f>
        <v>81.046911565250937</v>
      </c>
      <c r="H63" s="2" t="s">
        <v>27</v>
      </c>
      <c r="I63" s="2" t="s">
        <v>263</v>
      </c>
      <c r="K63" s="13">
        <f t="shared" si="0"/>
        <v>127.9794114135095</v>
      </c>
    </row>
    <row r="64" spans="4:11" x14ac:dyDescent="0.3">
      <c r="D64" t="s">
        <v>26</v>
      </c>
      <c r="E64">
        <v>2012</v>
      </c>
      <c r="F64" s="13">
        <f>'BY_Demands (3)'!H$14*'Projection_Growth (3)'!E115</f>
        <v>66.439760143189119</v>
      </c>
      <c r="G64" s="13">
        <f>'BY_Demands (3)'!I$14*'Projection_Growth (3)'!F115</f>
        <v>114.73365753265631</v>
      </c>
      <c r="H64" t="s">
        <v>27</v>
      </c>
      <c r="I64" t="s">
        <v>468</v>
      </c>
      <c r="K64" s="13">
        <f t="shared" si="0"/>
        <v>181.17341767584543</v>
      </c>
    </row>
    <row r="65" spans="4:11" x14ac:dyDescent="0.3">
      <c r="D65" t="s">
        <v>26</v>
      </c>
      <c r="E65">
        <v>2015</v>
      </c>
      <c r="F65" s="13">
        <f>'BY_Demands (3)'!H$14*'Projection_Growth (3)'!E119</f>
        <v>68.047252649692766</v>
      </c>
      <c r="G65" s="13">
        <f>'BY_Demands (3)'!I$14*'Projection_Growth (3)'!F119</f>
        <v>117.5096081732067</v>
      </c>
      <c r="H65" t="s">
        <v>27</v>
      </c>
      <c r="I65" t="s">
        <v>468</v>
      </c>
      <c r="K65" s="13">
        <f t="shared" si="0"/>
        <v>185.55686082289947</v>
      </c>
    </row>
    <row r="66" spans="4:11" x14ac:dyDescent="0.3">
      <c r="D66" t="s">
        <v>26</v>
      </c>
      <c r="E66">
        <v>2020</v>
      </c>
      <c r="F66" s="13">
        <f>'BY_Demands (3)'!H$14*'Projection_Growth (3)'!E120</f>
        <v>67.791999422500112</v>
      </c>
      <c r="G66" s="13">
        <f>'BY_Demands (3)'!I$14*'Projection_Growth (3)'!F120</f>
        <v>117.06881584810333</v>
      </c>
      <c r="H66" t="s">
        <v>27</v>
      </c>
      <c r="I66" t="s">
        <v>468</v>
      </c>
      <c r="K66" s="13">
        <f t="shared" si="0"/>
        <v>184.86081527060344</v>
      </c>
    </row>
    <row r="67" spans="4:11" x14ac:dyDescent="0.3">
      <c r="D67" t="s">
        <v>26</v>
      </c>
      <c r="E67">
        <v>2030</v>
      </c>
      <c r="F67" s="13">
        <f>'BY_Demands (3)'!H$14*'Projection_Growth (3)'!E121</f>
        <v>67.536746195307472</v>
      </c>
      <c r="G67" s="13">
        <f>'BY_Demands (3)'!I$14*'Projection_Growth (3)'!F121</f>
        <v>116.62802352299997</v>
      </c>
      <c r="H67" t="s">
        <v>27</v>
      </c>
      <c r="I67" t="s">
        <v>468</v>
      </c>
      <c r="K67" s="13">
        <f t="shared" si="0"/>
        <v>184.16476971830744</v>
      </c>
    </row>
    <row r="68" spans="4:11" x14ac:dyDescent="0.3">
      <c r="D68" t="s">
        <v>26</v>
      </c>
      <c r="E68">
        <v>2040</v>
      </c>
      <c r="F68" s="13">
        <f>'BY_Demands (3)'!H$14*'Projection_Growth (3)'!E122</f>
        <v>67.281492968114819</v>
      </c>
      <c r="G68" s="13">
        <f>'BY_Demands (3)'!I$14*'Projection_Growth (3)'!F122</f>
        <v>116.18723119789659</v>
      </c>
      <c r="H68" t="s">
        <v>27</v>
      </c>
      <c r="I68" t="s">
        <v>468</v>
      </c>
      <c r="K68" s="13">
        <f t="shared" ref="K68:K131" si="11">SUM(F68:G68)</f>
        <v>183.46872416601141</v>
      </c>
    </row>
    <row r="69" spans="4:11" x14ac:dyDescent="0.3">
      <c r="D69" s="2" t="s">
        <v>26</v>
      </c>
      <c r="E69" s="2">
        <v>2050</v>
      </c>
      <c r="F69" s="19">
        <f>'BY_Demands (3)'!H$14*'Projection_Growth (3)'!E123</f>
        <v>67.026239740922179</v>
      </c>
      <c r="G69" s="19">
        <f>'BY_Demands (3)'!I$14*'Projection_Growth (3)'!F123</f>
        <v>115.74643887279323</v>
      </c>
      <c r="H69" s="2" t="s">
        <v>27</v>
      </c>
      <c r="I69" s="2" t="s">
        <v>468</v>
      </c>
      <c r="K69" s="13">
        <f t="shared" si="11"/>
        <v>182.77267861371541</v>
      </c>
    </row>
    <row r="70" spans="4:11" x14ac:dyDescent="0.3">
      <c r="D70" t="s">
        <v>26</v>
      </c>
      <c r="E70">
        <v>2012</v>
      </c>
      <c r="F70" s="13">
        <f>'BY_Demands (3)'!H$15*'Projection_Growth (3)'!E124</f>
        <v>5.3109566918353632</v>
      </c>
      <c r="G70" s="13">
        <f>'BY_Demands (3)'!I$15*'Projection_Growth (3)'!F124</f>
        <v>10.641900632764084</v>
      </c>
      <c r="H70" t="s">
        <v>27</v>
      </c>
      <c r="I70" t="s">
        <v>470</v>
      </c>
      <c r="K70" s="13">
        <f t="shared" si="11"/>
        <v>15.952857324599448</v>
      </c>
    </row>
    <row r="71" spans="4:11" x14ac:dyDescent="0.3">
      <c r="D71" t="s">
        <v>26</v>
      </c>
      <c r="E71">
        <v>2015</v>
      </c>
      <c r="F71" s="13">
        <f>'BY_Demands (3)'!H$15*'Projection_Growth (3)'!E125</f>
        <v>5.357837772343367</v>
      </c>
      <c r="G71" s="13">
        <f>'BY_Demands (3)'!I$15*'Projection_Growth (3)'!F125</f>
        <v>10.735839225991509</v>
      </c>
      <c r="H71" t="s">
        <v>27</v>
      </c>
      <c r="I71" t="s">
        <v>470</v>
      </c>
      <c r="K71" s="13">
        <f t="shared" si="11"/>
        <v>16.093676998334875</v>
      </c>
    </row>
    <row r="72" spans="4:11" x14ac:dyDescent="0.3">
      <c r="D72" t="s">
        <v>26</v>
      </c>
      <c r="E72">
        <v>2020</v>
      </c>
      <c r="F72" s="13">
        <f>'BY_Demands (3)'!H$15*'Projection_Growth (3)'!E126</f>
        <v>5.6145674989348207</v>
      </c>
      <c r="G72" s="13">
        <f>'BY_Demands (3)'!I$15*'Projection_Growth (3)'!F126</f>
        <v>11.25026485557027</v>
      </c>
      <c r="H72" t="s">
        <v>27</v>
      </c>
      <c r="I72" t="s">
        <v>470</v>
      </c>
      <c r="K72" s="13">
        <f t="shared" si="11"/>
        <v>16.86483235450509</v>
      </c>
    </row>
    <row r="73" spans="4:11" x14ac:dyDescent="0.3">
      <c r="D73" t="s">
        <v>26</v>
      </c>
      <c r="E73">
        <v>2030</v>
      </c>
      <c r="F73" s="13">
        <f>'BY_Demands (3)'!H$15*'Projection_Growth (3)'!E128</f>
        <v>5.4394538908934473</v>
      </c>
      <c r="G73" s="13">
        <f>'BY_Demands (3)'!I$15*'Projection_Growth (3)'!F128</f>
        <v>10.899378617110456</v>
      </c>
      <c r="H73" t="s">
        <v>27</v>
      </c>
      <c r="I73" t="s">
        <v>470</v>
      </c>
      <c r="K73" s="13">
        <f t="shared" si="11"/>
        <v>16.338832508003904</v>
      </c>
    </row>
    <row r="74" spans="4:11" x14ac:dyDescent="0.3">
      <c r="D74" t="s">
        <v>26</v>
      </c>
      <c r="E74">
        <v>2040</v>
      </c>
      <c r="F74" s="13">
        <f>'BY_Demands (3)'!H$15*'Projection_Growth (3)'!E130</f>
        <v>5.3986458316184072</v>
      </c>
      <c r="G74" s="13">
        <f>'BY_Demands (3)'!I$15*'Projection_Growth (3)'!F130</f>
        <v>10.817608921550981</v>
      </c>
      <c r="H74" t="s">
        <v>27</v>
      </c>
      <c r="I74" t="s">
        <v>470</v>
      </c>
      <c r="K74" s="13">
        <f t="shared" si="11"/>
        <v>16.216254753169387</v>
      </c>
    </row>
    <row r="75" spans="4:11" x14ac:dyDescent="0.3">
      <c r="D75" s="2" t="s">
        <v>26</v>
      </c>
      <c r="E75" s="2">
        <v>2050</v>
      </c>
      <c r="F75" s="13">
        <f>'BY_Demands (3)'!H$15*'Projection_Growth (3)'!E132</f>
        <v>5.357837772343367</v>
      </c>
      <c r="G75" s="13">
        <f>'BY_Demands (3)'!I$15*'Projection_Growth (3)'!F132</f>
        <v>10.735839225991509</v>
      </c>
      <c r="H75" s="2" t="s">
        <v>27</v>
      </c>
      <c r="I75" t="s">
        <v>470</v>
      </c>
      <c r="K75" s="13">
        <f t="shared" si="11"/>
        <v>16.093676998334875</v>
      </c>
    </row>
    <row r="76" spans="4:11" x14ac:dyDescent="0.3">
      <c r="D76" t="s">
        <v>26</v>
      </c>
      <c r="E76">
        <v>2012</v>
      </c>
      <c r="F76" s="13">
        <f>'BY_Demands (3)'!H$16*'Projection_Growth (3)'!E124</f>
        <v>17.438348779293712</v>
      </c>
      <c r="G76" s="13">
        <f>'BY_Demands (3)'!I$16*'Projection_Growth (3)'!F124</f>
        <v>34.942325022912826</v>
      </c>
      <c r="H76" t="s">
        <v>27</v>
      </c>
      <c r="I76" t="s">
        <v>264</v>
      </c>
      <c r="K76" s="13">
        <f t="shared" si="11"/>
        <v>52.380673802206537</v>
      </c>
    </row>
    <row r="77" spans="4:11" x14ac:dyDescent="0.3">
      <c r="D77" t="s">
        <v>26</v>
      </c>
      <c r="E77">
        <v>2015</v>
      </c>
      <c r="F77" s="13">
        <f>'BY_Demands (3)'!H$16*'Projection_Growth (3)'!E125</f>
        <v>17.592281240144978</v>
      </c>
      <c r="G77" s="13">
        <f>'BY_Demands (3)'!I$16*'Projection_Growth (3)'!F125</f>
        <v>35.250769253884307</v>
      </c>
      <c r="H77" t="s">
        <v>27</v>
      </c>
      <c r="I77" t="s">
        <v>264</v>
      </c>
      <c r="K77" s="13">
        <f t="shared" si="11"/>
        <v>52.843050494029285</v>
      </c>
    </row>
    <row r="78" spans="4:11" x14ac:dyDescent="0.3">
      <c r="D78" t="s">
        <v>26</v>
      </c>
      <c r="E78">
        <v>2020</v>
      </c>
      <c r="F78" s="13">
        <f>'BY_Demands (3)'!H$16*'Projection_Growth (3)'!E126</f>
        <v>18.43524471623526</v>
      </c>
      <c r="G78" s="13">
        <f>'BY_Demands (3)'!I$16*'Projection_Growth (3)'!F126</f>
        <v>36.939868613966269</v>
      </c>
      <c r="H78" t="s">
        <v>27</v>
      </c>
      <c r="I78" t="s">
        <v>264</v>
      </c>
      <c r="K78" s="13">
        <f t="shared" si="11"/>
        <v>55.375113330201529</v>
      </c>
    </row>
    <row r="79" spans="4:11" x14ac:dyDescent="0.3">
      <c r="D79" t="s">
        <v>26</v>
      </c>
      <c r="E79">
        <v>2030</v>
      </c>
      <c r="F79" s="13">
        <f>'BY_Demands (3)'!H$16*'Projection_Growth (3)'!E128</f>
        <v>17.86026503739124</v>
      </c>
      <c r="G79" s="13">
        <f>'BY_Demands (3)'!I$16*'Projection_Growth (3)'!F128</f>
        <v>35.787745378330911</v>
      </c>
      <c r="H79" t="s">
        <v>27</v>
      </c>
      <c r="I79" t="s">
        <v>264</v>
      </c>
      <c r="K79" s="13">
        <f t="shared" si="11"/>
        <v>53.648010415722155</v>
      </c>
    </row>
    <row r="80" spans="4:11" x14ac:dyDescent="0.3">
      <c r="D80" t="s">
        <v>26</v>
      </c>
      <c r="E80">
        <v>2040</v>
      </c>
      <c r="F80" s="13">
        <f>'BY_Demands (3)'!H$16*'Projection_Growth (3)'!E130</f>
        <v>17.726273138768111</v>
      </c>
      <c r="G80" s="13">
        <f>'BY_Demands (3)'!I$16*'Projection_Growth (3)'!F130</f>
        <v>35.519257316107613</v>
      </c>
      <c r="H80" t="s">
        <v>27</v>
      </c>
      <c r="I80" t="s">
        <v>264</v>
      </c>
      <c r="K80" s="13">
        <f t="shared" si="11"/>
        <v>53.24553045487572</v>
      </c>
    </row>
    <row r="81" spans="4:11" x14ac:dyDescent="0.3">
      <c r="D81" s="2" t="s">
        <v>26</v>
      </c>
      <c r="E81" s="2">
        <v>2050</v>
      </c>
      <c r="F81" s="19">
        <f>'BY_Demands (3)'!H$16*'Projection_Growth (3)'!E132</f>
        <v>17.592281240144978</v>
      </c>
      <c r="G81" s="19">
        <f>'BY_Demands (3)'!I$16*'Projection_Growth (3)'!F132</f>
        <v>35.250769253884307</v>
      </c>
      <c r="H81" s="2" t="s">
        <v>27</v>
      </c>
      <c r="I81" s="2" t="s">
        <v>264</v>
      </c>
      <c r="K81" s="13">
        <f t="shared" si="11"/>
        <v>52.843050494029285</v>
      </c>
    </row>
    <row r="82" spans="4:11" x14ac:dyDescent="0.3">
      <c r="D82" t="s">
        <v>26</v>
      </c>
      <c r="E82">
        <v>2012</v>
      </c>
      <c r="F82" s="13">
        <f>'BY_Demands (3)'!H$17*'Projection_Growth (3)'!E133</f>
        <v>2.2726016965454439</v>
      </c>
      <c r="G82" s="13">
        <f>'BY_Demands (3)'!I$17*'Projection_Growth (3)'!F133</f>
        <v>4.553756100038866</v>
      </c>
      <c r="H82" t="s">
        <v>27</v>
      </c>
      <c r="I82" t="s">
        <v>265</v>
      </c>
      <c r="K82" s="13">
        <f t="shared" si="11"/>
        <v>6.8263577965843094</v>
      </c>
    </row>
    <row r="83" spans="4:11" x14ac:dyDescent="0.3">
      <c r="D83" t="s">
        <v>26</v>
      </c>
      <c r="E83">
        <v>2015</v>
      </c>
      <c r="F83" s="13">
        <f>'BY_Demands (3)'!H$17*'Projection_Growth (3)'!E134</f>
        <v>2.2926624933623643</v>
      </c>
      <c r="G83" s="13">
        <f>'BY_Demands (3)'!I$17*'Projection_Growth (3)'!F134</f>
        <v>4.5939531904553501</v>
      </c>
      <c r="H83" t="s">
        <v>27</v>
      </c>
      <c r="I83" t="s">
        <v>265</v>
      </c>
      <c r="K83" s="13">
        <f t="shared" si="11"/>
        <v>6.8866156838177144</v>
      </c>
    </row>
    <row r="84" spans="4:11" x14ac:dyDescent="0.3">
      <c r="D84" t="s">
        <v>26</v>
      </c>
      <c r="E84">
        <v>2020</v>
      </c>
      <c r="F84" s="13">
        <f>'BY_Demands (3)'!H$17*'Projection_Growth (3)'!E135</f>
        <v>2.4025192378359779</v>
      </c>
      <c r="G84" s="13">
        <f>'BY_Demands (3)'!I$17*'Projection_Growth (3)'!F135</f>
        <v>4.8140801141646694</v>
      </c>
      <c r="H84" t="s">
        <v>27</v>
      </c>
      <c r="I84" t="s">
        <v>265</v>
      </c>
      <c r="K84" s="13">
        <f t="shared" si="11"/>
        <v>7.2165993520006477</v>
      </c>
    </row>
    <row r="85" spans="4:11" x14ac:dyDescent="0.3">
      <c r="D85" t="s">
        <v>26</v>
      </c>
      <c r="E85">
        <v>2030</v>
      </c>
      <c r="F85" s="13">
        <f>'BY_Demands (3)'!H$17*'Projection_Growth (3)'!E138</f>
        <v>2.3188556455915346</v>
      </c>
      <c r="G85" s="13">
        <f>'BY_Demands (3)'!I$17*'Projection_Growth (3)'!F138</f>
        <v>4.646438070196548</v>
      </c>
      <c r="H85" t="s">
        <v>27</v>
      </c>
      <c r="I85" t="s">
        <v>265</v>
      </c>
      <c r="K85" s="13">
        <f t="shared" si="11"/>
        <v>6.9652937157880821</v>
      </c>
    </row>
    <row r="86" spans="4:11" x14ac:dyDescent="0.3">
      <c r="D86" t="s">
        <v>26</v>
      </c>
      <c r="E86">
        <v>2040</v>
      </c>
      <c r="F86" s="13">
        <f>'BY_Demands (3)'!H$17*'Projection_Growth (3)'!E139</f>
        <v>2.3101245948484781</v>
      </c>
      <c r="G86" s="13">
        <f>'BY_Demands (3)'!I$17*'Projection_Growth (3)'!F139</f>
        <v>4.6289431102828162</v>
      </c>
      <c r="H86" t="s">
        <v>27</v>
      </c>
      <c r="I86" t="s">
        <v>265</v>
      </c>
      <c r="K86" s="13">
        <f t="shared" si="11"/>
        <v>6.9390677051312943</v>
      </c>
    </row>
    <row r="87" spans="4:11" x14ac:dyDescent="0.3">
      <c r="D87" s="2" t="s">
        <v>26</v>
      </c>
      <c r="E87" s="2">
        <v>2050</v>
      </c>
      <c r="F87" s="19">
        <f>'BY_Demands (3)'!H$17*'Projection_Growth (3)'!E141</f>
        <v>2.2926624933623643</v>
      </c>
      <c r="G87" s="19">
        <f>'BY_Demands (3)'!I$17*'Projection_Growth (3)'!F141</f>
        <v>4.5939531904553501</v>
      </c>
      <c r="H87" s="2" t="s">
        <v>27</v>
      </c>
      <c r="I87" s="2" t="s">
        <v>265</v>
      </c>
      <c r="K87" s="13">
        <f t="shared" si="11"/>
        <v>6.8866156838177144</v>
      </c>
    </row>
    <row r="88" spans="4:11" x14ac:dyDescent="0.3">
      <c r="D88" t="s">
        <v>26</v>
      </c>
      <c r="E88">
        <v>2012</v>
      </c>
      <c r="F88" s="13">
        <f>'BY_Demands (3)'!H$18*'Projection_Growth (3)'!E142</f>
        <v>1.0992359427952973</v>
      </c>
      <c r="G88" s="13">
        <f>'BY_Demands (3)'!I$18*'Projection_Growth (3)'!F142</f>
        <v>2.2026087490364463</v>
      </c>
      <c r="H88" t="s">
        <v>27</v>
      </c>
      <c r="I88" t="s">
        <v>266</v>
      </c>
      <c r="K88" s="13">
        <f t="shared" si="11"/>
        <v>3.3018446918317439</v>
      </c>
    </row>
    <row r="89" spans="4:11" x14ac:dyDescent="0.3">
      <c r="D89" t="s">
        <v>26</v>
      </c>
      <c r="E89">
        <v>2015</v>
      </c>
      <c r="F89" s="13">
        <f>'BY_Demands (3)'!H$18*'Projection_Growth (3)'!E143</f>
        <v>1.108939160449228</v>
      </c>
      <c r="G89" s="13">
        <f>'BY_Demands (3)'!I$18*'Projection_Growth (3)'!F143</f>
        <v>2.2220517014239052</v>
      </c>
      <c r="H89" t="s">
        <v>27</v>
      </c>
      <c r="I89" t="s">
        <v>266</v>
      </c>
      <c r="K89" s="13">
        <f t="shared" si="11"/>
        <v>3.3309908618731332</v>
      </c>
    </row>
    <row r="90" spans="4:11" x14ac:dyDescent="0.3">
      <c r="D90" t="s">
        <v>26</v>
      </c>
      <c r="E90">
        <v>2020</v>
      </c>
      <c r="F90" s="13">
        <f>'BY_Demands (3)'!H$18*'Projection_Growth (3)'!E144</f>
        <v>1.1620758285540869</v>
      </c>
      <c r="G90" s="13">
        <f>'BY_Demands (3)'!I$18*'Projection_Growth (3)'!F144</f>
        <v>2.3285250121171344</v>
      </c>
      <c r="H90" t="s">
        <v>27</v>
      </c>
      <c r="I90" t="s">
        <v>266</v>
      </c>
      <c r="K90" s="13">
        <f t="shared" si="11"/>
        <v>3.4906008406712212</v>
      </c>
    </row>
    <row r="91" spans="4:11" x14ac:dyDescent="0.3">
      <c r="D91" t="s">
        <v>26</v>
      </c>
      <c r="E91">
        <v>2030</v>
      </c>
      <c r="F91" s="13">
        <f>'BY_Demands (3)'!H$18*'Projection_Growth (3)'!E146</f>
        <v>1.125831667059122</v>
      </c>
      <c r="G91" s="13">
        <f>'BY_Demands (3)'!I$18*'Projection_Growth (3)'!F146</f>
        <v>2.2559002878861456</v>
      </c>
      <c r="H91" t="s">
        <v>27</v>
      </c>
      <c r="I91" t="s">
        <v>266</v>
      </c>
      <c r="K91" s="13">
        <f t="shared" si="11"/>
        <v>3.3817319549452676</v>
      </c>
    </row>
    <row r="92" spans="4:11" x14ac:dyDescent="0.3">
      <c r="D92" t="s">
        <v>26</v>
      </c>
      <c r="E92">
        <v>2040</v>
      </c>
      <c r="F92" s="13">
        <f>'BY_Demands (3)'!H$18*'Projection_Growth (3)'!E148</f>
        <v>1.117385413754175</v>
      </c>
      <c r="G92" s="13">
        <f>'BY_Demands (3)'!I$18*'Projection_Growth (3)'!F148</f>
        <v>2.2389759946550254</v>
      </c>
      <c r="H92" t="s">
        <v>27</v>
      </c>
      <c r="I92" t="s">
        <v>266</v>
      </c>
      <c r="K92" s="13">
        <f t="shared" si="11"/>
        <v>3.3563614084092004</v>
      </c>
    </row>
    <row r="93" spans="4:11" x14ac:dyDescent="0.3">
      <c r="D93" s="2" t="s">
        <v>26</v>
      </c>
      <c r="E93" s="2">
        <v>2050</v>
      </c>
      <c r="F93" s="19">
        <f>'BY_Demands (3)'!H$18*'Projection_Growth (3)'!E150</f>
        <v>1.108939160449228</v>
      </c>
      <c r="G93" s="19">
        <f>'BY_Demands (3)'!I$18*'Projection_Growth (3)'!F150</f>
        <v>2.2220517014239052</v>
      </c>
      <c r="H93" s="2" t="s">
        <v>27</v>
      </c>
      <c r="I93" s="2" t="s">
        <v>266</v>
      </c>
      <c r="K93" s="13">
        <f t="shared" si="11"/>
        <v>3.3309908618731332</v>
      </c>
    </row>
    <row r="94" spans="4:11" x14ac:dyDescent="0.3">
      <c r="D94" t="s">
        <v>26</v>
      </c>
      <c r="E94">
        <v>2012</v>
      </c>
      <c r="F94" s="13">
        <f>'BY_Demands (3)'!H$19*'Projection_Growth (3)'!E151</f>
        <v>353.00842106469895</v>
      </c>
      <c r="G94" s="13">
        <f>'BY_Demands (3)'!I$19*'Projection_Growth (3)'!F151</f>
        <v>237.1846817190285</v>
      </c>
      <c r="H94" t="s">
        <v>27</v>
      </c>
      <c r="I94" t="s">
        <v>475</v>
      </c>
      <c r="K94" s="13">
        <f t="shared" si="11"/>
        <v>590.19310278372745</v>
      </c>
    </row>
    <row r="95" spans="4:11" x14ac:dyDescent="0.3">
      <c r="D95" t="s">
        <v>26</v>
      </c>
      <c r="E95">
        <v>2015</v>
      </c>
      <c r="F95" s="13">
        <f>'BY_Demands (3)'!H$19*'Projection_Growth (3)'!E152</f>
        <v>353.4390066565648</v>
      </c>
      <c r="G95" s="13">
        <f>'BY_Demands (3)'!I$19*'Projection_Growth (3)'!F152</f>
        <v>237.47399013340421</v>
      </c>
      <c r="H95" t="s">
        <v>27</v>
      </c>
      <c r="I95" t="s">
        <v>475</v>
      </c>
      <c r="K95" s="13">
        <f t="shared" si="11"/>
        <v>590.91299678996904</v>
      </c>
    </row>
    <row r="96" spans="4:11" x14ac:dyDescent="0.3">
      <c r="D96" t="s">
        <v>26</v>
      </c>
      <c r="E96">
        <v>2020</v>
      </c>
      <c r="F96" s="13">
        <f>'BY_Demands (3)'!H$19*'Projection_Growth (3)'!E153</f>
        <v>359.18014788144296</v>
      </c>
      <c r="G96" s="13">
        <f>'BY_Demands (3)'!I$19*'Projection_Growth (3)'!F153</f>
        <v>241.33143565841382</v>
      </c>
      <c r="H96" t="s">
        <v>27</v>
      </c>
      <c r="I96" t="s">
        <v>475</v>
      </c>
      <c r="K96" s="13">
        <f t="shared" si="11"/>
        <v>600.51158353985682</v>
      </c>
    </row>
    <row r="97" spans="4:11" x14ac:dyDescent="0.3">
      <c r="D97" t="s">
        <v>26</v>
      </c>
      <c r="E97">
        <v>2030</v>
      </c>
      <c r="F97" s="13">
        <f>'BY_Demands (3)'!H$19*'Projection_Growth (3)'!E154</f>
        <v>378.9057852829805</v>
      </c>
      <c r="G97" s="13">
        <f>'BY_Demands (3)'!I$19*'Projection_Growth (3)'!F154</f>
        <v>254.584997753838</v>
      </c>
      <c r="H97" t="s">
        <v>27</v>
      </c>
      <c r="I97" t="s">
        <v>475</v>
      </c>
      <c r="K97" s="13">
        <f t="shared" si="11"/>
        <v>633.49078303681847</v>
      </c>
    </row>
    <row r="98" spans="4:11" x14ac:dyDescent="0.3">
      <c r="D98" t="s">
        <v>26</v>
      </c>
      <c r="E98">
        <v>2040</v>
      </c>
      <c r="F98" s="13">
        <f>'BY_Demands (3)'!H$19*'Projection_Growth (3)'!E155</f>
        <v>373.81242955769739</v>
      </c>
      <c r="G98" s="13">
        <f>'BY_Demands (3)'!I$19*'Projection_Growth (3)'!F155</f>
        <v>251.16279622975125</v>
      </c>
      <c r="H98" t="s">
        <v>27</v>
      </c>
      <c r="I98" t="s">
        <v>475</v>
      </c>
      <c r="K98" s="13">
        <f t="shared" si="11"/>
        <v>624.97522578744861</v>
      </c>
    </row>
    <row r="99" spans="4:11" x14ac:dyDescent="0.3">
      <c r="D99" s="2" t="s">
        <v>26</v>
      </c>
      <c r="E99" s="2">
        <v>2050</v>
      </c>
      <c r="F99" s="13">
        <f>'BY_Demands (3)'!H$19*'Projection_Growth (3)'!E156</f>
        <v>368.71907383241427</v>
      </c>
      <c r="G99" s="13">
        <f>'BY_Demands (3)'!I$19*'Projection_Growth (3)'!F156</f>
        <v>247.74059470566451</v>
      </c>
      <c r="H99" s="2" t="s">
        <v>27</v>
      </c>
      <c r="I99" t="s">
        <v>475</v>
      </c>
      <c r="K99" s="13">
        <f t="shared" si="11"/>
        <v>616.45966853807874</v>
      </c>
    </row>
    <row r="100" spans="4:11" x14ac:dyDescent="0.3">
      <c r="D100" t="s">
        <v>26</v>
      </c>
      <c r="E100">
        <v>2012</v>
      </c>
      <c r="F100" s="13">
        <f>'BY_Demands (3)'!$H$20*'Projection_Growth (3)'!E151</f>
        <v>1013.90261709501</v>
      </c>
      <c r="G100" s="13">
        <f>'BY_Demands (3)'!$I$20*'Projection_Growth (3)'!F151</f>
        <v>681.23635352510314</v>
      </c>
      <c r="H100" t="s">
        <v>27</v>
      </c>
      <c r="I100" t="s">
        <v>477</v>
      </c>
      <c r="K100" s="13">
        <f t="shared" si="11"/>
        <v>1695.138970620113</v>
      </c>
    </row>
    <row r="101" spans="4:11" x14ac:dyDescent="0.3">
      <c r="D101" t="s">
        <v>26</v>
      </c>
      <c r="E101">
        <v>2015</v>
      </c>
      <c r="F101" s="13">
        <f>'BY_Demands (3)'!$H$20*'Projection_Growth (3)'!E152</f>
        <v>1015.1393350666648</v>
      </c>
      <c r="G101" s="13">
        <f>'BY_Demands (3)'!$I$20*'Projection_Growth (3)'!F152</f>
        <v>682.06729845723373</v>
      </c>
      <c r="H101" t="s">
        <v>27</v>
      </c>
      <c r="I101" t="s">
        <v>477</v>
      </c>
      <c r="K101" s="13">
        <f t="shared" si="11"/>
        <v>1697.2066335238985</v>
      </c>
    </row>
    <row r="102" spans="4:11" x14ac:dyDescent="0.3">
      <c r="D102" t="s">
        <v>26</v>
      </c>
      <c r="E102">
        <v>2020</v>
      </c>
      <c r="F102" s="13">
        <f>'BY_Demands (3)'!$H$20*'Projection_Growth (3)'!E153</f>
        <v>1031.6289080220624</v>
      </c>
      <c r="G102" s="13">
        <f>'BY_Demands (3)'!$I$20*'Projection_Growth (3)'!F153</f>
        <v>693.14656421897553</v>
      </c>
      <c r="H102" t="s">
        <v>27</v>
      </c>
      <c r="I102" t="s">
        <v>477</v>
      </c>
      <c r="K102" s="13">
        <f t="shared" si="11"/>
        <v>1724.775472241038</v>
      </c>
    </row>
    <row r="103" spans="4:11" x14ac:dyDescent="0.3">
      <c r="D103" t="s">
        <v>26</v>
      </c>
      <c r="E103">
        <v>2030</v>
      </c>
      <c r="F103" s="13">
        <f>'BY_Demands (3)'!$H$20*'Projection_Growth (3)'!E154</f>
        <v>1088.2844272444224</v>
      </c>
      <c r="G103" s="13">
        <f>'BY_Demands (3)'!$I$20*'Projection_Growth (3)'!F154</f>
        <v>731.21313853426341</v>
      </c>
      <c r="H103" t="s">
        <v>27</v>
      </c>
      <c r="I103" t="s">
        <v>477</v>
      </c>
      <c r="K103" s="13">
        <f t="shared" si="11"/>
        <v>1819.4975657786858</v>
      </c>
    </row>
    <row r="104" spans="4:11" x14ac:dyDescent="0.3">
      <c r="D104" t="s">
        <v>26</v>
      </c>
      <c r="E104">
        <v>2040</v>
      </c>
      <c r="F104" s="13">
        <f>'BY_Demands (3)'!$H$20*'Projection_Growth (3)'!E155</f>
        <v>1073.655408808871</v>
      </c>
      <c r="G104" s="13">
        <f>'BY_Demands (3)'!$I$20*'Projection_Growth (3)'!F155</f>
        <v>721.3839705188575</v>
      </c>
      <c r="H104" t="s">
        <v>27</v>
      </c>
      <c r="I104" t="s">
        <v>477</v>
      </c>
      <c r="K104" s="13">
        <f t="shared" si="11"/>
        <v>1795.0393793277285</v>
      </c>
    </row>
    <row r="105" spans="4:11" x14ac:dyDescent="0.3">
      <c r="D105" s="2" t="s">
        <v>26</v>
      </c>
      <c r="E105" s="2">
        <v>2050</v>
      </c>
      <c r="F105" s="19">
        <f>'BY_Demands (3)'!$H$20*'Projection_Growth (3)'!E156</f>
        <v>1059.0263903733196</v>
      </c>
      <c r="G105" s="19">
        <f>'BY_Demands (3)'!$I$20*'Projection_Growth (3)'!F156</f>
        <v>711.55480250345158</v>
      </c>
      <c r="H105" s="2" t="s">
        <v>27</v>
      </c>
      <c r="I105" t="s">
        <v>477</v>
      </c>
      <c r="K105" s="13">
        <f t="shared" si="11"/>
        <v>1770.5811928767712</v>
      </c>
    </row>
    <row r="106" spans="4:11" x14ac:dyDescent="0.3">
      <c r="D106" t="s">
        <v>26</v>
      </c>
      <c r="E106">
        <v>2012</v>
      </c>
      <c r="F106" s="13">
        <f>'BY_Demands (3)'!$H$21*'Projection_Growth (3)'!E151</f>
        <v>291.50760962375608</v>
      </c>
      <c r="G106" s="13">
        <f>'BY_Demands (3)'!$I$21*'Projection_Growth (3)'!F151</f>
        <v>195.86257857178271</v>
      </c>
      <c r="H106" t="s">
        <v>27</v>
      </c>
      <c r="I106" t="s">
        <v>479</v>
      </c>
      <c r="K106" s="13">
        <f t="shared" si="11"/>
        <v>487.37018819553879</v>
      </c>
    </row>
    <row r="107" spans="4:11" x14ac:dyDescent="0.3">
      <c r="D107" t="s">
        <v>26</v>
      </c>
      <c r="E107">
        <v>2015</v>
      </c>
      <c r="F107" s="13">
        <f>'BY_Demands (3)'!$H$21*'Projection_Growth (3)'!E152</f>
        <v>291.86317897885726</v>
      </c>
      <c r="G107" s="13">
        <f>'BY_Demands (3)'!$I$21*'Projection_Growth (3)'!F152</f>
        <v>196.10148393291928</v>
      </c>
      <c r="H107" t="s">
        <v>27</v>
      </c>
      <c r="I107" t="s">
        <v>479</v>
      </c>
      <c r="K107" s="13">
        <f t="shared" si="11"/>
        <v>487.96466291177654</v>
      </c>
    </row>
    <row r="108" spans="4:11" x14ac:dyDescent="0.3">
      <c r="D108" t="s">
        <v>26</v>
      </c>
      <c r="E108">
        <v>2020</v>
      </c>
      <c r="F108" s="13">
        <f>'BY_Demands (3)'!$H$21*'Projection_Growth (3)'!E153</f>
        <v>296.60410371353919</v>
      </c>
      <c r="G108" s="13">
        <f>'BY_Demands (3)'!$I$21*'Projection_Growth (3)'!F153</f>
        <v>199.28688874807327</v>
      </c>
      <c r="H108" t="s">
        <v>27</v>
      </c>
      <c r="I108" t="s">
        <v>479</v>
      </c>
      <c r="K108" s="13">
        <f t="shared" si="11"/>
        <v>495.89099246161243</v>
      </c>
    </row>
    <row r="109" spans="4:11" x14ac:dyDescent="0.3">
      <c r="D109" t="s">
        <v>26</v>
      </c>
      <c r="E109">
        <v>2030</v>
      </c>
      <c r="F109" s="13">
        <f>'BY_Demands (3)'!$H$21*'Projection_Growth (3)'!E154</f>
        <v>312.89315820658561</v>
      </c>
      <c r="G109" s="13">
        <f>'BY_Demands (3)'!$I$21*'Projection_Growth (3)'!F154</f>
        <v>210.23142710719938</v>
      </c>
      <c r="H109" t="s">
        <v>27</v>
      </c>
      <c r="I109" t="s">
        <v>479</v>
      </c>
      <c r="K109" s="13">
        <f t="shared" si="11"/>
        <v>523.12458531378502</v>
      </c>
    </row>
    <row r="110" spans="4:11" x14ac:dyDescent="0.3">
      <c r="D110" t="s">
        <v>26</v>
      </c>
      <c r="E110">
        <v>2040</v>
      </c>
      <c r="F110" s="13">
        <f>'BY_Demands (3)'!$H$21*'Projection_Growth (3)'!E155</f>
        <v>308.68716236103995</v>
      </c>
      <c r="G110" s="13">
        <f>'BY_Demands (3)'!$I$21*'Projection_Growth (3)'!F155</f>
        <v>207.40543847234335</v>
      </c>
      <c r="H110" t="s">
        <v>27</v>
      </c>
      <c r="I110" t="s">
        <v>479</v>
      </c>
      <c r="K110" s="13">
        <f t="shared" si="11"/>
        <v>516.09260083338336</v>
      </c>
    </row>
    <row r="111" spans="4:11" x14ac:dyDescent="0.3">
      <c r="D111" s="2" t="s">
        <v>26</v>
      </c>
      <c r="E111" s="2">
        <v>2050</v>
      </c>
      <c r="F111" s="19">
        <f>'BY_Demands (3)'!$H$21*'Projection_Growth (3)'!E156</f>
        <v>304.48116651549429</v>
      </c>
      <c r="G111" s="19">
        <f>'BY_Demands (3)'!$I$21*'Projection_Growth (3)'!F156</f>
        <v>204.57944983748735</v>
      </c>
      <c r="H111" s="2" t="s">
        <v>27</v>
      </c>
      <c r="I111" t="s">
        <v>479</v>
      </c>
      <c r="K111" s="13">
        <f t="shared" si="11"/>
        <v>509.06061635298164</v>
      </c>
    </row>
    <row r="112" spans="4:11" x14ac:dyDescent="0.3">
      <c r="D112" t="s">
        <v>26</v>
      </c>
      <c r="E112">
        <v>2012</v>
      </c>
      <c r="F112" s="13">
        <f>'BY_Demands (3)'!$H$22*'Projection_Growth (3)'!E151</f>
        <v>166.74437093686259</v>
      </c>
      <c r="G112" s="13">
        <f>'BY_Demands (3)'!$I$22*'Projection_Growth (3)'!F151</f>
        <v>112.03475098360553</v>
      </c>
      <c r="H112" t="s">
        <v>27</v>
      </c>
      <c r="I112" t="s">
        <v>481</v>
      </c>
      <c r="K112" s="13">
        <f t="shared" si="11"/>
        <v>278.77912192046813</v>
      </c>
    </row>
    <row r="113" spans="4:11" x14ac:dyDescent="0.3">
      <c r="D113" t="s">
        <v>26</v>
      </c>
      <c r="E113">
        <v>2015</v>
      </c>
      <c r="F113" s="13">
        <f>'BY_Demands (3)'!$H$22*'Projection_Growth (3)'!E152</f>
        <v>166.94775906973942</v>
      </c>
      <c r="G113" s="13">
        <f>'BY_Demands (3)'!$I$22*'Projection_Growth (3)'!F152</f>
        <v>112.1714065042198</v>
      </c>
      <c r="H113" t="s">
        <v>27</v>
      </c>
      <c r="I113" t="s">
        <v>481</v>
      </c>
      <c r="K113" s="13">
        <f t="shared" si="11"/>
        <v>279.11916557395921</v>
      </c>
    </row>
    <row r="114" spans="4:11" x14ac:dyDescent="0.3">
      <c r="D114" t="s">
        <v>26</v>
      </c>
      <c r="E114">
        <v>2020</v>
      </c>
      <c r="F114" s="13">
        <f>'BY_Demands (3)'!$H$22*'Projection_Growth (3)'!E153</f>
        <v>169.6596008414306</v>
      </c>
      <c r="G114" s="13">
        <f>'BY_Demands (3)'!$I$22*'Projection_Growth (3)'!F153</f>
        <v>113.99348011241017</v>
      </c>
      <c r="H114" t="s">
        <v>27</v>
      </c>
      <c r="I114" t="s">
        <v>481</v>
      </c>
      <c r="K114" s="13">
        <f t="shared" si="11"/>
        <v>283.6530809538408</v>
      </c>
    </row>
    <row r="115" spans="4:11" x14ac:dyDescent="0.3">
      <c r="D115" t="s">
        <v>26</v>
      </c>
      <c r="E115">
        <v>2030</v>
      </c>
      <c r="F115" s="13">
        <f>'BY_Demands (3)'!$H$22*'Projection_Growth (3)'!E154</f>
        <v>178.97705278755623</v>
      </c>
      <c r="G115" s="13">
        <f>'BY_Demands (3)'!$I$22*'Projection_Growth (3)'!F154</f>
        <v>120.25383182755839</v>
      </c>
      <c r="H115" t="s">
        <v>27</v>
      </c>
      <c r="I115" t="s">
        <v>481</v>
      </c>
      <c r="K115" s="13">
        <f t="shared" si="11"/>
        <v>299.23088461511463</v>
      </c>
    </row>
    <row r="116" spans="4:11" x14ac:dyDescent="0.3">
      <c r="D116" t="s">
        <v>26</v>
      </c>
      <c r="E116">
        <v>2040</v>
      </c>
      <c r="F116" s="13">
        <f>'BY_Demands (3)'!$H$22*'Projection_Growth (3)'!E155</f>
        <v>176.57119404399288</v>
      </c>
      <c r="G116" s="13">
        <f>'BY_Demands (3)'!$I$22*'Projection_Growth (3)'!F155</f>
        <v>118.63734676289067</v>
      </c>
      <c r="H116" t="s">
        <v>27</v>
      </c>
      <c r="I116" t="s">
        <v>481</v>
      </c>
      <c r="K116" s="13">
        <f t="shared" si="11"/>
        <v>295.20854080688355</v>
      </c>
    </row>
    <row r="117" spans="4:11" x14ac:dyDescent="0.3">
      <c r="D117" s="2" t="s">
        <v>26</v>
      </c>
      <c r="E117" s="2">
        <v>2050</v>
      </c>
      <c r="F117" s="19">
        <f>'BY_Demands (3)'!$H$22*'Projection_Growth (3)'!E156</f>
        <v>174.16533530042952</v>
      </c>
      <c r="G117" s="19">
        <f>'BY_Demands (3)'!$I$22*'Projection_Growth (3)'!F156</f>
        <v>117.02086169822296</v>
      </c>
      <c r="H117" s="2" t="s">
        <v>27</v>
      </c>
      <c r="I117" t="s">
        <v>481</v>
      </c>
      <c r="K117" s="13">
        <f t="shared" si="11"/>
        <v>291.18619699865246</v>
      </c>
    </row>
    <row r="118" spans="4:11" x14ac:dyDescent="0.3">
      <c r="D118" t="s">
        <v>26</v>
      </c>
      <c r="E118">
        <v>2012</v>
      </c>
      <c r="F118" s="13">
        <f>'BY_Demands (3)'!$H$23*'Projection_Growth (3)'!E151</f>
        <v>236.17626306435915</v>
      </c>
      <c r="G118" s="13">
        <f>'BY_Demands (3)'!$I$23*'Projection_Growth (3)'!F151</f>
        <v>158.68570958040351</v>
      </c>
      <c r="H118" t="s">
        <v>27</v>
      </c>
      <c r="I118" t="s">
        <v>483</v>
      </c>
      <c r="K118" s="13">
        <f t="shared" si="11"/>
        <v>394.86197264476266</v>
      </c>
    </row>
    <row r="119" spans="4:11" x14ac:dyDescent="0.3">
      <c r="D119" t="s">
        <v>26</v>
      </c>
      <c r="E119">
        <v>2015</v>
      </c>
      <c r="F119" s="13">
        <f>'BY_Demands (3)'!$H$23*'Projection_Growth (3)'!E152</f>
        <v>236.46434144988186</v>
      </c>
      <c r="G119" s="13">
        <f>'BY_Demands (3)'!$I$23*'Projection_Growth (3)'!F152</f>
        <v>158.87926807958678</v>
      </c>
      <c r="H119" t="s">
        <v>27</v>
      </c>
      <c r="I119" t="s">
        <v>483</v>
      </c>
      <c r="K119" s="13">
        <f t="shared" si="11"/>
        <v>395.34360952946861</v>
      </c>
    </row>
    <row r="120" spans="4:11" x14ac:dyDescent="0.3">
      <c r="D120" t="s">
        <v>26</v>
      </c>
      <c r="E120">
        <v>2020</v>
      </c>
      <c r="F120" s="13">
        <f>'BY_Demands (3)'!$H$23*'Projection_Growth (3)'!E153</f>
        <v>240.3053865901845</v>
      </c>
      <c r="G120" s="13">
        <f>'BY_Demands (3)'!$I$23*'Projection_Growth (3)'!F153</f>
        <v>161.46004806869681</v>
      </c>
      <c r="H120" t="s">
        <v>27</v>
      </c>
      <c r="I120" t="s">
        <v>483</v>
      </c>
      <c r="K120" s="13">
        <f t="shared" si="11"/>
        <v>401.7654346588813</v>
      </c>
    </row>
    <row r="121" spans="4:11" x14ac:dyDescent="0.3">
      <c r="D121" t="s">
        <v>26</v>
      </c>
      <c r="E121">
        <v>2030</v>
      </c>
      <c r="F121" s="13">
        <f>'BY_Demands (3)'!$H$23*'Projection_Growth (3)'!E154</f>
        <v>253.50259960285604</v>
      </c>
      <c r="G121" s="13">
        <f>'BY_Demands (3)'!$I$23*'Projection_Growth (3)'!F154</f>
        <v>170.32719281994065</v>
      </c>
      <c r="H121" t="s">
        <v>27</v>
      </c>
      <c r="I121" t="s">
        <v>483</v>
      </c>
      <c r="K121" s="13">
        <f t="shared" si="11"/>
        <v>423.82979242279669</v>
      </c>
    </row>
    <row r="122" spans="4:11" x14ac:dyDescent="0.3">
      <c r="D122" t="s">
        <v>26</v>
      </c>
      <c r="E122">
        <v>2040</v>
      </c>
      <c r="F122" s="13">
        <f>'BY_Demands (3)'!$H$23*'Projection_Growth (3)'!E155</f>
        <v>250.0949479722612</v>
      </c>
      <c r="G122" s="13">
        <f>'BY_Demands (3)'!$I$23*'Projection_Growth (3)'!F155</f>
        <v>168.03760787186988</v>
      </c>
      <c r="H122" t="s">
        <v>27</v>
      </c>
      <c r="I122" t="s">
        <v>483</v>
      </c>
      <c r="K122" s="13">
        <f t="shared" si="11"/>
        <v>418.13255584413105</v>
      </c>
    </row>
    <row r="123" spans="4:11" x14ac:dyDescent="0.3">
      <c r="D123" s="2" t="s">
        <v>26</v>
      </c>
      <c r="E123" s="2">
        <v>2050</v>
      </c>
      <c r="F123" s="19">
        <f>'BY_Demands (3)'!$H$23*'Projection_Growth (3)'!E156</f>
        <v>246.68729634166638</v>
      </c>
      <c r="G123" s="19">
        <f>'BY_Demands (3)'!$I$23*'Projection_Growth (3)'!F156</f>
        <v>165.74802292379911</v>
      </c>
      <c r="H123" s="2" t="s">
        <v>27</v>
      </c>
      <c r="I123" t="s">
        <v>483</v>
      </c>
      <c r="K123" s="13">
        <f t="shared" si="11"/>
        <v>412.43531926546552</v>
      </c>
    </row>
    <row r="124" spans="4:11" x14ac:dyDescent="0.3">
      <c r="D124" t="s">
        <v>26</v>
      </c>
      <c r="E124">
        <v>2012</v>
      </c>
      <c r="F124" s="13">
        <f>'BY_Demands (3)'!$H$24*'Projection_Growth (3)'!E151</f>
        <v>233.13950361139277</v>
      </c>
      <c r="G124" s="13">
        <f>'BY_Demands (3)'!$I$24*'Projection_Growth (3)'!F151</f>
        <v>156.64532532515855</v>
      </c>
      <c r="H124" t="s">
        <v>27</v>
      </c>
      <c r="I124" t="s">
        <v>485</v>
      </c>
      <c r="K124" s="13">
        <f t="shared" si="11"/>
        <v>389.78482893655132</v>
      </c>
    </row>
    <row r="125" spans="4:11" x14ac:dyDescent="0.3">
      <c r="D125" t="s">
        <v>26</v>
      </c>
      <c r="E125">
        <v>2015</v>
      </c>
      <c r="F125" s="13">
        <f>'BY_Demands (3)'!$H$24*'Projection_Growth (3)'!E152</f>
        <v>233.4238778788594</v>
      </c>
      <c r="G125" s="13">
        <f>'BY_Demands (3)'!$I$24*'Projection_Growth (3)'!F152</f>
        <v>156.83639504501033</v>
      </c>
      <c r="H125" t="s">
        <v>27</v>
      </c>
      <c r="I125" t="s">
        <v>485</v>
      </c>
      <c r="K125" s="13">
        <f t="shared" si="11"/>
        <v>390.26027292386971</v>
      </c>
    </row>
    <row r="126" spans="4:11" x14ac:dyDescent="0.3">
      <c r="D126" t="s">
        <v>26</v>
      </c>
      <c r="E126">
        <v>2020</v>
      </c>
      <c r="F126" s="13">
        <f>'BY_Demands (3)'!$H$24*'Projection_Growth (3)'!E153</f>
        <v>237.21553477841448</v>
      </c>
      <c r="G126" s="13">
        <f>'BY_Demands (3)'!$I$24*'Projection_Growth (3)'!F153</f>
        <v>159.38399130970086</v>
      </c>
      <c r="H126" t="s">
        <v>27</v>
      </c>
      <c r="I126" t="s">
        <v>485</v>
      </c>
      <c r="K126" s="13">
        <f t="shared" si="11"/>
        <v>396.59952608811534</v>
      </c>
    </row>
    <row r="127" spans="4:11" x14ac:dyDescent="0.3">
      <c r="D127" t="s">
        <v>26</v>
      </c>
      <c r="E127">
        <v>2030</v>
      </c>
      <c r="F127" s="13">
        <f>'BY_Demands (3)'!$H$24*'Projection_Growth (3)'!E154</f>
        <v>250.24305774328423</v>
      </c>
      <c r="G127" s="13">
        <f>'BY_Demands (3)'!$I$24*'Projection_Growth (3)'!F154</f>
        <v>168.13712212366417</v>
      </c>
      <c r="H127" t="s">
        <v>27</v>
      </c>
      <c r="I127" t="s">
        <v>485</v>
      </c>
      <c r="K127" s="13">
        <f t="shared" si="11"/>
        <v>418.38017986694842</v>
      </c>
    </row>
    <row r="128" spans="4:11" x14ac:dyDescent="0.3">
      <c r="D128" t="s">
        <v>26</v>
      </c>
      <c r="E128">
        <v>2040</v>
      </c>
      <c r="F128" s="13">
        <f>'BY_Demands (3)'!$H$24*'Projection_Growth (3)'!E155</f>
        <v>246.87922177039925</v>
      </c>
      <c r="G128" s="13">
        <f>'BY_Demands (3)'!$I$24*'Projection_Growth (3)'!F155</f>
        <v>165.87697670793341</v>
      </c>
      <c r="H128" t="s">
        <v>27</v>
      </c>
      <c r="I128" t="s">
        <v>485</v>
      </c>
      <c r="K128" s="13">
        <f t="shared" si="11"/>
        <v>412.75619847833264</v>
      </c>
    </row>
    <row r="129" spans="4:11" x14ac:dyDescent="0.3">
      <c r="D129" s="2" t="s">
        <v>26</v>
      </c>
      <c r="E129" s="2">
        <v>2050</v>
      </c>
      <c r="F129" s="19">
        <f>'BY_Demands (3)'!$H$24*'Projection_Growth (3)'!E156</f>
        <v>243.51538579751431</v>
      </c>
      <c r="G129" s="19">
        <f>'BY_Demands (3)'!$I$24*'Projection_Growth (3)'!F156</f>
        <v>163.61683129220265</v>
      </c>
      <c r="H129" s="2" t="s">
        <v>27</v>
      </c>
      <c r="I129" t="s">
        <v>485</v>
      </c>
      <c r="K129" s="13">
        <f t="shared" si="11"/>
        <v>407.13221708971696</v>
      </c>
    </row>
    <row r="130" spans="4:11" x14ac:dyDescent="0.3">
      <c r="D130" t="s">
        <v>26</v>
      </c>
      <c r="E130">
        <v>2012</v>
      </c>
      <c r="F130" s="13">
        <f>'BY_Demands (3)'!$H$25*'Projection_Growth (3)'!E151</f>
        <v>1826.3550030167467</v>
      </c>
      <c r="G130" s="13">
        <f>'BY_Demands (3)'!$I$25*'Projection_Growth (3)'!F151</f>
        <v>1227.1192533876986</v>
      </c>
      <c r="H130" t="s">
        <v>27</v>
      </c>
      <c r="I130" t="s">
        <v>487</v>
      </c>
      <c r="K130" s="13">
        <f t="shared" si="11"/>
        <v>3053.4742564044454</v>
      </c>
    </row>
    <row r="131" spans="4:11" x14ac:dyDescent="0.3">
      <c r="D131" t="s">
        <v>26</v>
      </c>
      <c r="E131">
        <v>2015</v>
      </c>
      <c r="F131" s="13">
        <f>'BY_Demands (3)'!$H$25*'Projection_Growth (3)'!E152</f>
        <v>1828.5827180031465</v>
      </c>
      <c r="G131" s="13">
        <f>'BY_Demands (3)'!$I$25*'Projection_Growth (3)'!F152</f>
        <v>1228.6160445079113</v>
      </c>
      <c r="H131" t="s">
        <v>27</v>
      </c>
      <c r="I131" t="s">
        <v>487</v>
      </c>
      <c r="K131" s="13">
        <f t="shared" si="11"/>
        <v>3057.1987625110578</v>
      </c>
    </row>
    <row r="132" spans="4:11" x14ac:dyDescent="0.3">
      <c r="D132" t="s">
        <v>26</v>
      </c>
      <c r="E132">
        <v>2020</v>
      </c>
      <c r="F132" s="13">
        <f>'BY_Demands (3)'!$H$25*'Projection_Growth (3)'!E153</f>
        <v>1858.2855844884766</v>
      </c>
      <c r="G132" s="13">
        <f>'BY_Demands (3)'!$I$25*'Projection_Growth (3)'!F153</f>
        <v>1248.5732594440803</v>
      </c>
      <c r="H132" t="s">
        <v>27</v>
      </c>
      <c r="I132" t="s">
        <v>487</v>
      </c>
      <c r="K132" s="13">
        <f t="shared" ref="K132:K195" si="12">SUM(F132:G132)</f>
        <v>3106.8588439325567</v>
      </c>
    </row>
    <row r="133" spans="4:11" x14ac:dyDescent="0.3">
      <c r="D133" t="s">
        <v>26</v>
      </c>
      <c r="E133">
        <v>2030</v>
      </c>
      <c r="F133" s="13">
        <f>'BY_Demands (3)'!$H$25*'Projection_Growth (3)'!E154</f>
        <v>1960.3398540363112</v>
      </c>
      <c r="G133" s="13">
        <f>'BY_Demands (3)'!$I$25*'Projection_Growth (3)'!F154</f>
        <v>1317.1430385098743</v>
      </c>
      <c r="H133" t="s">
        <v>27</v>
      </c>
      <c r="I133" t="s">
        <v>487</v>
      </c>
      <c r="K133" s="13">
        <f t="shared" si="12"/>
        <v>3277.4828925461852</v>
      </c>
    </row>
    <row r="134" spans="4:11" x14ac:dyDescent="0.3">
      <c r="D134" t="s">
        <v>26</v>
      </c>
      <c r="E134">
        <v>2040</v>
      </c>
      <c r="F134" s="13">
        <f>'BY_Demands (3)'!$H$25*'Projection_Growth (3)'!E155</f>
        <v>1933.9884268296785</v>
      </c>
      <c r="G134" s="13">
        <f>'BY_Demands (3)'!$I$25*'Projection_Growth (3)'!F155</f>
        <v>1299.4376397094816</v>
      </c>
      <c r="H134" t="s">
        <v>27</v>
      </c>
      <c r="I134" t="s">
        <v>487</v>
      </c>
      <c r="K134" s="13">
        <f t="shared" si="12"/>
        <v>3233.4260665391603</v>
      </c>
    </row>
    <row r="135" spans="4:11" x14ac:dyDescent="0.3">
      <c r="D135" s="2" t="s">
        <v>26</v>
      </c>
      <c r="E135" s="2">
        <v>2050</v>
      </c>
      <c r="F135" s="19">
        <f>'BY_Demands (3)'!$H$25*'Projection_Growth (3)'!E156</f>
        <v>1907.6369996230455</v>
      </c>
      <c r="G135" s="19">
        <f>'BY_Demands (3)'!$I$25*'Projection_Growth (3)'!F156</f>
        <v>1281.7322409090891</v>
      </c>
      <c r="H135" s="2" t="s">
        <v>27</v>
      </c>
      <c r="I135" t="s">
        <v>487</v>
      </c>
      <c r="K135" s="13">
        <f t="shared" si="12"/>
        <v>3189.3692405321344</v>
      </c>
    </row>
    <row r="136" spans="4:11" x14ac:dyDescent="0.3">
      <c r="D136" t="s">
        <v>26</v>
      </c>
      <c r="E136">
        <v>2012</v>
      </c>
      <c r="F136" s="13">
        <f>'BY_Demands (3)'!H$26*'Projection_Growth (3)'!E160</f>
        <v>89.348885198062021</v>
      </c>
      <c r="G136" s="13">
        <f>'BY_Demands (3)'!I$26*'Projection_Growth (3)'!F160</f>
        <v>0</v>
      </c>
      <c r="H136" t="s">
        <v>27</v>
      </c>
      <c r="I136" s="215" t="s">
        <v>489</v>
      </c>
      <c r="K136" s="13">
        <f t="shared" si="12"/>
        <v>89.348885198062021</v>
      </c>
    </row>
    <row r="137" spans="4:11" x14ac:dyDescent="0.3">
      <c r="D137" t="s">
        <v>26</v>
      </c>
      <c r="E137">
        <v>2015</v>
      </c>
      <c r="F137" s="13">
        <f>'BY_Demands (3)'!H$26*'Projection_Growth (3)'!E161</f>
        <v>90.737771324373313</v>
      </c>
      <c r="G137" s="13">
        <f>'BY_Demands (3)'!I$26*'Projection_Growth (3)'!F161</f>
        <v>0</v>
      </c>
      <c r="H137" t="s">
        <v>27</v>
      </c>
      <c r="I137" s="215" t="s">
        <v>489</v>
      </c>
      <c r="K137" s="13">
        <f t="shared" si="12"/>
        <v>90.737771324373313</v>
      </c>
    </row>
    <row r="138" spans="4:11" x14ac:dyDescent="0.3">
      <c r="D138" t="s">
        <v>26</v>
      </c>
      <c r="E138">
        <v>2020</v>
      </c>
      <c r="F138" s="13">
        <f>'BY_Demands (3)'!H$26*'Projection_Growth (3)'!E162</f>
        <v>86.094206263513271</v>
      </c>
      <c r="G138" s="13">
        <f>'BY_Demands (3)'!I$26*'Projection_Growth (3)'!F162</f>
        <v>0</v>
      </c>
      <c r="H138" t="s">
        <v>27</v>
      </c>
      <c r="I138" s="215" t="s">
        <v>489</v>
      </c>
      <c r="K138" s="13">
        <f t="shared" si="12"/>
        <v>86.094206263513271</v>
      </c>
    </row>
    <row r="139" spans="4:11" x14ac:dyDescent="0.3">
      <c r="D139" t="s">
        <v>26</v>
      </c>
      <c r="E139">
        <v>2030</v>
      </c>
      <c r="F139" s="13">
        <f>'BY_Demands (3)'!H$26*'Projection_Growth (3)'!E164</f>
        <v>94.697312220628916</v>
      </c>
      <c r="G139" s="13">
        <f>'BY_Demands (3)'!I$26*'Projection_Growth (3)'!F164</f>
        <v>0</v>
      </c>
      <c r="H139" t="s">
        <v>27</v>
      </c>
      <c r="I139" s="215" t="s">
        <v>489</v>
      </c>
      <c r="K139" s="13">
        <f t="shared" si="12"/>
        <v>94.697312220628916</v>
      </c>
    </row>
    <row r="140" spans="4:11" x14ac:dyDescent="0.3">
      <c r="D140" t="s">
        <v>26</v>
      </c>
      <c r="E140">
        <v>2040</v>
      </c>
      <c r="F140" s="13">
        <f>'BY_Demands (3)'!H$26*'Projection_Growth (3)'!E166</f>
        <v>92.717541772501121</v>
      </c>
      <c r="G140" s="13">
        <f>'BY_Demands (3)'!I$26*'Projection_Growth (3)'!F166</f>
        <v>0</v>
      </c>
      <c r="H140" t="s">
        <v>27</v>
      </c>
      <c r="I140" s="215" t="s">
        <v>489</v>
      </c>
      <c r="K140" s="13">
        <f t="shared" si="12"/>
        <v>92.717541772501121</v>
      </c>
    </row>
    <row r="141" spans="4:11" x14ac:dyDescent="0.3">
      <c r="D141" s="2" t="s">
        <v>26</v>
      </c>
      <c r="E141" s="2">
        <v>2050</v>
      </c>
      <c r="F141" s="13">
        <f>'BY_Demands (3)'!H$26*'Projection_Growth (3)'!E168</f>
        <v>90.737771324373313</v>
      </c>
      <c r="G141" s="13">
        <f>'BY_Demands (3)'!I$26*'Projection_Growth (3)'!F168</f>
        <v>0</v>
      </c>
      <c r="H141" s="2" t="s">
        <v>27</v>
      </c>
      <c r="I141" s="215" t="s">
        <v>489</v>
      </c>
      <c r="K141" s="13">
        <f t="shared" si="12"/>
        <v>90.737771324373313</v>
      </c>
    </row>
    <row r="142" spans="4:11" x14ac:dyDescent="0.3">
      <c r="D142" t="s">
        <v>26</v>
      </c>
      <c r="E142">
        <v>2012</v>
      </c>
      <c r="F142" s="13">
        <f>'BY_Demands (3)'!$H$27*'Projection_Growth (3)'!E160</f>
        <v>152.15381153746915</v>
      </c>
      <c r="G142" s="13">
        <f>'BY_Demands (3)'!$I$27*'Projection_Growth (3)'!F160</f>
        <v>0</v>
      </c>
      <c r="H142" t="s">
        <v>27</v>
      </c>
      <c r="I142" s="216" t="s">
        <v>491</v>
      </c>
      <c r="K142" s="13">
        <f t="shared" si="12"/>
        <v>152.15381153746915</v>
      </c>
    </row>
    <row r="143" spans="4:11" x14ac:dyDescent="0.3">
      <c r="D143" t="s">
        <v>26</v>
      </c>
      <c r="E143">
        <v>2015</v>
      </c>
      <c r="F143" s="13">
        <f>'BY_Demands (3)'!$H$27*'Projection_Growth (3)'!E161</f>
        <v>154.51897051445386</v>
      </c>
      <c r="G143" s="13">
        <f>'BY_Demands (3)'!$I$27*'Projection_Growth (3)'!F161</f>
        <v>0</v>
      </c>
      <c r="H143" t="s">
        <v>27</v>
      </c>
      <c r="I143" s="216" t="s">
        <v>491</v>
      </c>
      <c r="K143" s="13">
        <f t="shared" si="12"/>
        <v>154.51897051445386</v>
      </c>
    </row>
    <row r="144" spans="4:11" x14ac:dyDescent="0.3">
      <c r="D144" t="s">
        <v>26</v>
      </c>
      <c r="E144">
        <v>2020</v>
      </c>
      <c r="F144" s="13">
        <f>'BY_Demands (3)'!$H$27*'Projection_Growth (3)'!E162</f>
        <v>146.61136068176398</v>
      </c>
      <c r="G144" s="13">
        <f>'BY_Demands (3)'!$I$27*'Projection_Growth (3)'!F162</f>
        <v>0</v>
      </c>
      <c r="H144" t="s">
        <v>27</v>
      </c>
      <c r="I144" s="216" t="s">
        <v>491</v>
      </c>
      <c r="K144" s="13">
        <f t="shared" si="12"/>
        <v>146.61136068176398</v>
      </c>
    </row>
    <row r="145" spans="4:11" x14ac:dyDescent="0.3">
      <c r="D145" t="s">
        <v>26</v>
      </c>
      <c r="E145">
        <v>2030</v>
      </c>
      <c r="F145" s="13">
        <f>'BY_Demands (3)'!$H$27*'Projection_Growth (3)'!E164</f>
        <v>161.26174338697814</v>
      </c>
      <c r="G145" s="13">
        <f>'BY_Demands (3)'!$I$27*'Projection_Growth (3)'!F164</f>
        <v>0</v>
      </c>
      <c r="H145" t="s">
        <v>27</v>
      </c>
      <c r="I145" s="216" t="s">
        <v>491</v>
      </c>
      <c r="K145" s="13">
        <f t="shared" si="12"/>
        <v>161.26174338697814</v>
      </c>
    </row>
    <row r="146" spans="4:11" x14ac:dyDescent="0.3">
      <c r="D146" t="s">
        <v>26</v>
      </c>
      <c r="E146">
        <v>2040</v>
      </c>
      <c r="F146" s="13">
        <f>'BY_Demands (3)'!$H$27*'Projection_Growth (3)'!E166</f>
        <v>157.89035695071598</v>
      </c>
      <c r="G146" s="13">
        <f>'BY_Demands (3)'!$I$27*'Projection_Growth (3)'!F166</f>
        <v>0</v>
      </c>
      <c r="H146" t="s">
        <v>27</v>
      </c>
      <c r="I146" s="216" t="s">
        <v>491</v>
      </c>
      <c r="K146" s="13">
        <f t="shared" si="12"/>
        <v>157.89035695071598</v>
      </c>
    </row>
    <row r="147" spans="4:11" x14ac:dyDescent="0.3">
      <c r="D147" s="2" t="s">
        <v>26</v>
      </c>
      <c r="E147" s="2">
        <v>2050</v>
      </c>
      <c r="F147" s="19">
        <f>'BY_Demands (3)'!$H$27*'Projection_Growth (3)'!E168</f>
        <v>154.51897051445386</v>
      </c>
      <c r="G147" s="19">
        <f>'BY_Demands (3)'!$I$27*'Projection_Growth (3)'!F168</f>
        <v>0</v>
      </c>
      <c r="H147" s="2" t="s">
        <v>27</v>
      </c>
      <c r="I147" s="216" t="s">
        <v>491</v>
      </c>
      <c r="K147" s="13">
        <f t="shared" si="12"/>
        <v>154.51897051445386</v>
      </c>
    </row>
    <row r="148" spans="4:11" x14ac:dyDescent="0.3">
      <c r="D148" t="s">
        <v>26</v>
      </c>
      <c r="E148">
        <v>2012</v>
      </c>
      <c r="F148" s="13">
        <f>'BY_Demands (3)'!H$28*'Projection_Growth (3)'!E160</f>
        <v>80.016720717905557</v>
      </c>
      <c r="G148" s="13">
        <f>'BY_Demands (3)'!I$28*'Projection_Growth (3)'!F160</f>
        <v>0</v>
      </c>
      <c r="H148" t="s">
        <v>27</v>
      </c>
      <c r="I148" s="216" t="s">
        <v>493</v>
      </c>
      <c r="K148" s="13">
        <f t="shared" si="12"/>
        <v>80.016720717905557</v>
      </c>
    </row>
    <row r="149" spans="4:11" x14ac:dyDescent="0.3">
      <c r="D149" t="s">
        <v>26</v>
      </c>
      <c r="E149">
        <v>2015</v>
      </c>
      <c r="F149" s="13">
        <f>'BY_Demands (3)'!H$28*'Projection_Growth (3)'!E161</f>
        <v>81.260542764836188</v>
      </c>
      <c r="G149" s="13">
        <f>'BY_Demands (3)'!I$28*'Projection_Growth (3)'!F161</f>
        <v>0</v>
      </c>
      <c r="H149" t="s">
        <v>27</v>
      </c>
      <c r="I149" s="216" t="s">
        <v>493</v>
      </c>
      <c r="K149" s="13">
        <f t="shared" si="12"/>
        <v>81.260542764836188</v>
      </c>
    </row>
    <row r="150" spans="4:11" x14ac:dyDescent="0.3">
      <c r="D150" t="s">
        <v>26</v>
      </c>
      <c r="E150">
        <v>2020</v>
      </c>
      <c r="F150" s="13">
        <f>'BY_Demands (3)'!H$28*'Projection_Growth (3)'!E162</f>
        <v>77.101981101905437</v>
      </c>
      <c r="G150" s="13">
        <f>'BY_Demands (3)'!I$28*'Projection_Growth (3)'!F162</f>
        <v>0</v>
      </c>
      <c r="H150" t="s">
        <v>27</v>
      </c>
      <c r="I150" s="216" t="s">
        <v>493</v>
      </c>
      <c r="K150" s="13">
        <f t="shared" si="12"/>
        <v>77.101981101905437</v>
      </c>
    </row>
    <row r="151" spans="4:11" x14ac:dyDescent="0.3">
      <c r="D151" t="s">
        <v>26</v>
      </c>
      <c r="E151">
        <v>2030</v>
      </c>
      <c r="F151" s="13">
        <f>'BY_Demands (3)'!H$28*'Projection_Growth (3)'!E164</f>
        <v>84.806524086981241</v>
      </c>
      <c r="G151" s="13">
        <f>'BY_Demands (3)'!I$28*'Projection_Growth (3)'!F164</f>
        <v>0</v>
      </c>
      <c r="H151" t="s">
        <v>27</v>
      </c>
      <c r="I151" s="216" t="s">
        <v>493</v>
      </c>
      <c r="K151" s="13">
        <f t="shared" si="12"/>
        <v>84.806524086981241</v>
      </c>
    </row>
    <row r="152" spans="4:11" x14ac:dyDescent="0.3">
      <c r="D152" t="s">
        <v>26</v>
      </c>
      <c r="E152">
        <v>2040</v>
      </c>
      <c r="F152" s="13">
        <f>'BY_Demands (3)'!H$28*'Projection_Growth (3)'!E166</f>
        <v>83.033533425908715</v>
      </c>
      <c r="G152" s="13">
        <f>'BY_Demands (3)'!I$28*'Projection_Growth (3)'!F166</f>
        <v>0</v>
      </c>
      <c r="H152" t="s">
        <v>27</v>
      </c>
      <c r="I152" s="216" t="s">
        <v>493</v>
      </c>
      <c r="K152" s="13">
        <f t="shared" si="12"/>
        <v>83.033533425908715</v>
      </c>
    </row>
    <row r="153" spans="4:11" x14ac:dyDescent="0.3">
      <c r="D153" s="2" t="s">
        <v>26</v>
      </c>
      <c r="E153" s="2">
        <v>2050</v>
      </c>
      <c r="F153" s="13">
        <f>'BY_Demands (3)'!H$28*'Projection_Growth (3)'!E168</f>
        <v>81.260542764836188</v>
      </c>
      <c r="G153" s="13">
        <f>'BY_Demands (3)'!I$28*'Projection_Growth (3)'!F168</f>
        <v>0</v>
      </c>
      <c r="H153" s="2" t="s">
        <v>27</v>
      </c>
      <c r="I153" s="216" t="s">
        <v>493</v>
      </c>
      <c r="K153" s="13">
        <f t="shared" si="12"/>
        <v>81.260542764836188</v>
      </c>
    </row>
    <row r="154" spans="4:11" x14ac:dyDescent="0.3">
      <c r="D154" t="s">
        <v>26</v>
      </c>
      <c r="E154">
        <v>2012</v>
      </c>
      <c r="F154" s="13">
        <f>'BY_Demands (3)'!$H$29*'Projection_Growth (3)'!E160</f>
        <v>675.65909457949635</v>
      </c>
      <c r="G154" s="13">
        <f>'BY_Demands (3)'!$I$29*'Projection_Growth (3)'!F160</f>
        <v>0</v>
      </c>
      <c r="H154" t="s">
        <v>27</v>
      </c>
      <c r="I154" s="216" t="s">
        <v>495</v>
      </c>
      <c r="K154" s="13">
        <f t="shared" si="12"/>
        <v>675.65909457949635</v>
      </c>
    </row>
    <row r="155" spans="4:11" x14ac:dyDescent="0.3">
      <c r="D155" t="s">
        <v>26</v>
      </c>
      <c r="E155">
        <v>2015</v>
      </c>
      <c r="F155" s="13">
        <f>'BY_Demands (3)'!$H$29*'Projection_Growth (3)'!E161</f>
        <v>686.16189537546938</v>
      </c>
      <c r="G155" s="13">
        <f>'BY_Demands (3)'!$I$29*'Projection_Growth (3)'!F161</f>
        <v>0</v>
      </c>
      <c r="H155" t="s">
        <v>27</v>
      </c>
      <c r="I155" s="216" t="s">
        <v>495</v>
      </c>
      <c r="K155" s="13">
        <f t="shared" si="12"/>
        <v>686.16189537546938</v>
      </c>
    </row>
    <row r="156" spans="4:11" x14ac:dyDescent="0.3">
      <c r="D156" t="s">
        <v>26</v>
      </c>
      <c r="E156">
        <v>2020</v>
      </c>
      <c r="F156" s="13">
        <f>'BY_Demands (3)'!$H$29*'Projection_Growth (3)'!E162</f>
        <v>651.04710958170404</v>
      </c>
      <c r="G156" s="13">
        <f>'BY_Demands (3)'!$I$29*'Projection_Growth (3)'!F162</f>
        <v>0</v>
      </c>
      <c r="H156" t="s">
        <v>27</v>
      </c>
      <c r="I156" s="216" t="s">
        <v>495</v>
      </c>
      <c r="K156" s="13">
        <f t="shared" si="12"/>
        <v>651.04710958170404</v>
      </c>
    </row>
    <row r="157" spans="4:11" x14ac:dyDescent="0.3">
      <c r="D157" t="s">
        <v>26</v>
      </c>
      <c r="E157">
        <v>2030</v>
      </c>
      <c r="F157" s="13">
        <f>'BY_Demands (3)'!$H$29*'Projection_Growth (3)'!E164</f>
        <v>716.10406881147969</v>
      </c>
      <c r="G157" s="13">
        <f>'BY_Demands (3)'!$I$29*'Projection_Growth (3)'!F164</f>
        <v>0</v>
      </c>
      <c r="H157" t="s">
        <v>27</v>
      </c>
      <c r="I157" s="216" t="s">
        <v>495</v>
      </c>
      <c r="K157" s="13">
        <f t="shared" si="12"/>
        <v>716.10406881147969</v>
      </c>
    </row>
    <row r="158" spans="4:11" x14ac:dyDescent="0.3">
      <c r="D158" t="s">
        <v>26</v>
      </c>
      <c r="E158">
        <v>2040</v>
      </c>
      <c r="F158" s="13">
        <f>'BY_Demands (3)'!$H$29*'Projection_Growth (3)'!E166</f>
        <v>701.13298209347454</v>
      </c>
      <c r="G158" s="13">
        <f>'BY_Demands (3)'!$I$29*'Projection_Growth (3)'!F166</f>
        <v>0</v>
      </c>
      <c r="H158" t="s">
        <v>27</v>
      </c>
      <c r="I158" s="216" t="s">
        <v>495</v>
      </c>
      <c r="K158" s="13">
        <f t="shared" si="12"/>
        <v>701.13298209347454</v>
      </c>
    </row>
    <row r="159" spans="4:11" x14ac:dyDescent="0.3">
      <c r="D159" s="2" t="s">
        <v>26</v>
      </c>
      <c r="E159" s="2">
        <v>2050</v>
      </c>
      <c r="F159" s="19">
        <f>'BY_Demands (3)'!$H$29*'Projection_Growth (3)'!E168</f>
        <v>686.16189537546938</v>
      </c>
      <c r="G159" s="19">
        <f>'BY_Demands (3)'!$I$29*'Projection_Growth (3)'!F168</f>
        <v>0</v>
      </c>
      <c r="H159" s="2" t="s">
        <v>27</v>
      </c>
      <c r="I159" s="216" t="s">
        <v>495</v>
      </c>
      <c r="K159" s="13">
        <f t="shared" si="12"/>
        <v>686.16189537546938</v>
      </c>
    </row>
    <row r="160" spans="4:11" x14ac:dyDescent="0.3">
      <c r="D160" t="s">
        <v>26</v>
      </c>
      <c r="E160">
        <v>2012</v>
      </c>
      <c r="F160" s="13">
        <f>'BY_Demands (3)'!$H$30*'Projection_Growth (3)'!E160</f>
        <v>363.92664488238023</v>
      </c>
      <c r="G160" s="13">
        <f>'BY_Demands (3)'!$I$30*'Projection_Growth (3)'!F160</f>
        <v>0</v>
      </c>
      <c r="H160" t="s">
        <v>27</v>
      </c>
      <c r="I160" s="216" t="s">
        <v>497</v>
      </c>
      <c r="K160" s="13">
        <f t="shared" si="12"/>
        <v>363.92664488238023</v>
      </c>
    </row>
    <row r="161" spans="4:11" x14ac:dyDescent="0.3">
      <c r="D161" t="s">
        <v>26</v>
      </c>
      <c r="E161">
        <v>2015</v>
      </c>
      <c r="F161" s="13">
        <f>'BY_Demands (3)'!$H$30*'Projection_Growth (3)'!E161</f>
        <v>369.58371230915003</v>
      </c>
      <c r="G161" s="13">
        <f>'BY_Demands (3)'!$I$30*'Projection_Growth (3)'!F161</f>
        <v>0</v>
      </c>
      <c r="H161" t="s">
        <v>27</v>
      </c>
      <c r="I161" s="216" t="s">
        <v>497</v>
      </c>
      <c r="K161" s="13">
        <f t="shared" si="12"/>
        <v>369.58371230915003</v>
      </c>
    </row>
    <row r="162" spans="4:11" x14ac:dyDescent="0.3">
      <c r="D162" t="s">
        <v>26</v>
      </c>
      <c r="E162">
        <v>2020</v>
      </c>
      <c r="F162" s="13">
        <f>'BY_Demands (3)'!$H$30*'Projection_Growth (3)'!E162</f>
        <v>350.67002302085331</v>
      </c>
      <c r="G162" s="13">
        <f>'BY_Demands (3)'!$I$30*'Projection_Growth (3)'!F162</f>
        <v>0</v>
      </c>
      <c r="H162" t="s">
        <v>27</v>
      </c>
      <c r="I162" s="216" t="s">
        <v>497</v>
      </c>
      <c r="K162" s="13">
        <f t="shared" si="12"/>
        <v>350.67002302085331</v>
      </c>
    </row>
    <row r="163" spans="4:11" x14ac:dyDescent="0.3">
      <c r="D163" t="s">
        <v>26</v>
      </c>
      <c r="E163">
        <v>2030</v>
      </c>
      <c r="F163" s="13">
        <f>'BY_Demands (3)'!$H$30*'Projection_Growth (3)'!E164</f>
        <v>385.71130506483598</v>
      </c>
      <c r="G163" s="13">
        <f>'BY_Demands (3)'!$I$30*'Projection_Growth (3)'!F164</f>
        <v>0</v>
      </c>
      <c r="H163" t="s">
        <v>27</v>
      </c>
      <c r="I163" s="216" t="s">
        <v>497</v>
      </c>
      <c r="K163" s="13">
        <f t="shared" si="12"/>
        <v>385.71130506483598</v>
      </c>
    </row>
    <row r="164" spans="4:11" x14ac:dyDescent="0.3">
      <c r="D164" t="s">
        <v>26</v>
      </c>
      <c r="E164">
        <v>2040</v>
      </c>
      <c r="F164" s="13">
        <f>'BY_Demands (3)'!$H$30*'Projection_Growth (3)'!E166</f>
        <v>377.64750868699298</v>
      </c>
      <c r="G164" s="13">
        <f>'BY_Demands (3)'!$I$30*'Projection_Growth (3)'!F166</f>
        <v>0</v>
      </c>
      <c r="H164" t="s">
        <v>27</v>
      </c>
      <c r="I164" s="216" t="s">
        <v>497</v>
      </c>
      <c r="K164" s="13">
        <f t="shared" si="12"/>
        <v>377.64750868699298</v>
      </c>
    </row>
    <row r="165" spans="4:11" x14ac:dyDescent="0.3">
      <c r="D165" s="2" t="s">
        <v>26</v>
      </c>
      <c r="E165" s="2">
        <v>2050</v>
      </c>
      <c r="F165" s="19">
        <f>'BY_Demands (3)'!$H$30*'Projection_Growth (3)'!E168</f>
        <v>369.58371230915003</v>
      </c>
      <c r="G165" s="19">
        <f>'BY_Demands (3)'!$I$30*'Projection_Growth (3)'!F168</f>
        <v>0</v>
      </c>
      <c r="H165" s="2" t="s">
        <v>27</v>
      </c>
      <c r="I165" s="216" t="s">
        <v>497</v>
      </c>
      <c r="K165" s="13">
        <f t="shared" si="12"/>
        <v>369.58371230915003</v>
      </c>
    </row>
    <row r="166" spans="4:11" x14ac:dyDescent="0.3">
      <c r="D166" t="s">
        <v>26</v>
      </c>
      <c r="E166">
        <v>2012</v>
      </c>
      <c r="F166" s="13">
        <f>'BY_Demands (3)'!$H$31*'Projection_Growth (3)'!E160</f>
        <v>261.09768369959119</v>
      </c>
      <c r="G166" s="13">
        <f>'BY_Demands (3)'!$I$31*'Projection_Growth (3)'!F160</f>
        <v>219.32058457681677</v>
      </c>
      <c r="H166" t="s">
        <v>27</v>
      </c>
      <c r="I166" t="s">
        <v>499</v>
      </c>
      <c r="K166" s="13">
        <f t="shared" si="12"/>
        <v>480.41826827640796</v>
      </c>
    </row>
    <row r="167" spans="4:11" x14ac:dyDescent="0.3">
      <c r="D167" t="s">
        <v>26</v>
      </c>
      <c r="E167">
        <v>2015</v>
      </c>
      <c r="F167" s="13">
        <f>'BY_Demands (3)'!$H$31*'Projection_Growth (3)'!E161</f>
        <v>265.1563235997815</v>
      </c>
      <c r="G167" s="13">
        <f>'BY_Demands (3)'!$I$31*'Projection_Growth (3)'!F161</f>
        <v>222.7298192467064</v>
      </c>
      <c r="H167" t="s">
        <v>27</v>
      </c>
      <c r="I167" t="s">
        <v>499</v>
      </c>
      <c r="K167" s="13">
        <f t="shared" si="12"/>
        <v>487.88614284648793</v>
      </c>
    </row>
    <row r="168" spans="4:11" x14ac:dyDescent="0.3">
      <c r="D168" t="s">
        <v>26</v>
      </c>
      <c r="E168">
        <v>2020</v>
      </c>
      <c r="F168" s="13">
        <f>'BY_Demands (3)'!$H$31*'Projection_Growth (3)'!E162</f>
        <v>251.58677453589226</v>
      </c>
      <c r="G168" s="13">
        <f>'BY_Demands (3)'!$I$31*'Projection_Growth (3)'!F162</f>
        <v>211.33147441665366</v>
      </c>
      <c r="H168" t="s">
        <v>27</v>
      </c>
      <c r="I168" t="s">
        <v>499</v>
      </c>
      <c r="K168" s="13">
        <f t="shared" si="12"/>
        <v>462.91824895254592</v>
      </c>
    </row>
    <row r="169" spans="4:11" x14ac:dyDescent="0.3">
      <c r="D169" t="s">
        <v>26</v>
      </c>
      <c r="E169">
        <v>2030</v>
      </c>
      <c r="F169" s="13">
        <f>'BY_Demands (3)'!$H$31*'Projection_Growth (3)'!E164</f>
        <v>276.72699909544582</v>
      </c>
      <c r="G169" s="13">
        <f>'BY_Demands (3)'!$I$31*'Projection_Growth (3)'!F164</f>
        <v>232.44912153120129</v>
      </c>
      <c r="H169" t="s">
        <v>27</v>
      </c>
      <c r="I169" t="s">
        <v>499</v>
      </c>
      <c r="K169" s="13">
        <f t="shared" si="12"/>
        <v>509.1761206266471</v>
      </c>
    </row>
    <row r="170" spans="4:11" x14ac:dyDescent="0.3">
      <c r="D170" t="s">
        <v>26</v>
      </c>
      <c r="E170">
        <v>2040</v>
      </c>
      <c r="F170" s="13">
        <f>'BY_Demands (3)'!$H$31*'Projection_Growth (3)'!E166</f>
        <v>270.94166134761366</v>
      </c>
      <c r="G170" s="13">
        <f>'BY_Demands (3)'!$I$31*'Projection_Growth (3)'!F166</f>
        <v>227.58947038895383</v>
      </c>
      <c r="H170" t="s">
        <v>27</v>
      </c>
      <c r="I170" t="s">
        <v>499</v>
      </c>
      <c r="K170" s="13">
        <f t="shared" si="12"/>
        <v>498.53113173656749</v>
      </c>
    </row>
    <row r="171" spans="4:11" x14ac:dyDescent="0.3">
      <c r="D171" s="2" t="s">
        <v>26</v>
      </c>
      <c r="E171" s="2">
        <v>2050</v>
      </c>
      <c r="F171" s="19">
        <f>'BY_Demands (3)'!$H$31*'Projection_Growth (3)'!E168</f>
        <v>265.1563235997815</v>
      </c>
      <c r="G171" s="19">
        <f>'BY_Demands (3)'!$I$31*'Projection_Growth (3)'!F168</f>
        <v>222.7298192467064</v>
      </c>
      <c r="H171" s="2" t="s">
        <v>27</v>
      </c>
      <c r="I171" t="s">
        <v>499</v>
      </c>
      <c r="K171" s="13">
        <f t="shared" si="12"/>
        <v>487.88614284648793</v>
      </c>
    </row>
    <row r="172" spans="4:11" x14ac:dyDescent="0.3">
      <c r="D172" t="s">
        <v>26</v>
      </c>
      <c r="E172">
        <v>2012</v>
      </c>
      <c r="F172" s="13">
        <f>'BY_Demands (3)'!$H$32*'Projection_Growth (3)'!E160</f>
        <v>582.99880094132595</v>
      </c>
      <c r="G172" s="13">
        <f>'BY_Demands (3)'!$I$32*'Projection_Growth (3)'!F160</f>
        <v>489.71571106371709</v>
      </c>
      <c r="H172" t="s">
        <v>27</v>
      </c>
      <c r="I172" t="s">
        <v>501</v>
      </c>
      <c r="K172" s="13">
        <f t="shared" si="12"/>
        <v>1072.7145120050432</v>
      </c>
    </row>
    <row r="173" spans="4:11" x14ac:dyDescent="0.3">
      <c r="D173" t="s">
        <v>26</v>
      </c>
      <c r="E173">
        <v>2015</v>
      </c>
      <c r="F173" s="13">
        <f>'BY_Demands (3)'!$H$32*'Projection_Growth (3)'!E161</f>
        <v>592.06124133427102</v>
      </c>
      <c r="G173" s="13">
        <f>'BY_Demands (3)'!$I$32*'Projection_Growth (3)'!F161</f>
        <v>497.32810998089815</v>
      </c>
      <c r="H173" t="s">
        <v>27</v>
      </c>
      <c r="I173" t="s">
        <v>501</v>
      </c>
      <c r="K173" s="13">
        <f t="shared" si="12"/>
        <v>1089.3893513151693</v>
      </c>
    </row>
    <row r="174" spans="4:11" x14ac:dyDescent="0.3">
      <c r="D174" t="s">
        <v>26</v>
      </c>
      <c r="E174">
        <v>2020</v>
      </c>
      <c r="F174" s="13">
        <f>'BY_Demands (3)'!$H$32*'Projection_Growth (3)'!E162</f>
        <v>561.76211833376203</v>
      </c>
      <c r="G174" s="13">
        <f>'BY_Demands (3)'!$I$32*'Projection_Growth (3)'!F162</f>
        <v>471.87701721562399</v>
      </c>
      <c r="H174" t="s">
        <v>27</v>
      </c>
      <c r="I174" t="s">
        <v>501</v>
      </c>
      <c r="K174" s="13">
        <f t="shared" si="12"/>
        <v>1033.6391355493861</v>
      </c>
    </row>
    <row r="175" spans="4:11" x14ac:dyDescent="0.3">
      <c r="D175" t="s">
        <v>26</v>
      </c>
      <c r="E175">
        <v>2030</v>
      </c>
      <c r="F175" s="13">
        <f>'BY_Demands (3)'!$H$32*'Projection_Growth (3)'!E164</f>
        <v>617.89712713942743</v>
      </c>
      <c r="G175" s="13">
        <f>'BY_Demands (3)'!$I$32*'Projection_Growth (3)'!F164</f>
        <v>519.03010862584313</v>
      </c>
      <c r="H175" t="s">
        <v>27</v>
      </c>
      <c r="I175" t="s">
        <v>501</v>
      </c>
      <c r="K175" s="13">
        <f t="shared" si="12"/>
        <v>1136.9272357652706</v>
      </c>
    </row>
    <row r="176" spans="4:11" x14ac:dyDescent="0.3">
      <c r="D176" t="s">
        <v>26</v>
      </c>
      <c r="E176">
        <v>2040</v>
      </c>
      <c r="F176" s="13">
        <f>'BY_Demands (3)'!$H$32*'Projection_Growth (3)'!E166</f>
        <v>604.97918423684928</v>
      </c>
      <c r="G176" s="13">
        <f>'BY_Demands (3)'!$I$32*'Projection_Growth (3)'!F166</f>
        <v>508.17910930337064</v>
      </c>
      <c r="H176" t="s">
        <v>27</v>
      </c>
      <c r="I176" t="s">
        <v>501</v>
      </c>
      <c r="K176" s="13">
        <f t="shared" si="12"/>
        <v>1113.1582935402198</v>
      </c>
    </row>
    <row r="177" spans="2:11" x14ac:dyDescent="0.3">
      <c r="D177" s="2" t="s">
        <v>26</v>
      </c>
      <c r="E177" s="2">
        <v>2050</v>
      </c>
      <c r="F177" s="19">
        <f>'BY_Demands (3)'!$H$32*'Projection_Growth (3)'!E168</f>
        <v>592.06124133427102</v>
      </c>
      <c r="G177" s="19">
        <f>'BY_Demands (3)'!$I$32*'Projection_Growth (3)'!F168</f>
        <v>497.32810998089815</v>
      </c>
      <c r="H177" s="2" t="s">
        <v>27</v>
      </c>
      <c r="I177" t="s">
        <v>501</v>
      </c>
      <c r="K177" s="13">
        <f t="shared" si="12"/>
        <v>1089.3893513151693</v>
      </c>
    </row>
    <row r="178" spans="2:11" x14ac:dyDescent="0.3">
      <c r="D178" t="s">
        <v>26</v>
      </c>
      <c r="E178">
        <v>2012</v>
      </c>
      <c r="F178" s="13">
        <f>'BY_Demands (3)'!$H$33*'Projection_Growth (3)'!E160</f>
        <v>2028.0678049033156</v>
      </c>
      <c r="G178" s="13">
        <f>'BY_Demands (3)'!$I$33*'Projection_Growth (3)'!F160</f>
        <v>1703.5655400320729</v>
      </c>
      <c r="H178" t="s">
        <v>27</v>
      </c>
      <c r="I178" t="s">
        <v>503</v>
      </c>
      <c r="K178" s="13">
        <f t="shared" si="12"/>
        <v>3731.6333449353888</v>
      </c>
    </row>
    <row r="179" spans="2:11" x14ac:dyDescent="0.3">
      <c r="D179" t="s">
        <v>26</v>
      </c>
      <c r="E179">
        <v>2015</v>
      </c>
      <c r="F179" s="13">
        <f>'BY_Demands (3)'!$H$33*'Projection_Growth (3)'!E161</f>
        <v>2059.5931589265338</v>
      </c>
      <c r="G179" s="13">
        <f>'BY_Demands (3)'!$I$33*'Projection_Growth (3)'!F161</f>
        <v>1730.0466599539122</v>
      </c>
      <c r="H179" t="s">
        <v>27</v>
      </c>
      <c r="I179" t="s">
        <v>503</v>
      </c>
      <c r="K179" s="13">
        <f t="shared" si="12"/>
        <v>3789.639818880446</v>
      </c>
    </row>
    <row r="180" spans="2:11" x14ac:dyDescent="0.3">
      <c r="D180" t="s">
        <v>26</v>
      </c>
      <c r="E180">
        <v>2020</v>
      </c>
      <c r="F180" s="13">
        <f>'BY_Demands (3)'!$H$33*'Projection_Growth (3)'!E162</f>
        <v>1954.1921258970988</v>
      </c>
      <c r="G180" s="13">
        <f>'BY_Demands (3)'!$I$33*'Projection_Growth (3)'!F162</f>
        <v>1641.5103855164368</v>
      </c>
      <c r="H180" t="s">
        <v>27</v>
      </c>
      <c r="I180" t="s">
        <v>503</v>
      </c>
      <c r="K180" s="13">
        <f t="shared" si="12"/>
        <v>3595.7025114135358</v>
      </c>
    </row>
    <row r="181" spans="2:11" x14ac:dyDescent="0.3">
      <c r="D181" t="s">
        <v>26</v>
      </c>
      <c r="E181">
        <v>2030</v>
      </c>
      <c r="F181" s="13">
        <f>'BY_Demands (3)'!$H$33*'Projection_Growth (3)'!E164</f>
        <v>2149.468006229813</v>
      </c>
      <c r="G181" s="13">
        <f>'BY_Demands (3)'!$I$33*'Projection_Growth (3)'!F164</f>
        <v>1805.5410257790281</v>
      </c>
      <c r="H181" t="s">
        <v>27</v>
      </c>
      <c r="I181" t="s">
        <v>503</v>
      </c>
      <c r="K181" s="13">
        <f t="shared" si="12"/>
        <v>3955.0090320088411</v>
      </c>
    </row>
    <row r="182" spans="2:11" x14ac:dyDescent="0.3">
      <c r="D182" t="s">
        <v>26</v>
      </c>
      <c r="E182">
        <v>2040</v>
      </c>
      <c r="F182" s="13">
        <f>'BY_Demands (3)'!$H$33*'Projection_Growth (3)'!E166</f>
        <v>2104.5305825781734</v>
      </c>
      <c r="G182" s="13">
        <f>'BY_Demands (3)'!$I$33*'Projection_Growth (3)'!F166</f>
        <v>1767.7938428664702</v>
      </c>
      <c r="H182" t="s">
        <v>27</v>
      </c>
      <c r="I182" t="s">
        <v>503</v>
      </c>
      <c r="K182" s="13">
        <f t="shared" si="12"/>
        <v>3872.3244254446436</v>
      </c>
    </row>
    <row r="183" spans="2:11" x14ac:dyDescent="0.3">
      <c r="D183" s="2" t="s">
        <v>26</v>
      </c>
      <c r="E183" s="2">
        <v>2050</v>
      </c>
      <c r="F183" s="19">
        <f>'BY_Demands (3)'!$H$33*'Projection_Growth (3)'!E168</f>
        <v>2059.5931589265338</v>
      </c>
      <c r="G183" s="19">
        <f>'BY_Demands (3)'!$I$33*'Projection_Growth (3)'!F168</f>
        <v>1730.0466599539122</v>
      </c>
      <c r="H183" s="2" t="s">
        <v>27</v>
      </c>
      <c r="I183" t="s">
        <v>503</v>
      </c>
      <c r="K183" s="13">
        <f t="shared" si="12"/>
        <v>3789.639818880446</v>
      </c>
    </row>
    <row r="184" spans="2:11" x14ac:dyDescent="0.3">
      <c r="D184" s="5" t="s">
        <v>26</v>
      </c>
      <c r="E184" s="5">
        <v>2012</v>
      </c>
      <c r="F184" s="13">
        <f>'BY_Demands (3)'!H$34*'Projection_Growth (3)'!E31</f>
        <v>93.920683161150549</v>
      </c>
      <c r="G184" s="13">
        <f>'BY_Demands (3)'!I$34*'Projection_Growth (3)'!F31</f>
        <v>100.55335532197674</v>
      </c>
      <c r="H184" s="5" t="s">
        <v>27</v>
      </c>
      <c r="I184" t="s">
        <v>505</v>
      </c>
      <c r="K184" s="13">
        <f t="shared" si="12"/>
        <v>194.47403848312729</v>
      </c>
    </row>
    <row r="185" spans="2:11" x14ac:dyDescent="0.3">
      <c r="D185" t="s">
        <v>26</v>
      </c>
      <c r="E185">
        <v>2015</v>
      </c>
      <c r="F185" s="13">
        <f>'BY_Demands (3)'!H$34*'Projection_Growth (3)'!E32</f>
        <v>101.17795790287639</v>
      </c>
      <c r="G185" s="13">
        <f>'BY_Demands (3)'!I$34*'Projection_Growth (3)'!F32</f>
        <v>108.32313830494185</v>
      </c>
      <c r="H185" t="s">
        <v>27</v>
      </c>
      <c r="I185" t="s">
        <v>505</v>
      </c>
      <c r="K185" s="13">
        <f t="shared" si="12"/>
        <v>209.50109620781825</v>
      </c>
    </row>
    <row r="186" spans="2:11" x14ac:dyDescent="0.3">
      <c r="D186" t="s">
        <v>26</v>
      </c>
      <c r="E186">
        <v>2020</v>
      </c>
      <c r="F186" s="13">
        <f>'BY_Demands (3)'!H$34*'Projection_Growth (3)'!E33</f>
        <v>106.10595065377011</v>
      </c>
      <c r="G186" s="13">
        <f>'BY_Demands (3)'!I$34*'Projection_Growth (3)'!F33</f>
        <v>113.59914556368922</v>
      </c>
      <c r="H186" t="s">
        <v>27</v>
      </c>
      <c r="I186" t="s">
        <v>505</v>
      </c>
      <c r="K186" s="13">
        <f t="shared" si="12"/>
        <v>219.70509621745933</v>
      </c>
    </row>
    <row r="187" spans="2:11" x14ac:dyDescent="0.3">
      <c r="D187" t="s">
        <v>26</v>
      </c>
      <c r="E187">
        <v>2030</v>
      </c>
      <c r="F187" s="13">
        <f>'BY_Demands (3)'!H$34*'Projection_Growth (3)'!E34</f>
        <v>109.24354876002769</v>
      </c>
      <c r="G187" s="13">
        <f>'BY_Demands (3)'!I$34*'Projection_Growth (3)'!F34</f>
        <v>116.95832063159995</v>
      </c>
      <c r="H187" t="s">
        <v>27</v>
      </c>
      <c r="I187" t="s">
        <v>505</v>
      </c>
      <c r="K187" s="13">
        <f t="shared" si="12"/>
        <v>226.20186939162764</v>
      </c>
    </row>
    <row r="188" spans="2:11" x14ac:dyDescent="0.3">
      <c r="D188" t="s">
        <v>26</v>
      </c>
      <c r="E188">
        <v>2040</v>
      </c>
      <c r="F188" s="13">
        <f>'BY_Demands (3)'!H$34*'Projection_Growth (3)'!E35</f>
        <v>105.21075333145204</v>
      </c>
      <c r="G188" s="13">
        <f>'BY_Demands (3)'!I$34*'Projection_Growth (3)'!F35</f>
        <v>112.64072946827089</v>
      </c>
      <c r="H188" t="s">
        <v>27</v>
      </c>
      <c r="I188" t="s">
        <v>505</v>
      </c>
      <c r="K188" s="13">
        <f t="shared" si="12"/>
        <v>217.85148279972293</v>
      </c>
    </row>
    <row r="189" spans="2:11" x14ac:dyDescent="0.3">
      <c r="D189" s="2" t="s">
        <v>26</v>
      </c>
      <c r="E189" s="2">
        <v>2050</v>
      </c>
      <c r="F189" s="19">
        <f>'BY_Demands (3)'!H$34*'Projection_Growth (3)'!E36</f>
        <v>101.17795790287639</v>
      </c>
      <c r="G189" s="19">
        <f>'BY_Demands (3)'!I$34*'Projection_Growth (3)'!F36</f>
        <v>108.32313830494185</v>
      </c>
      <c r="H189" s="2" t="s">
        <v>27</v>
      </c>
      <c r="I189" t="s">
        <v>505</v>
      </c>
      <c r="K189" s="13">
        <f t="shared" si="12"/>
        <v>209.50109620781825</v>
      </c>
    </row>
    <row r="190" spans="2:11" x14ac:dyDescent="0.3">
      <c r="B190" t="s">
        <v>9</v>
      </c>
      <c r="D190" s="5" t="s">
        <v>26</v>
      </c>
      <c r="E190" s="5">
        <v>2012</v>
      </c>
      <c r="F190" s="13">
        <f>'BY_Demands (3)'!H$35*'Projection_Growth (3)'!E37</f>
        <v>268.33816869198881</v>
      </c>
      <c r="G190" s="13">
        <f>'BY_Demands (3)'!I$35*'Projection_Growth (3)'!F37</f>
        <v>1293.5185375626452</v>
      </c>
      <c r="H190" t="s">
        <v>27</v>
      </c>
      <c r="I190" t="s">
        <v>506</v>
      </c>
      <c r="K190" s="13">
        <f t="shared" si="12"/>
        <v>1561.856706254634</v>
      </c>
    </row>
    <row r="191" spans="2:11" x14ac:dyDescent="0.3">
      <c r="B191" t="s">
        <v>9</v>
      </c>
      <c r="D191" t="s">
        <v>26</v>
      </c>
      <c r="E191">
        <v>2015</v>
      </c>
      <c r="F191" s="13">
        <f>'BY_Demands (3)'!H$35*'Projection_Growth (3)'!E38</f>
        <v>289.07272628190697</v>
      </c>
      <c r="G191" s="13">
        <f>'BY_Demands (3)'!I$35*'Projection_Growth (3)'!F38</f>
        <v>1393.469039354678</v>
      </c>
      <c r="H191" t="s">
        <v>27</v>
      </c>
      <c r="I191" t="s">
        <v>506</v>
      </c>
      <c r="K191" s="13">
        <f t="shared" si="12"/>
        <v>1682.5417656365848</v>
      </c>
    </row>
    <row r="192" spans="2:11" x14ac:dyDescent="0.3">
      <c r="B192" t="s">
        <v>9</v>
      </c>
      <c r="D192" t="s">
        <v>26</v>
      </c>
      <c r="E192">
        <v>2020</v>
      </c>
      <c r="F192" s="13">
        <f>'BY_Demands (3)'!H$35*'Projection_Growth (3)'!E39</f>
        <v>303.15235715334433</v>
      </c>
      <c r="G192" s="13">
        <f>'BY_Demands (3)'!I$35*'Projection_Growth (3)'!F39</f>
        <v>1461.3396058977044</v>
      </c>
      <c r="H192" t="s">
        <v>27</v>
      </c>
      <c r="I192" t="s">
        <v>506</v>
      </c>
      <c r="K192" s="13">
        <f t="shared" si="12"/>
        <v>1764.4919630510487</v>
      </c>
    </row>
    <row r="193" spans="2:11" x14ac:dyDescent="0.3">
      <c r="B193" t="s">
        <v>9</v>
      </c>
      <c r="D193" t="s">
        <v>26</v>
      </c>
      <c r="E193">
        <v>2030</v>
      </c>
      <c r="F193" s="13">
        <f>'BY_Demands (3)'!H$35*'Projection_Growth (3)'!E40</f>
        <v>312.11670133810713</v>
      </c>
      <c r="G193" s="13">
        <f>'BY_Demands (3)'!I$35*'Projection_Growth (3)'!F40</f>
        <v>1504.5520398075166</v>
      </c>
      <c r="H193" t="s">
        <v>27</v>
      </c>
      <c r="I193" t="s">
        <v>506</v>
      </c>
      <c r="K193" s="13">
        <f t="shared" si="12"/>
        <v>1816.6687411456237</v>
      </c>
    </row>
    <row r="194" spans="2:11" x14ac:dyDescent="0.3">
      <c r="B194" t="s">
        <v>9</v>
      </c>
      <c r="D194" t="s">
        <v>26</v>
      </c>
      <c r="E194">
        <v>2040</v>
      </c>
      <c r="F194" s="13">
        <f>'BY_Demands (3)'!H$35*'Projection_Growth (3)'!E41</f>
        <v>300.59471381000708</v>
      </c>
      <c r="G194" s="13">
        <f>'BY_Demands (3)'!I$35*'Projection_Growth (3)'!F41</f>
        <v>1449.0105395810972</v>
      </c>
      <c r="H194" t="s">
        <v>27</v>
      </c>
      <c r="I194" t="s">
        <v>506</v>
      </c>
      <c r="K194" s="13">
        <f t="shared" si="12"/>
        <v>1749.6052533911043</v>
      </c>
    </row>
    <row r="195" spans="2:11" x14ac:dyDescent="0.3">
      <c r="B195" t="s">
        <v>9</v>
      </c>
      <c r="D195" t="s">
        <v>26</v>
      </c>
      <c r="E195">
        <v>2050</v>
      </c>
      <c r="F195" s="19">
        <f>'BY_Demands (3)'!H$35*'Projection_Growth (3)'!E42</f>
        <v>289.07272628190697</v>
      </c>
      <c r="G195" s="19">
        <f>'BY_Demands (3)'!I$35*'Projection_Growth (3)'!F42</f>
        <v>1393.469039354678</v>
      </c>
      <c r="H195" s="2" t="s">
        <v>27</v>
      </c>
      <c r="I195" t="s">
        <v>506</v>
      </c>
      <c r="K195" s="13">
        <f t="shared" si="12"/>
        <v>1682.5417656365848</v>
      </c>
    </row>
    <row r="196" spans="2:11" x14ac:dyDescent="0.3">
      <c r="D196" s="5" t="s">
        <v>26</v>
      </c>
      <c r="E196" s="5">
        <v>2012</v>
      </c>
      <c r="F196" s="13">
        <f>'BY_Demands (3)'!H$36*'Projection_Growth (3)'!E43</f>
        <v>288.24558101089553</v>
      </c>
      <c r="G196" s="13">
        <f>'BY_Demands (3)'!I$36*'Projection_Growth (3)'!F43</f>
        <v>218.00330350683649</v>
      </c>
      <c r="H196" t="s">
        <v>27</v>
      </c>
      <c r="I196" t="s">
        <v>252</v>
      </c>
      <c r="K196" s="13">
        <f t="shared" ref="K196:K274" si="13">SUM(F196:G196)</f>
        <v>506.24888451773199</v>
      </c>
    </row>
    <row r="197" spans="2:11" x14ac:dyDescent="0.3">
      <c r="D197" t="s">
        <v>26</v>
      </c>
      <c r="E197">
        <v>2015</v>
      </c>
      <c r="F197" s="13">
        <f>'BY_Demands (3)'!H$36*'Projection_Growth (3)'!E44</f>
        <v>317.87635804535233</v>
      </c>
      <c r="G197" s="13">
        <f>'BY_Demands (3)'!I$36*'Projection_Growth (3)'!F44</f>
        <v>240.41338610491772</v>
      </c>
      <c r="H197" t="s">
        <v>27</v>
      </c>
      <c r="I197" t="s">
        <v>252</v>
      </c>
      <c r="K197" s="13">
        <f t="shared" si="13"/>
        <v>558.28974415027005</v>
      </c>
    </row>
    <row r="198" spans="2:11" x14ac:dyDescent="0.3">
      <c r="D198" t="s">
        <v>26</v>
      </c>
      <c r="E198">
        <v>2020</v>
      </c>
      <c r="F198" s="13">
        <f>'BY_Demands (3)'!H$36*'Projection_Growth (3)'!E45</f>
        <v>184.9692331443124</v>
      </c>
      <c r="G198" s="13">
        <f>'BY_Demands (3)'!I$36*'Projection_Growth (3)'!F45</f>
        <v>139.89426561603423</v>
      </c>
      <c r="H198" t="s">
        <v>27</v>
      </c>
      <c r="I198" t="s">
        <v>252</v>
      </c>
      <c r="K198" s="13">
        <f t="shared" si="13"/>
        <v>324.8634987603466</v>
      </c>
    </row>
    <row r="199" spans="2:11" x14ac:dyDescent="0.3">
      <c r="D199" t="s">
        <v>26</v>
      </c>
      <c r="E199">
        <v>2025</v>
      </c>
      <c r="F199" s="13">
        <f>'BY_Demands (3)'!H$36*'Projection_Growth (3)'!E46</f>
        <v>351.58217645665724</v>
      </c>
      <c r="G199" s="13">
        <f>'BY_Demands (3)'!I$36*'Projection_Growth (3)'!F46</f>
        <v>265.90546732016549</v>
      </c>
      <c r="H199" t="s">
        <v>27</v>
      </c>
      <c r="I199" t="s">
        <v>252</v>
      </c>
      <c r="K199" s="13">
        <f t="shared" si="13"/>
        <v>617.48764377682278</v>
      </c>
    </row>
    <row r="200" spans="2:11" x14ac:dyDescent="0.3">
      <c r="D200" t="s">
        <v>26</v>
      </c>
      <c r="E200">
        <v>2030</v>
      </c>
      <c r="F200" s="13">
        <f>'BY_Demands (3)'!H$36*'Projection_Growth (3)'!E47</f>
        <v>344.84101277439629</v>
      </c>
      <c r="G200" s="13">
        <f>'BY_Demands (3)'!I$36*'Projection_Growth (3)'!F47</f>
        <v>260.80705107711594</v>
      </c>
      <c r="H200" t="s">
        <v>27</v>
      </c>
      <c r="I200" t="s">
        <v>252</v>
      </c>
      <c r="K200" s="13">
        <f t="shared" si="13"/>
        <v>605.64806385151223</v>
      </c>
    </row>
    <row r="201" spans="2:11" x14ac:dyDescent="0.3">
      <c r="D201" t="s">
        <v>26</v>
      </c>
      <c r="E201">
        <v>2035</v>
      </c>
      <c r="F201" s="13">
        <f>'BY_Demands (3)'!H$36*'Projection_Growth (3)'!E48</f>
        <v>338.09984909213529</v>
      </c>
      <c r="G201" s="13">
        <f>'BY_Demands (3)'!I$36*'Projection_Growth (3)'!F48</f>
        <v>255.7086348340664</v>
      </c>
      <c r="H201" t="s">
        <v>27</v>
      </c>
      <c r="I201" t="s">
        <v>252</v>
      </c>
      <c r="K201" s="13">
        <f t="shared" si="13"/>
        <v>593.80848392620169</v>
      </c>
    </row>
    <row r="202" spans="2:11" x14ac:dyDescent="0.3">
      <c r="D202" t="s">
        <v>26</v>
      </c>
      <c r="E202">
        <v>2040</v>
      </c>
      <c r="F202" s="13">
        <f>'BY_Demands (3)'!H$36*'Projection_Growth (3)'!E49</f>
        <v>331.35868540987428</v>
      </c>
      <c r="G202" s="13">
        <f>'BY_Demands (3)'!I$36*'Projection_Growth (3)'!F49</f>
        <v>250.6102185910168</v>
      </c>
      <c r="H202" t="s">
        <v>27</v>
      </c>
      <c r="I202" t="s">
        <v>252</v>
      </c>
      <c r="K202" s="13">
        <f t="shared" si="13"/>
        <v>581.96890400089114</v>
      </c>
    </row>
    <row r="203" spans="2:11" x14ac:dyDescent="0.3">
      <c r="D203" t="s">
        <v>26</v>
      </c>
      <c r="E203">
        <v>2045</v>
      </c>
      <c r="F203" s="13">
        <f>'BY_Demands (3)'!H$36*'Projection_Growth (3)'!E50</f>
        <v>324.61752172761328</v>
      </c>
      <c r="G203" s="13">
        <f>'BY_Demands (3)'!I$36*'Projection_Growth (3)'!F50</f>
        <v>245.51180234796726</v>
      </c>
      <c r="H203" t="s">
        <v>27</v>
      </c>
      <c r="I203" t="s">
        <v>252</v>
      </c>
      <c r="K203" s="13">
        <f t="shared" si="13"/>
        <v>570.1293240755806</v>
      </c>
    </row>
    <row r="204" spans="2:11" x14ac:dyDescent="0.3">
      <c r="D204" s="2" t="s">
        <v>26</v>
      </c>
      <c r="E204" s="2">
        <v>2050</v>
      </c>
      <c r="F204" s="19">
        <f>'BY_Demands (3)'!H$36*'Projection_Growth (3)'!E51</f>
        <v>317.87635804535233</v>
      </c>
      <c r="G204" s="19">
        <f>'BY_Demands (3)'!I$36*'Projection_Growth (3)'!F51</f>
        <v>240.41338610491772</v>
      </c>
      <c r="H204" s="2" t="s">
        <v>27</v>
      </c>
      <c r="I204" t="s">
        <v>252</v>
      </c>
      <c r="K204" s="13">
        <f t="shared" si="13"/>
        <v>558.28974415027005</v>
      </c>
    </row>
    <row r="205" spans="2:11" x14ac:dyDescent="0.3">
      <c r="D205" s="5" t="s">
        <v>26</v>
      </c>
      <c r="E205" s="5">
        <v>2012</v>
      </c>
      <c r="F205" s="13">
        <f>'BY_Demands (3)'!H$37*'Projection_Growth (3)'!E52</f>
        <v>17946.095129502592</v>
      </c>
      <c r="G205" s="13">
        <f>'BY_Demands (3)'!I$37*'Projection_Growth (3)'!F52</f>
        <v>2719.9609253336703</v>
      </c>
      <c r="H205" t="s">
        <v>27</v>
      </c>
      <c r="I205" t="s">
        <v>253</v>
      </c>
      <c r="K205" s="13">
        <f t="shared" si="13"/>
        <v>20666.056054836263</v>
      </c>
    </row>
    <row r="206" spans="2:11" x14ac:dyDescent="0.3">
      <c r="D206" t="s">
        <v>26</v>
      </c>
      <c r="E206">
        <v>2015</v>
      </c>
      <c r="F206" s="13">
        <f>'BY_Demands (3)'!H$37*'Projection_Growth (3)'!E53</f>
        <v>21166.140091722584</v>
      </c>
      <c r="G206" s="13">
        <f>'BY_Demands (3)'!I$37*'Projection_Growth (3)'!F53</f>
        <v>3208.0000453680614</v>
      </c>
      <c r="H206" t="s">
        <v>27</v>
      </c>
      <c r="I206" t="s">
        <v>253</v>
      </c>
      <c r="K206" s="13">
        <f t="shared" si="13"/>
        <v>24374.140137090646</v>
      </c>
    </row>
    <row r="207" spans="2:11" x14ac:dyDescent="0.3">
      <c r="D207" t="s">
        <v>26</v>
      </c>
      <c r="E207">
        <v>2020</v>
      </c>
      <c r="F207" s="13">
        <f>'BY_Demands (3)'!H$37*'Projection_Growth (3)'!E54</f>
        <v>11311.069747708489</v>
      </c>
      <c r="G207" s="13">
        <f>'BY_Demands (3)'!I$37*'Projection_Growth (3)'!F54</f>
        <v>1714.3377161148253</v>
      </c>
      <c r="H207" t="s">
        <v>27</v>
      </c>
      <c r="I207" t="s">
        <v>253</v>
      </c>
      <c r="K207" s="13">
        <f t="shared" si="13"/>
        <v>13025.407463823314</v>
      </c>
    </row>
    <row r="208" spans="2:11" x14ac:dyDescent="0.3">
      <c r="D208" t="s">
        <v>26</v>
      </c>
      <c r="E208">
        <v>2025</v>
      </c>
      <c r="F208" s="13">
        <f>'BY_Demands (3)'!H$37*'Projection_Growth (3)'!E55</f>
        <v>23410.478358294946</v>
      </c>
      <c r="G208" s="13">
        <f>'BY_Demands (3)'!I$37*'Projection_Growth (3)'!F55</f>
        <v>3548.1582995317972</v>
      </c>
      <c r="H208" t="s">
        <v>27</v>
      </c>
      <c r="I208" t="s">
        <v>253</v>
      </c>
      <c r="K208" s="13">
        <f t="shared" si="13"/>
        <v>26958.636657826744</v>
      </c>
    </row>
    <row r="209" spans="4:11" x14ac:dyDescent="0.3">
      <c r="D209" t="s">
        <v>26</v>
      </c>
      <c r="E209">
        <v>2030</v>
      </c>
      <c r="F209" s="13">
        <f>'BY_Demands (3)'!H$37*'Projection_Growth (3)'!E56</f>
        <v>22961.610704980474</v>
      </c>
      <c r="G209" s="13">
        <f>'BY_Demands (3)'!I$37*'Projection_Growth (3)'!F56</f>
        <v>3480.1266486990498</v>
      </c>
      <c r="H209" t="s">
        <v>27</v>
      </c>
      <c r="I209" t="s">
        <v>253</v>
      </c>
      <c r="K209" s="13">
        <f t="shared" si="13"/>
        <v>26441.737353679524</v>
      </c>
    </row>
    <row r="210" spans="4:11" x14ac:dyDescent="0.3">
      <c r="D210" t="s">
        <v>26</v>
      </c>
      <c r="E210">
        <v>2035</v>
      </c>
      <c r="F210" s="13">
        <f>'BY_Demands (3)'!H$37*'Projection_Growth (3)'!E57</f>
        <v>22512.743051665999</v>
      </c>
      <c r="G210" s="13">
        <f>'BY_Demands (3)'!I$37*'Projection_Growth (3)'!F57</f>
        <v>3412.0949978663025</v>
      </c>
      <c r="H210" t="s">
        <v>27</v>
      </c>
      <c r="I210" t="s">
        <v>253</v>
      </c>
      <c r="K210" s="13">
        <f t="shared" si="13"/>
        <v>25924.8380495323</v>
      </c>
    </row>
    <row r="211" spans="4:11" x14ac:dyDescent="0.3">
      <c r="D211" t="s">
        <v>26</v>
      </c>
      <c r="E211">
        <v>2040</v>
      </c>
      <c r="F211" s="13">
        <f>'BY_Demands (3)'!H$37*'Projection_Growth (3)'!E58</f>
        <v>22063.875398351531</v>
      </c>
      <c r="G211" s="13">
        <f>'BY_Demands (3)'!I$37*'Projection_Growth (3)'!F58</f>
        <v>3344.0633470335561</v>
      </c>
      <c r="H211" t="s">
        <v>27</v>
      </c>
      <c r="I211" t="s">
        <v>253</v>
      </c>
      <c r="K211" s="13">
        <f t="shared" si="13"/>
        <v>25407.938745385087</v>
      </c>
    </row>
    <row r="212" spans="4:11" x14ac:dyDescent="0.3">
      <c r="D212" t="s">
        <v>26</v>
      </c>
      <c r="E212">
        <v>2045</v>
      </c>
      <c r="F212" s="13">
        <f>'BY_Demands (3)'!H$37*'Projection_Growth (3)'!E59</f>
        <v>21615.007745037055</v>
      </c>
      <c r="G212" s="13">
        <f>'BY_Demands (3)'!I$37*'Projection_Growth (3)'!F59</f>
        <v>3276.0316962008087</v>
      </c>
      <c r="H212" t="s">
        <v>27</v>
      </c>
      <c r="I212" t="s">
        <v>253</v>
      </c>
      <c r="K212" s="13">
        <f t="shared" si="13"/>
        <v>24891.039441237863</v>
      </c>
    </row>
    <row r="213" spans="4:11" x14ac:dyDescent="0.3">
      <c r="D213" s="2" t="s">
        <v>26</v>
      </c>
      <c r="E213" s="2">
        <v>2050</v>
      </c>
      <c r="F213" s="13">
        <f>'BY_Demands (3)'!H$37*'Projection_Growth (3)'!E60</f>
        <v>21166.140091722584</v>
      </c>
      <c r="G213" s="13">
        <f>'BY_Demands (3)'!I$37*'Projection_Growth (3)'!F60</f>
        <v>3208.0000453680614</v>
      </c>
      <c r="H213" s="2" t="s">
        <v>27</v>
      </c>
      <c r="I213" t="s">
        <v>253</v>
      </c>
      <c r="K213" s="13">
        <f>SUM(F213:G213)</f>
        <v>24374.140137090646</v>
      </c>
    </row>
    <row r="214" spans="4:11" x14ac:dyDescent="0.3">
      <c r="D214" s="5" t="s">
        <v>26</v>
      </c>
      <c r="E214" s="5">
        <v>2012</v>
      </c>
      <c r="F214" s="13">
        <f>'BY_Demands (3)'!H$38*'Projection_Growth (3)'!E52</f>
        <v>17946.095129502592</v>
      </c>
      <c r="G214" s="13">
        <f>'BY_Demands (3)'!I$38*'Projection_Growth (3)'!F52</f>
        <v>2719.9609253336703</v>
      </c>
      <c r="H214" t="s">
        <v>27</v>
      </c>
      <c r="I214" t="s">
        <v>254</v>
      </c>
      <c r="K214" s="13">
        <f t="shared" si="13"/>
        <v>20666.056054836263</v>
      </c>
    </row>
    <row r="215" spans="4:11" x14ac:dyDescent="0.3">
      <c r="D215" t="s">
        <v>26</v>
      </c>
      <c r="E215">
        <v>2015</v>
      </c>
      <c r="F215" s="104">
        <f>'BY_Demands (3)'!H$38*'Projection_Growth (3)'!E53</f>
        <v>21166.140091722584</v>
      </c>
      <c r="G215" s="104">
        <f>'BY_Demands (3)'!I$38*'Projection_Growth (3)'!F53</f>
        <v>3208.0000453680614</v>
      </c>
      <c r="H215" t="s">
        <v>27</v>
      </c>
      <c r="I215" t="s">
        <v>254</v>
      </c>
      <c r="K215" s="13">
        <f t="shared" si="13"/>
        <v>24374.140137090646</v>
      </c>
    </row>
    <row r="216" spans="4:11" x14ac:dyDescent="0.3">
      <c r="D216" t="s">
        <v>26</v>
      </c>
      <c r="E216">
        <v>2020</v>
      </c>
      <c r="F216" s="104">
        <f>'BY_Demands (3)'!H$38*'Projection_Growth (3)'!E54</f>
        <v>11311.069747708489</v>
      </c>
      <c r="G216" s="104">
        <f>'BY_Demands (3)'!I$38*'Projection_Growth (3)'!F54</f>
        <v>1714.3377161148253</v>
      </c>
      <c r="H216" t="s">
        <v>27</v>
      </c>
      <c r="I216" t="s">
        <v>254</v>
      </c>
      <c r="K216" s="13">
        <f t="shared" si="13"/>
        <v>13025.407463823314</v>
      </c>
    </row>
    <row r="217" spans="4:11" x14ac:dyDescent="0.3">
      <c r="D217" t="s">
        <v>26</v>
      </c>
      <c r="E217">
        <v>2025</v>
      </c>
      <c r="F217" s="104">
        <f>'BY_Demands (3)'!H$38*'Projection_Growth (3)'!E55</f>
        <v>23410.478358294946</v>
      </c>
      <c r="G217" s="104">
        <f>'BY_Demands (3)'!I$38*'Projection_Growth (3)'!F55</f>
        <v>3548.1582995317972</v>
      </c>
      <c r="H217" t="s">
        <v>27</v>
      </c>
      <c r="I217" t="s">
        <v>254</v>
      </c>
      <c r="K217" s="13">
        <f t="shared" si="13"/>
        <v>26958.636657826744</v>
      </c>
    </row>
    <row r="218" spans="4:11" x14ac:dyDescent="0.3">
      <c r="D218" t="s">
        <v>26</v>
      </c>
      <c r="E218">
        <v>2030</v>
      </c>
      <c r="F218" s="104">
        <f>'BY_Demands (3)'!H$38*'Projection_Growth (3)'!E56</f>
        <v>22961.610704980474</v>
      </c>
      <c r="G218" s="104">
        <f>'BY_Demands (3)'!I$38*'Projection_Growth (3)'!F56</f>
        <v>3480.1266486990498</v>
      </c>
      <c r="H218" t="s">
        <v>27</v>
      </c>
      <c r="I218" t="s">
        <v>254</v>
      </c>
      <c r="K218" s="13">
        <f t="shared" si="13"/>
        <v>26441.737353679524</v>
      </c>
    </row>
    <row r="219" spans="4:11" x14ac:dyDescent="0.3">
      <c r="D219" t="s">
        <v>26</v>
      </c>
      <c r="E219">
        <v>2035</v>
      </c>
      <c r="F219" s="104">
        <f>'BY_Demands (3)'!H$38*'Projection_Growth (3)'!E57</f>
        <v>22512.743051665999</v>
      </c>
      <c r="G219" s="104">
        <f>'BY_Demands (3)'!I$38*'Projection_Growth (3)'!F57</f>
        <v>3412.0949978663025</v>
      </c>
      <c r="H219" t="s">
        <v>27</v>
      </c>
      <c r="I219" t="s">
        <v>254</v>
      </c>
      <c r="K219" s="13">
        <f t="shared" si="13"/>
        <v>25924.8380495323</v>
      </c>
    </row>
    <row r="220" spans="4:11" x14ac:dyDescent="0.3">
      <c r="D220" t="s">
        <v>26</v>
      </c>
      <c r="E220">
        <v>2040</v>
      </c>
      <c r="F220" s="104">
        <f>'BY_Demands (3)'!H$38*'Projection_Growth (3)'!E58</f>
        <v>22063.875398351531</v>
      </c>
      <c r="G220" s="104">
        <f>'BY_Demands (3)'!I$38*'Projection_Growth (3)'!F58</f>
        <v>3344.0633470335561</v>
      </c>
      <c r="H220" t="s">
        <v>27</v>
      </c>
      <c r="I220" t="s">
        <v>254</v>
      </c>
      <c r="K220" s="13">
        <f t="shared" si="13"/>
        <v>25407.938745385087</v>
      </c>
    </row>
    <row r="221" spans="4:11" x14ac:dyDescent="0.3">
      <c r="D221" t="s">
        <v>26</v>
      </c>
      <c r="E221">
        <v>2045</v>
      </c>
      <c r="F221" s="104">
        <f>'BY_Demands (3)'!H$38*'Projection_Growth (3)'!E59</f>
        <v>21615.007745037055</v>
      </c>
      <c r="G221" s="104">
        <f>'BY_Demands (3)'!I$38*'Projection_Growth (3)'!F59</f>
        <v>3276.0316962008087</v>
      </c>
      <c r="H221" t="s">
        <v>27</v>
      </c>
      <c r="I221" t="s">
        <v>254</v>
      </c>
      <c r="K221" s="13">
        <f t="shared" si="13"/>
        <v>24891.039441237863</v>
      </c>
    </row>
    <row r="222" spans="4:11" x14ac:dyDescent="0.3">
      <c r="D222" s="2" t="s">
        <v>26</v>
      </c>
      <c r="E222" s="2">
        <v>2050</v>
      </c>
      <c r="F222" s="104">
        <f>'BY_Demands (3)'!H$38*'Projection_Growth (3)'!E60</f>
        <v>21166.140091722584</v>
      </c>
      <c r="G222" s="104">
        <f>'BY_Demands (3)'!I$38*'Projection_Growth (3)'!F60</f>
        <v>3208.0000453680614</v>
      </c>
      <c r="H222" s="2" t="s">
        <v>27</v>
      </c>
      <c r="I222" t="s">
        <v>254</v>
      </c>
      <c r="K222" s="13">
        <f t="shared" si="13"/>
        <v>24374.140137090646</v>
      </c>
    </row>
    <row r="223" spans="4:11" x14ac:dyDescent="0.3">
      <c r="D223" s="5" t="s">
        <v>26</v>
      </c>
      <c r="E223" s="5">
        <v>2012</v>
      </c>
      <c r="F223" s="104">
        <f>'BY_Demands (3)'!H$39*'Projection_Growth (3)'!E62</f>
        <v>1360.2491282866756</v>
      </c>
      <c r="G223" s="104">
        <f>'BY_Demands (3)'!I$39*'Projection_Growth (3)'!F61</f>
        <v>792.17123480290115</v>
      </c>
      <c r="H223" t="s">
        <v>27</v>
      </c>
      <c r="I223" t="s">
        <v>507</v>
      </c>
      <c r="K223" s="13">
        <f t="shared" si="13"/>
        <v>2152.4203630895768</v>
      </c>
    </row>
    <row r="224" spans="4:11" x14ac:dyDescent="0.3">
      <c r="D224" t="s">
        <v>26</v>
      </c>
      <c r="E224">
        <v>2015</v>
      </c>
      <c r="F224" s="104">
        <f>'BY_Demands (3)'!H$39*'Projection_Growth (3)'!E64</f>
        <v>1495.7926443839347</v>
      </c>
      <c r="G224" s="104">
        <f>'BY_Demands (3)'!I$39*'Projection_Growth (3)'!F62</f>
        <v>853.38250478049099</v>
      </c>
      <c r="H224" t="s">
        <v>27</v>
      </c>
      <c r="I224" t="s">
        <v>507</v>
      </c>
      <c r="K224" s="13">
        <f t="shared" si="13"/>
        <v>2349.1751491644254</v>
      </c>
    </row>
    <row r="225" spans="2:11" x14ac:dyDescent="0.3">
      <c r="D225" t="s">
        <v>26</v>
      </c>
      <c r="E225">
        <v>2020</v>
      </c>
      <c r="F225" s="104">
        <f>'BY_Demands (3)'!H$39*'Projection_Growth (3)'!E64</f>
        <v>1495.7926443839347</v>
      </c>
      <c r="G225" s="104">
        <f>'BY_Demands (3)'!I$39*'Projection_Growth (3)'!F64</f>
        <v>938.41874032620194</v>
      </c>
      <c r="H225" t="s">
        <v>27</v>
      </c>
      <c r="I225" t="s">
        <v>507</v>
      </c>
      <c r="K225" s="13">
        <f t="shared" si="13"/>
        <v>2434.2113847101364</v>
      </c>
    </row>
    <row r="226" spans="2:11" x14ac:dyDescent="0.3">
      <c r="D226" t="s">
        <v>26</v>
      </c>
      <c r="E226">
        <v>2030</v>
      </c>
      <c r="F226" s="104">
        <f>'BY_Demands (3)'!H$39*'Projection_Growth (3)'!E66</f>
        <v>1441.5752379450309</v>
      </c>
      <c r="G226" s="104">
        <f>'BY_Demands (3)'!I$39*'Projection_Growth (3)'!F66</f>
        <v>904.40424610791752</v>
      </c>
      <c r="H226" t="s">
        <v>27</v>
      </c>
      <c r="I226" t="s">
        <v>507</v>
      </c>
      <c r="K226" s="13">
        <f t="shared" si="13"/>
        <v>2345.9794840529485</v>
      </c>
    </row>
    <row r="227" spans="2:11" x14ac:dyDescent="0.3">
      <c r="D227" t="s">
        <v>26</v>
      </c>
      <c r="E227">
        <v>2040</v>
      </c>
      <c r="F227" s="104">
        <f>'BY_Demands (3)'!H$39*'Projection_Growth (3)'!E68</f>
        <v>1387.3578315061275</v>
      </c>
      <c r="G227" s="104">
        <f>'BY_Demands (3)'!I$39*'Projection_Growth (3)'!F68</f>
        <v>870.3897518896332</v>
      </c>
      <c r="H227" t="s">
        <v>27</v>
      </c>
      <c r="I227" t="s">
        <v>507</v>
      </c>
      <c r="K227" s="13">
        <f t="shared" si="13"/>
        <v>2257.7475833957606</v>
      </c>
    </row>
    <row r="228" spans="2:11" x14ac:dyDescent="0.3">
      <c r="D228" s="2" t="s">
        <v>26</v>
      </c>
      <c r="E228" s="2">
        <v>2050</v>
      </c>
      <c r="F228" s="105">
        <f>'BY_Demands (3)'!H$39*'Projection_Growth (3)'!E69</f>
        <v>1360.2491282866756</v>
      </c>
      <c r="G228" s="105">
        <f>'BY_Demands (3)'!I$39*'Projection_Growth (3)'!F69</f>
        <v>853.38250478049099</v>
      </c>
      <c r="H228" s="2" t="s">
        <v>27</v>
      </c>
      <c r="I228" t="s">
        <v>507</v>
      </c>
      <c r="K228" s="13">
        <f t="shared" si="13"/>
        <v>2213.6316330671666</v>
      </c>
    </row>
    <row r="229" spans="2:11" x14ac:dyDescent="0.3">
      <c r="B229" t="s">
        <v>9</v>
      </c>
      <c r="D229" s="5" t="s">
        <v>26</v>
      </c>
      <c r="E229" s="5">
        <v>2012</v>
      </c>
      <c r="F229" s="104">
        <f>'BY_Demands (3)'!H$40*'Projection_Growth (3)'!E70</f>
        <v>16435.11623213908</v>
      </c>
      <c r="G229" s="104">
        <f>'BY_Demands (3)'!I$40*'Projection_Growth (3)'!F70</f>
        <v>34320.264450289658</v>
      </c>
      <c r="H229" t="s">
        <v>27</v>
      </c>
      <c r="I229" t="s">
        <v>508</v>
      </c>
      <c r="K229" s="13">
        <f t="shared" si="13"/>
        <v>50755.380682428739</v>
      </c>
    </row>
    <row r="230" spans="2:11" x14ac:dyDescent="0.3">
      <c r="B230" t="s">
        <v>9</v>
      </c>
      <c r="D230" t="s">
        <v>26</v>
      </c>
      <c r="E230">
        <v>2015</v>
      </c>
      <c r="F230" s="104">
        <f>'BY_Demands (3)'!H$40*'Projection_Growth (3)'!E71</f>
        <v>17705.061785071004</v>
      </c>
      <c r="G230" s="104">
        <f>'BY_Demands (3)'!I$40*'Projection_Growth (3)'!F71</f>
        <v>36972.199891358345</v>
      </c>
      <c r="H230" t="s">
        <v>27</v>
      </c>
      <c r="I230" t="s">
        <v>508</v>
      </c>
      <c r="K230" s="13">
        <f t="shared" si="13"/>
        <v>54677.261676429349</v>
      </c>
    </row>
    <row r="231" spans="2:11" x14ac:dyDescent="0.3">
      <c r="B231" t="s">
        <v>9</v>
      </c>
      <c r="D231" t="s">
        <v>26</v>
      </c>
      <c r="E231">
        <v>2020</v>
      </c>
      <c r="F231" s="104">
        <f>'BY_Demands (3)'!H$40*'Projection_Growth (3)'!E72</f>
        <v>18567.407872493619</v>
      </c>
      <c r="G231" s="104">
        <f>'BY_Demands (3)'!I$40*'Projection_Growth (3)'!F72</f>
        <v>38772.974850901468</v>
      </c>
      <c r="H231" t="s">
        <v>27</v>
      </c>
      <c r="I231" t="s">
        <v>508</v>
      </c>
      <c r="K231" s="13">
        <f t="shared" si="13"/>
        <v>57340.382723395087</v>
      </c>
    </row>
    <row r="232" spans="2:11" x14ac:dyDescent="0.3">
      <c r="B232" t="s">
        <v>9</v>
      </c>
      <c r="D232" t="s">
        <v>26</v>
      </c>
      <c r="E232">
        <v>2030</v>
      </c>
      <c r="F232" s="104">
        <f>'BY_Demands (3)'!H$40*'Projection_Growth (3)'!E74</f>
        <v>19116.454023250462</v>
      </c>
      <c r="G232" s="104">
        <f>'BY_Demands (3)'!I$40*'Projection_Growth (3)'!F74</f>
        <v>39919.508214172725</v>
      </c>
      <c r="H232" t="s">
        <v>27</v>
      </c>
      <c r="I232" t="s">
        <v>508</v>
      </c>
      <c r="K232" s="13">
        <f t="shared" si="13"/>
        <v>59035.962237423184</v>
      </c>
    </row>
    <row r="233" spans="2:11" x14ac:dyDescent="0.3">
      <c r="B233" t="s">
        <v>9</v>
      </c>
      <c r="D233" t="s">
        <v>26</v>
      </c>
      <c r="E233">
        <v>2040</v>
      </c>
      <c r="F233" s="104">
        <f>'BY_Demands (3)'!H$40*'Projection_Growth (3)'!E76</f>
        <v>18410.757904160735</v>
      </c>
      <c r="G233" s="104">
        <f>'BY_Demands (3)'!I$40*'Projection_Growth (3)'!F76</f>
        <v>38445.854052765535</v>
      </c>
      <c r="H233" t="s">
        <v>27</v>
      </c>
      <c r="I233" t="s">
        <v>508</v>
      </c>
      <c r="K233" s="13">
        <f t="shared" si="13"/>
        <v>56856.611956926266</v>
      </c>
    </row>
    <row r="234" spans="2:11" x14ac:dyDescent="0.3">
      <c r="B234" t="s">
        <v>9</v>
      </c>
      <c r="D234" s="2" t="s">
        <v>26</v>
      </c>
      <c r="E234" s="2">
        <v>2050</v>
      </c>
      <c r="F234" s="105">
        <f>'BY_Demands (3)'!H$40*'Projection_Growth (3)'!E78</f>
        <v>17705.061785071004</v>
      </c>
      <c r="G234" s="105">
        <f>'BY_Demands (3)'!I$40*'Projection_Growth (3)'!F78</f>
        <v>36972.199891358345</v>
      </c>
      <c r="H234" s="2" t="s">
        <v>27</v>
      </c>
      <c r="I234" t="s">
        <v>508</v>
      </c>
      <c r="K234" s="13">
        <f t="shared" si="13"/>
        <v>54677.261676429349</v>
      </c>
    </row>
    <row r="235" spans="2:11" x14ac:dyDescent="0.3">
      <c r="D235" t="s">
        <v>26</v>
      </c>
      <c r="E235">
        <v>2012</v>
      </c>
      <c r="F235" s="104">
        <f>'BY_Demands (3)'!H$41*'Projection_Growth (3)'!E79</f>
        <v>695.28593490142794</v>
      </c>
      <c r="G235" s="104">
        <f>'BY_Demands (3)'!I$41*'Projection_Growth (3)'!F79</f>
        <v>62.879825098572354</v>
      </c>
      <c r="H235" t="s">
        <v>27</v>
      </c>
      <c r="I235" t="s">
        <v>509</v>
      </c>
      <c r="K235" s="13">
        <f t="shared" si="13"/>
        <v>758.16576000000032</v>
      </c>
    </row>
    <row r="236" spans="2:11" x14ac:dyDescent="0.3">
      <c r="D236" t="s">
        <v>26</v>
      </c>
      <c r="E236">
        <v>2015</v>
      </c>
      <c r="F236" s="13">
        <f>'BY_Demands (3)'!H$41*'Projection_Growth (3)'!E80</f>
        <v>869.10741862678492</v>
      </c>
      <c r="G236" s="13">
        <f>'BY_Demands (3)'!I$41*'Projection_Growth (3)'!F80</f>
        <v>78.59978137321545</v>
      </c>
      <c r="H236" t="s">
        <v>27</v>
      </c>
      <c r="I236" t="s">
        <v>509</v>
      </c>
      <c r="K236" s="13">
        <f t="shared" si="13"/>
        <v>947.7072000000004</v>
      </c>
    </row>
    <row r="237" spans="2:11" x14ac:dyDescent="0.3">
      <c r="D237" t="s">
        <v>26</v>
      </c>
      <c r="E237">
        <v>2020</v>
      </c>
      <c r="F237" s="13">
        <f>'BY_Demands (3)'!H$41*'Projection_Growth (3)'!E81</f>
        <v>910.49348618044144</v>
      </c>
      <c r="G237" s="13">
        <f>'BY_Demands (3)'!I$41*'Projection_Growth (3)'!F81</f>
        <v>82.34262810527332</v>
      </c>
      <c r="H237" t="s">
        <v>27</v>
      </c>
      <c r="I237" t="s">
        <v>509</v>
      </c>
      <c r="K237" s="13">
        <f t="shared" si="13"/>
        <v>992.83611428571476</v>
      </c>
    </row>
    <row r="238" spans="2:11" x14ac:dyDescent="0.3">
      <c r="D238" t="s">
        <v>26</v>
      </c>
      <c r="E238">
        <v>2030</v>
      </c>
      <c r="F238" s="13">
        <f>'BY_Demands (3)'!H$41*'Projection_Growth (3)'!E82</f>
        <v>1004.6747486654659</v>
      </c>
      <c r="G238" s="13">
        <f>'BY_Demands (3)'!I$41*'Projection_Growth (3)'!F82</f>
        <v>90.860132940835214</v>
      </c>
      <c r="H238" t="s">
        <v>27</v>
      </c>
      <c r="I238" t="s">
        <v>509</v>
      </c>
      <c r="K238" s="13">
        <f t="shared" si="13"/>
        <v>1095.534881606301</v>
      </c>
    </row>
    <row r="239" spans="2:11" x14ac:dyDescent="0.3">
      <c r="D239" t="s">
        <v>26</v>
      </c>
      <c r="E239">
        <v>2040</v>
      </c>
      <c r="F239" s="13">
        <f>'BY_Demands (3)'!H$41*'Projection_Growth (3)'!E83</f>
        <v>936.89108364612548</v>
      </c>
      <c r="G239" s="13">
        <f>'BY_Demands (3)'!I$41*'Projection_Growth (3)'!F83</f>
        <v>84.729957157025325</v>
      </c>
      <c r="H239" t="s">
        <v>27</v>
      </c>
      <c r="I239" t="s">
        <v>509</v>
      </c>
      <c r="K239" s="13">
        <f t="shared" si="13"/>
        <v>1021.6210408031508</v>
      </c>
    </row>
    <row r="240" spans="2:11" x14ac:dyDescent="0.3">
      <c r="D240" s="2" t="s">
        <v>26</v>
      </c>
      <c r="E240" s="2">
        <v>2050</v>
      </c>
      <c r="F240" s="19">
        <f>'BY_Demands (3)'!H$41*'Projection_Growth (3)'!E84</f>
        <v>869.10741862678492</v>
      </c>
      <c r="G240" s="19">
        <f>'BY_Demands (3)'!I$41*'Projection_Growth (3)'!F84</f>
        <v>78.59978137321545</v>
      </c>
      <c r="H240" s="2" t="s">
        <v>27</v>
      </c>
      <c r="I240" t="s">
        <v>509</v>
      </c>
      <c r="K240" s="13">
        <f t="shared" si="13"/>
        <v>947.7072000000004</v>
      </c>
    </row>
    <row r="241" spans="4:11" x14ac:dyDescent="0.3">
      <c r="D241" s="5" t="s">
        <v>26</v>
      </c>
      <c r="E241" s="5">
        <v>2012</v>
      </c>
      <c r="F241" s="107">
        <f>'BY_Demands (3)'!$H$42*'Projection_Growth (3)'!E169</f>
        <v>628.29278956851795</v>
      </c>
      <c r="G241" s="107">
        <f>'BY_Demands (3)'!$H$42*'Projection_Growth (3)'!F169</f>
        <v>628.29278956851795</v>
      </c>
      <c r="H241" s="5" t="s">
        <v>27</v>
      </c>
      <c r="I241" s="16" t="s">
        <v>510</v>
      </c>
      <c r="K241" s="13">
        <f t="shared" si="13"/>
        <v>1256.5855791370359</v>
      </c>
    </row>
    <row r="242" spans="4:11" x14ac:dyDescent="0.3">
      <c r="D242" t="s">
        <v>26</v>
      </c>
      <c r="E242">
        <v>2015</v>
      </c>
      <c r="F242" s="13">
        <f>'BY_Demands (3)'!$H$42*'Projection_Growth (3)'!E170</f>
        <v>640.23839892129456</v>
      </c>
      <c r="G242" s="13">
        <f>'BY_Demands (3)'!$H$42*'Projection_Growth (3)'!F170</f>
        <v>640.23839892129456</v>
      </c>
      <c r="H242" t="s">
        <v>27</v>
      </c>
      <c r="I242" s="16" t="s">
        <v>510</v>
      </c>
      <c r="K242" s="13">
        <f t="shared" si="13"/>
        <v>1280.4767978425891</v>
      </c>
    </row>
    <row r="243" spans="4:11" x14ac:dyDescent="0.3">
      <c r="D243" t="s">
        <v>26</v>
      </c>
      <c r="E243">
        <v>2020</v>
      </c>
      <c r="F243" s="13">
        <f>'BY_Demands (3)'!$H$42*'Projection_Growth (3)'!E171</f>
        <v>619.21379601478225</v>
      </c>
      <c r="G243" s="13">
        <f>'BY_Demands (3)'!$H$42*'Projection_Growth (3)'!F171</f>
        <v>619.21379601478225</v>
      </c>
      <c r="H243" t="s">
        <v>27</v>
      </c>
      <c r="I243" s="16" t="s">
        <v>510</v>
      </c>
      <c r="K243" s="13">
        <f t="shared" si="13"/>
        <v>1238.4275920295645</v>
      </c>
    </row>
    <row r="244" spans="4:11" x14ac:dyDescent="0.3">
      <c r="D244" t="s">
        <v>26</v>
      </c>
      <c r="E244">
        <v>2025</v>
      </c>
      <c r="F244" s="13">
        <f>'BY_Demands (3)'!$H$42*'Projection_Growth (3)'!E172</f>
        <v>640.85944115672635</v>
      </c>
      <c r="G244" s="13">
        <f>'BY_Demands (3)'!$H$42*'Projection_Growth (3)'!F172</f>
        <v>640.85944115672635</v>
      </c>
      <c r="H244" t="s">
        <v>27</v>
      </c>
      <c r="I244" s="16" t="s">
        <v>510</v>
      </c>
      <c r="K244" s="13">
        <f t="shared" si="13"/>
        <v>1281.7188823134527</v>
      </c>
    </row>
    <row r="245" spans="4:11" x14ac:dyDescent="0.3">
      <c r="D245" t="s">
        <v>26</v>
      </c>
      <c r="E245">
        <v>2030</v>
      </c>
      <c r="F245" s="13">
        <f>'BY_Demands (3)'!$H$42*'Projection_Growth (3)'!E173</f>
        <v>640.73523270963994</v>
      </c>
      <c r="G245" s="13">
        <f>'BY_Demands (3)'!$H$42*'Projection_Growth (3)'!F173</f>
        <v>640.73523270963994</v>
      </c>
      <c r="H245" t="s">
        <v>27</v>
      </c>
      <c r="I245" s="16" t="s">
        <v>510</v>
      </c>
      <c r="K245" s="13">
        <f t="shared" si="13"/>
        <v>1281.4704654192799</v>
      </c>
    </row>
    <row r="246" spans="4:11" x14ac:dyDescent="0.3">
      <c r="D246" t="s">
        <v>26</v>
      </c>
      <c r="E246">
        <v>2035</v>
      </c>
      <c r="F246" s="13">
        <f>'BY_Demands (3)'!$H$42*'Projection_Growth (3)'!E174</f>
        <v>640.61102426255366</v>
      </c>
      <c r="G246" s="13">
        <f>'BY_Demands (3)'!$H$42*'Projection_Growth (3)'!F174</f>
        <v>640.61102426255366</v>
      </c>
      <c r="H246" t="s">
        <v>27</v>
      </c>
      <c r="I246" s="16" t="s">
        <v>510</v>
      </c>
      <c r="K246" s="13">
        <f t="shared" si="13"/>
        <v>1281.2220485251073</v>
      </c>
    </row>
    <row r="247" spans="4:11" x14ac:dyDescent="0.3">
      <c r="D247" t="s">
        <v>26</v>
      </c>
      <c r="E247">
        <v>2040</v>
      </c>
      <c r="F247" s="13">
        <f>'BY_Demands (3)'!$H$42*'Projection_Growth (3)'!E175</f>
        <v>640.48681581546725</v>
      </c>
      <c r="G247" s="13">
        <f>'BY_Demands (3)'!$H$42*'Projection_Growth (3)'!F175</f>
        <v>640.48681581546725</v>
      </c>
      <c r="H247" t="s">
        <v>27</v>
      </c>
      <c r="I247" s="16" t="s">
        <v>510</v>
      </c>
      <c r="K247" s="13">
        <f t="shared" si="13"/>
        <v>1280.9736316309345</v>
      </c>
    </row>
    <row r="248" spans="4:11" x14ac:dyDescent="0.3">
      <c r="D248" t="s">
        <v>26</v>
      </c>
      <c r="E248">
        <v>2045</v>
      </c>
      <c r="F248" s="13">
        <f>'BY_Demands (3)'!$H$42*'Projection_Growth (3)'!E176</f>
        <v>640.36260736838096</v>
      </c>
      <c r="G248" s="13">
        <f>'BY_Demands (3)'!$H$42*'Projection_Growth (3)'!F176</f>
        <v>640.36260736838096</v>
      </c>
      <c r="H248" t="s">
        <v>27</v>
      </c>
      <c r="I248" s="16" t="s">
        <v>510</v>
      </c>
      <c r="K248" s="13">
        <f t="shared" si="13"/>
        <v>1280.7252147367619</v>
      </c>
    </row>
    <row r="249" spans="4:11" x14ac:dyDescent="0.3">
      <c r="D249" t="s">
        <v>26</v>
      </c>
      <c r="E249" s="2">
        <v>2050</v>
      </c>
      <c r="F249" s="13">
        <f>'BY_Demands (3)'!$H$42*'Projection_Growth (3)'!E177</f>
        <v>640.23839892129456</v>
      </c>
      <c r="G249" s="13">
        <f>'BY_Demands (3)'!$H$42*'Projection_Growth (3)'!F177</f>
        <v>640.23839892129456</v>
      </c>
      <c r="H249" s="2" t="s">
        <v>27</v>
      </c>
      <c r="I249" s="16" t="s">
        <v>510</v>
      </c>
      <c r="K249" s="13">
        <f t="shared" si="13"/>
        <v>1280.4767978425891</v>
      </c>
    </row>
    <row r="250" spans="4:11" x14ac:dyDescent="0.3">
      <c r="D250" s="5" t="s">
        <v>26</v>
      </c>
      <c r="E250" s="5">
        <v>2012</v>
      </c>
      <c r="F250" s="13">
        <f>'BY_Demands (3)'!$H$43*'Projection_Growth (3)'!E178</f>
        <v>1226.7198752337197</v>
      </c>
      <c r="G250" s="13">
        <f>'BY_Demands (3)'!$H$43*'Projection_Growth (3)'!F178</f>
        <v>1226.7198752337197</v>
      </c>
      <c r="H250" s="5" t="s">
        <v>27</v>
      </c>
      <c r="I250" s="16" t="s">
        <v>511</v>
      </c>
      <c r="K250" s="13">
        <f t="shared" si="13"/>
        <v>2453.4397504674394</v>
      </c>
    </row>
    <row r="251" spans="4:11" x14ac:dyDescent="0.3">
      <c r="D251" t="s">
        <v>26</v>
      </c>
      <c r="E251">
        <v>2015</v>
      </c>
      <c r="F251" s="13">
        <f>'BY_Demands (3)'!$H$43*'Projection_Growth (3)'!E179</f>
        <v>1250.0432630842988</v>
      </c>
      <c r="G251" s="13">
        <f>'BY_Demands (3)'!$H$43*'Projection_Growth (3)'!F179</f>
        <v>1250.0432630842988</v>
      </c>
      <c r="H251" t="s">
        <v>27</v>
      </c>
      <c r="I251" s="16" t="s">
        <v>511</v>
      </c>
      <c r="K251" s="13">
        <f t="shared" si="13"/>
        <v>2500.0865261685976</v>
      </c>
    </row>
    <row r="252" spans="4:11" x14ac:dyDescent="0.3">
      <c r="D252" t="s">
        <v>26</v>
      </c>
      <c r="E252">
        <v>2020</v>
      </c>
      <c r="F252" s="13">
        <f>'BY_Demands (3)'!$H$43*'Projection_Growth (3)'!E180</f>
        <v>1208.9934552836596</v>
      </c>
      <c r="G252" s="13">
        <f>'BY_Demands (3)'!$H$43*'Projection_Growth (3)'!F180</f>
        <v>1208.9934552836596</v>
      </c>
      <c r="H252" t="s">
        <v>27</v>
      </c>
      <c r="I252" s="16" t="s">
        <v>511</v>
      </c>
      <c r="K252" s="13">
        <f t="shared" si="13"/>
        <v>2417.9869105673192</v>
      </c>
    </row>
    <row r="253" spans="4:11" x14ac:dyDescent="0.3">
      <c r="D253" t="s">
        <v>26</v>
      </c>
      <c r="E253">
        <v>2025</v>
      </c>
      <c r="F253" s="13">
        <f>'BY_Demands (3)'!$H$43*'Projection_Growth (3)'!E181</f>
        <v>1251.255826504113</v>
      </c>
      <c r="G253" s="13">
        <f>'BY_Demands (3)'!$H$43*'Projection_Growth (3)'!F181</f>
        <v>1251.255826504113</v>
      </c>
      <c r="H253" t="s">
        <v>27</v>
      </c>
      <c r="I253" s="16" t="s">
        <v>511</v>
      </c>
      <c r="K253" s="13">
        <f t="shared" si="13"/>
        <v>2502.5116530082259</v>
      </c>
    </row>
    <row r="254" spans="4:11" x14ac:dyDescent="0.3">
      <c r="D254" t="s">
        <v>26</v>
      </c>
      <c r="E254">
        <v>2030</v>
      </c>
      <c r="F254" s="13">
        <f>'BY_Demands (3)'!$H$43*'Projection_Growth (3)'!E182</f>
        <v>1251.0133138201502</v>
      </c>
      <c r="G254" s="13">
        <f>'BY_Demands (3)'!$H$43*'Projection_Growth (3)'!F182</f>
        <v>1251.0133138201502</v>
      </c>
      <c r="H254" t="s">
        <v>27</v>
      </c>
      <c r="I254" s="16" t="s">
        <v>511</v>
      </c>
      <c r="K254" s="13">
        <f t="shared" si="13"/>
        <v>2502.0266276403004</v>
      </c>
    </row>
    <row r="255" spans="4:11" x14ac:dyDescent="0.3">
      <c r="D255" t="s">
        <v>26</v>
      </c>
      <c r="E255">
        <v>2035</v>
      </c>
      <c r="F255" s="13">
        <f>'BY_Demands (3)'!$H$43*'Projection_Growth (3)'!E183</f>
        <v>1250.7708011361874</v>
      </c>
      <c r="G255" s="13">
        <f>'BY_Demands (3)'!$H$43*'Projection_Growth (3)'!F183</f>
        <v>1250.7708011361874</v>
      </c>
      <c r="H255" t="s">
        <v>27</v>
      </c>
      <c r="I255" s="16" t="s">
        <v>511</v>
      </c>
      <c r="K255" s="13">
        <f t="shared" si="13"/>
        <v>2501.5416022723748</v>
      </c>
    </row>
    <row r="256" spans="4:11" x14ac:dyDescent="0.3">
      <c r="D256" t="s">
        <v>26</v>
      </c>
      <c r="E256">
        <v>2040</v>
      </c>
      <c r="F256" s="13">
        <f>'BY_Demands (3)'!$H$43*'Projection_Growth (3)'!E184</f>
        <v>1250.5282884522246</v>
      </c>
      <c r="G256" s="13">
        <f>'BY_Demands (3)'!$H$43*'Projection_Growth (3)'!F184</f>
        <v>1250.5282884522246</v>
      </c>
      <c r="H256" t="s">
        <v>27</v>
      </c>
      <c r="I256" s="16" t="s">
        <v>511</v>
      </c>
      <c r="K256" s="13">
        <f t="shared" si="13"/>
        <v>2501.0565769044492</v>
      </c>
    </row>
    <row r="257" spans="4:11" x14ac:dyDescent="0.3">
      <c r="D257" t="s">
        <v>26</v>
      </c>
      <c r="E257">
        <v>2045</v>
      </c>
      <c r="F257" s="13">
        <f>'BY_Demands (3)'!$H$43*'Projection_Growth (3)'!E185</f>
        <v>1250.2857757682618</v>
      </c>
      <c r="G257" s="13">
        <f>'BY_Demands (3)'!$H$43*'Projection_Growth (3)'!F185</f>
        <v>1250.2857757682618</v>
      </c>
      <c r="H257" t="s">
        <v>27</v>
      </c>
      <c r="I257" s="16" t="s">
        <v>511</v>
      </c>
      <c r="K257" s="13">
        <f t="shared" si="13"/>
        <v>2500.5715515365237</v>
      </c>
    </row>
    <row r="258" spans="4:11" x14ac:dyDescent="0.3">
      <c r="D258" t="s">
        <v>26</v>
      </c>
      <c r="E258" s="2">
        <v>2050</v>
      </c>
      <c r="F258" s="13">
        <f>'BY_Demands (3)'!$H$43*'Projection_Growth (3)'!E186</f>
        <v>1250.0432630842988</v>
      </c>
      <c r="G258" s="13">
        <f>'BY_Demands (3)'!$H$43*'Projection_Growth (3)'!F186</f>
        <v>1250.0432630842988</v>
      </c>
      <c r="H258" t="s">
        <v>27</v>
      </c>
      <c r="I258" s="16" t="s">
        <v>511</v>
      </c>
      <c r="K258" s="13">
        <f t="shared" si="13"/>
        <v>2500.0865261685976</v>
      </c>
    </row>
    <row r="259" spans="4:11" x14ac:dyDescent="0.3">
      <c r="D259" s="5" t="s">
        <v>26</v>
      </c>
      <c r="E259" s="5">
        <v>2012</v>
      </c>
      <c r="F259" s="13">
        <f>'BY_Demands (3)'!$H$44*'Projection_Growth (3)'!E187</f>
        <v>613.91358825185785</v>
      </c>
      <c r="G259" s="13">
        <f>'BY_Demands (3)'!$H$44*'Projection_Growth (3)'!F187</f>
        <v>613.91358825185785</v>
      </c>
      <c r="H259" s="5" t="s">
        <v>27</v>
      </c>
      <c r="I259" s="16" t="s">
        <v>30</v>
      </c>
      <c r="K259" s="13">
        <f t="shared" si="13"/>
        <v>1227.8271765037157</v>
      </c>
    </row>
    <row r="260" spans="4:11" x14ac:dyDescent="0.3">
      <c r="D260" t="s">
        <v>26</v>
      </c>
      <c r="E260">
        <v>2015</v>
      </c>
      <c r="F260" s="13">
        <f>'BY_Demands (3)'!$H$44*'Projection_Growth (3)'!E188</f>
        <v>625.58580862964448</v>
      </c>
      <c r="G260" s="13">
        <f>'BY_Demands (3)'!$H$44*'Projection_Growth (3)'!F188</f>
        <v>625.58580862964448</v>
      </c>
      <c r="H260" t="s">
        <v>27</v>
      </c>
      <c r="I260" s="16" t="s">
        <v>30</v>
      </c>
      <c r="K260" s="13">
        <f t="shared" si="13"/>
        <v>1251.171617259289</v>
      </c>
    </row>
    <row r="261" spans="4:11" x14ac:dyDescent="0.3">
      <c r="D261" t="s">
        <v>26</v>
      </c>
      <c r="E261">
        <v>2020</v>
      </c>
      <c r="F261" s="13">
        <f>'BY_Demands (3)'!$H$44*'Projection_Growth (3)'!E189</f>
        <v>605.04237788174191</v>
      </c>
      <c r="G261" s="13">
        <f>'BY_Demands (3)'!$H$44*'Projection_Growth (3)'!F189</f>
        <v>605.04237788174191</v>
      </c>
      <c r="H261" t="s">
        <v>27</v>
      </c>
      <c r="I261" s="16" t="s">
        <v>30</v>
      </c>
      <c r="K261" s="13">
        <f t="shared" si="13"/>
        <v>1210.0847557634838</v>
      </c>
    </row>
    <row r="262" spans="4:11" x14ac:dyDescent="0.3">
      <c r="D262" t="s">
        <v>26</v>
      </c>
      <c r="E262">
        <v>2025</v>
      </c>
      <c r="F262" s="13">
        <f>'BY_Demands (3)'!$H$44*'Projection_Growth (3)'!E190</f>
        <v>622.37310724768315</v>
      </c>
      <c r="G262" s="13">
        <f>'BY_Demands (3)'!$H$44*'Projection_Growth (3)'!F190</f>
        <v>622.37310724768315</v>
      </c>
      <c r="H262" t="s">
        <v>27</v>
      </c>
      <c r="I262" s="16" t="s">
        <v>30</v>
      </c>
      <c r="K262" s="13">
        <f t="shared" si="13"/>
        <v>1244.7462144953663</v>
      </c>
    </row>
    <row r="263" spans="4:11" x14ac:dyDescent="0.3">
      <c r="D263" t="s">
        <v>26</v>
      </c>
      <c r="E263">
        <v>2030</v>
      </c>
      <c r="F263" s="13">
        <f>'BY_Demands (3)'!$H$44*'Projection_Growth (3)'!E191</f>
        <v>623.01564752407546</v>
      </c>
      <c r="G263" s="13">
        <f>'BY_Demands (3)'!$H$44*'Projection_Growth (3)'!F191</f>
        <v>623.01564752407546</v>
      </c>
      <c r="H263" t="s">
        <v>27</v>
      </c>
      <c r="I263" s="16" t="s">
        <v>30</v>
      </c>
      <c r="K263" s="13">
        <f t="shared" si="13"/>
        <v>1246.0312950481509</v>
      </c>
    </row>
    <row r="264" spans="4:11" x14ac:dyDescent="0.3">
      <c r="D264" t="s">
        <v>26</v>
      </c>
      <c r="E264">
        <v>2035</v>
      </c>
      <c r="F264" s="13">
        <f>'BY_Demands (3)'!$H$44*'Projection_Growth (3)'!E192</f>
        <v>623.65818780046777</v>
      </c>
      <c r="G264" s="13">
        <f>'BY_Demands (3)'!$H$44*'Projection_Growth (3)'!F192</f>
        <v>623.65818780046777</v>
      </c>
      <c r="H264" t="s">
        <v>27</v>
      </c>
      <c r="I264" s="16" t="s">
        <v>30</v>
      </c>
      <c r="K264" s="13">
        <f t="shared" si="13"/>
        <v>1247.3163756009355</v>
      </c>
    </row>
    <row r="265" spans="4:11" x14ac:dyDescent="0.3">
      <c r="D265" t="s">
        <v>26</v>
      </c>
      <c r="E265">
        <v>2040</v>
      </c>
      <c r="F265" s="13">
        <f>'BY_Demands (3)'!$H$44*'Projection_Growth (3)'!E193</f>
        <v>624.30072807685997</v>
      </c>
      <c r="G265" s="13">
        <f>'BY_Demands (3)'!$H$44*'Projection_Growth (3)'!F193</f>
        <v>624.30072807685997</v>
      </c>
      <c r="H265" t="s">
        <v>27</v>
      </c>
      <c r="I265" s="16" t="s">
        <v>30</v>
      </c>
      <c r="K265" s="13">
        <f t="shared" si="13"/>
        <v>1248.6014561537199</v>
      </c>
    </row>
    <row r="266" spans="4:11" x14ac:dyDescent="0.3">
      <c r="D266" t="s">
        <v>26</v>
      </c>
      <c r="E266">
        <v>2045</v>
      </c>
      <c r="F266" s="13">
        <f>'BY_Demands (3)'!$H$44*'Projection_Growth (3)'!E194</f>
        <v>624.94326835325228</v>
      </c>
      <c r="G266" s="13">
        <f>'BY_Demands (3)'!$H$44*'Projection_Growth (3)'!F194</f>
        <v>624.94326835325228</v>
      </c>
      <c r="H266" t="s">
        <v>27</v>
      </c>
      <c r="I266" s="16" t="s">
        <v>30</v>
      </c>
      <c r="K266" s="13">
        <f t="shared" si="13"/>
        <v>1249.8865367065046</v>
      </c>
    </row>
    <row r="267" spans="4:11" x14ac:dyDescent="0.3">
      <c r="D267" t="s">
        <v>26</v>
      </c>
      <c r="E267" s="2">
        <v>2050</v>
      </c>
      <c r="F267" s="13">
        <f>'BY_Demands (3)'!$H$44*'Projection_Growth (3)'!E195</f>
        <v>625.58580862964448</v>
      </c>
      <c r="G267" s="13">
        <f>'BY_Demands (3)'!$H$44*'Projection_Growth (3)'!F195</f>
        <v>625.58580862964448</v>
      </c>
      <c r="H267" s="2" t="s">
        <v>27</v>
      </c>
      <c r="I267" s="16" t="s">
        <v>30</v>
      </c>
      <c r="K267" s="13">
        <f t="shared" si="13"/>
        <v>1251.171617259289</v>
      </c>
    </row>
    <row r="268" spans="4:11" x14ac:dyDescent="0.3">
      <c r="D268" s="5" t="s">
        <v>26</v>
      </c>
      <c r="E268" s="5">
        <v>2012</v>
      </c>
      <c r="F268" s="13">
        <f>'BY_Demands (3)'!$H$45*'Projection_Growth (3)'!E196</f>
        <v>4451.6333088708352</v>
      </c>
      <c r="G268" s="13">
        <f>'BY_Demands (3)'!$H$45*'Projection_Growth (3)'!F196</f>
        <v>4451.6333088708352</v>
      </c>
      <c r="H268" s="5" t="s">
        <v>27</v>
      </c>
      <c r="I268" s="16" t="s">
        <v>31</v>
      </c>
      <c r="K268" s="13">
        <f t="shared" si="13"/>
        <v>8903.2666177416704</v>
      </c>
    </row>
    <row r="269" spans="4:11" x14ac:dyDescent="0.3">
      <c r="D269" t="s">
        <v>26</v>
      </c>
      <c r="E269">
        <v>2015</v>
      </c>
      <c r="F269" s="13">
        <f>'BY_Demands (3)'!$H$45*'Projection_Growth (3)'!E197</f>
        <v>4536.2713524270875</v>
      </c>
      <c r="G269" s="13">
        <f>'BY_Demands (3)'!$H$45*'Projection_Growth (3)'!F197</f>
        <v>4536.2713524270875</v>
      </c>
      <c r="H269" t="s">
        <v>27</v>
      </c>
      <c r="I269" s="16" t="s">
        <v>31</v>
      </c>
      <c r="K269" s="13">
        <f t="shared" si="13"/>
        <v>9072.5427048541751</v>
      </c>
    </row>
    <row r="270" spans="4:11" x14ac:dyDescent="0.3">
      <c r="D270" t="s">
        <v>26</v>
      </c>
      <c r="E270">
        <v>2020</v>
      </c>
      <c r="F270" s="13">
        <f>'BY_Demands (3)'!$H$45*'Projection_Growth (3)'!E198</f>
        <v>4387.3060544667396</v>
      </c>
      <c r="G270" s="13">
        <f>'BY_Demands (3)'!$H$45*'Projection_Growth (3)'!F198</f>
        <v>4387.3060544667396</v>
      </c>
      <c r="H270" t="s">
        <v>27</v>
      </c>
      <c r="I270" s="16" t="s">
        <v>31</v>
      </c>
      <c r="K270" s="13">
        <f t="shared" si="13"/>
        <v>8774.6121089334792</v>
      </c>
    </row>
    <row r="271" spans="4:11" x14ac:dyDescent="0.3">
      <c r="D271" t="s">
        <v>26</v>
      </c>
      <c r="E271">
        <v>2025</v>
      </c>
      <c r="F271" s="13">
        <f>'BY_Demands (3)'!$H$45*'Projection_Growth (3)'!E199</f>
        <v>4512.9752912922968</v>
      </c>
      <c r="G271" s="13">
        <f>'BY_Demands (3)'!$H$45*'Projection_Growth (3)'!F199</f>
        <v>4512.9752912922968</v>
      </c>
      <c r="H271" t="s">
        <v>27</v>
      </c>
      <c r="I271" s="16" t="s">
        <v>31</v>
      </c>
      <c r="K271" s="13">
        <f t="shared" si="13"/>
        <v>9025.9505825845936</v>
      </c>
    </row>
    <row r="272" spans="4:11" x14ac:dyDescent="0.3">
      <c r="D272" t="s">
        <v>26</v>
      </c>
      <c r="E272">
        <v>2030</v>
      </c>
      <c r="F272" s="13">
        <f>'BY_Demands (3)'!$H$45*'Projection_Growth (3)'!E200</f>
        <v>4517.6345035192544</v>
      </c>
      <c r="G272" s="13">
        <f>'BY_Demands (3)'!$H$45*'Projection_Growth (3)'!F200</f>
        <v>4517.6345035192544</v>
      </c>
      <c r="H272" t="s">
        <v>27</v>
      </c>
      <c r="I272" s="16" t="s">
        <v>31</v>
      </c>
      <c r="K272" s="13">
        <f t="shared" si="13"/>
        <v>9035.2690070385088</v>
      </c>
    </row>
    <row r="273" spans="4:11" x14ac:dyDescent="0.3">
      <c r="D273" t="s">
        <v>26</v>
      </c>
      <c r="E273">
        <v>2035</v>
      </c>
      <c r="F273" s="13">
        <f>'BY_Demands (3)'!$H$45*'Projection_Growth (3)'!E201</f>
        <v>4522.2937157462129</v>
      </c>
      <c r="G273" s="13">
        <f>'BY_Demands (3)'!$H$45*'Projection_Growth (3)'!F201</f>
        <v>4522.2937157462129</v>
      </c>
      <c r="H273" t="s">
        <v>27</v>
      </c>
      <c r="I273" s="16" t="s">
        <v>31</v>
      </c>
      <c r="K273" s="13">
        <f t="shared" si="13"/>
        <v>9044.5874314924258</v>
      </c>
    </row>
    <row r="274" spans="4:11" x14ac:dyDescent="0.3">
      <c r="D274" t="s">
        <v>26</v>
      </c>
      <c r="E274">
        <v>2040</v>
      </c>
      <c r="F274" s="13">
        <f>'BY_Demands (3)'!$H$45*'Projection_Growth (3)'!E202</f>
        <v>4526.9529279731714</v>
      </c>
      <c r="G274" s="13">
        <f>'BY_Demands (3)'!$H$45*'Projection_Growth (3)'!F202</f>
        <v>4526.9529279731714</v>
      </c>
      <c r="H274" t="s">
        <v>27</v>
      </c>
      <c r="I274" s="16" t="s">
        <v>31</v>
      </c>
      <c r="K274" s="13">
        <f t="shared" si="13"/>
        <v>9053.9058559463429</v>
      </c>
    </row>
    <row r="275" spans="4:11" x14ac:dyDescent="0.3">
      <c r="D275" t="s">
        <v>26</v>
      </c>
      <c r="E275">
        <v>2045</v>
      </c>
      <c r="F275" s="13">
        <f>'BY_Demands (3)'!$H$45*'Projection_Growth (3)'!E203</f>
        <v>4531.612140200129</v>
      </c>
      <c r="G275" s="13">
        <f>'BY_Demands (3)'!$H$45*'Projection_Growth (3)'!F203</f>
        <v>4531.612140200129</v>
      </c>
      <c r="H275" t="s">
        <v>27</v>
      </c>
      <c r="I275" s="16" t="s">
        <v>31</v>
      </c>
      <c r="K275" s="13">
        <f t="shared" ref="K275:K297" si="14">SUM(F275:G275)</f>
        <v>9063.2242804002581</v>
      </c>
    </row>
    <row r="276" spans="4:11" x14ac:dyDescent="0.3">
      <c r="D276" s="2" t="s">
        <v>26</v>
      </c>
      <c r="E276" s="2">
        <v>2050</v>
      </c>
      <c r="F276" s="13">
        <f>'BY_Demands (3)'!$H$45*'Projection_Growth (3)'!E204</f>
        <v>4536.2713524270875</v>
      </c>
      <c r="G276" s="13">
        <f>'BY_Demands (3)'!$H$45*'Projection_Growth (3)'!F204</f>
        <v>4536.2713524270875</v>
      </c>
      <c r="H276" s="2" t="s">
        <v>27</v>
      </c>
      <c r="I276" s="16" t="s">
        <v>31</v>
      </c>
      <c r="K276" s="13">
        <f t="shared" si="14"/>
        <v>9072.5427048541751</v>
      </c>
    </row>
    <row r="277" spans="4:11" x14ac:dyDescent="0.3">
      <c r="D277" s="5" t="s">
        <v>26</v>
      </c>
      <c r="E277" s="5">
        <v>2012</v>
      </c>
      <c r="F277" s="13">
        <f>'BY_Demands (3)'!$H$46*'Projection_Growth (3)'!E205</f>
        <v>4936.668026588095</v>
      </c>
      <c r="G277" s="13">
        <f>'BY_Demands (3)'!$H$46*'Projection_Growth (3)'!F205</f>
        <v>4936.668026588095</v>
      </c>
      <c r="H277" s="5" t="s">
        <v>27</v>
      </c>
      <c r="I277" s="16" t="s">
        <v>32</v>
      </c>
      <c r="K277" s="13">
        <f t="shared" si="14"/>
        <v>9873.33605317619</v>
      </c>
    </row>
    <row r="278" spans="4:11" x14ac:dyDescent="0.3">
      <c r="D278" t="s">
        <v>26</v>
      </c>
      <c r="E278">
        <v>2015</v>
      </c>
      <c r="F278" s="13">
        <f>'BY_Demands (3)'!$H$46*'Projection_Growth (3)'!E206</f>
        <v>5030.5279414702363</v>
      </c>
      <c r="G278" s="13">
        <f>'BY_Demands (3)'!$H$46*'Projection_Growth (3)'!F206</f>
        <v>5030.5279414702363</v>
      </c>
      <c r="H278" t="s">
        <v>27</v>
      </c>
      <c r="I278" s="16" t="s">
        <v>32</v>
      </c>
      <c r="K278" s="13">
        <f t="shared" si="14"/>
        <v>10061.055882940473</v>
      </c>
    </row>
    <row r="279" spans="4:11" x14ac:dyDescent="0.3">
      <c r="D279" t="s">
        <v>26</v>
      </c>
      <c r="E279">
        <v>2020</v>
      </c>
      <c r="F279" s="13">
        <f>'BY_Demands (3)'!$H$46*'Projection_Growth (3)'!E207</f>
        <v>4865.3318948761489</v>
      </c>
      <c r="G279" s="13">
        <f>'BY_Demands (3)'!$H$46*'Projection_Growth (3)'!F207</f>
        <v>4865.3318948761489</v>
      </c>
      <c r="H279" t="s">
        <v>27</v>
      </c>
      <c r="I279" s="16" t="s">
        <v>32</v>
      </c>
      <c r="K279" s="13">
        <f t="shared" si="14"/>
        <v>9730.6637897522978</v>
      </c>
    </row>
    <row r="280" spans="4:11" x14ac:dyDescent="0.3">
      <c r="D280" t="s">
        <v>26</v>
      </c>
      <c r="E280">
        <v>2025</v>
      </c>
      <c r="F280" s="13">
        <f>'BY_Demands (3)'!$H$46*'Projection_Growth (3)'!E208</f>
        <v>5004.693621307254</v>
      </c>
      <c r="G280" s="13">
        <f>'BY_Demands (3)'!$H$46*'Projection_Growth (3)'!F208</f>
        <v>5004.693621307254</v>
      </c>
      <c r="H280" t="s">
        <v>27</v>
      </c>
      <c r="I280" s="16" t="s">
        <v>32</v>
      </c>
      <c r="K280" s="13">
        <f t="shared" si="14"/>
        <v>10009.387242614508</v>
      </c>
    </row>
    <row r="281" spans="4:11" x14ac:dyDescent="0.3">
      <c r="D281" t="s">
        <v>26</v>
      </c>
      <c r="E281">
        <v>2030</v>
      </c>
      <c r="F281" s="13">
        <f>'BY_Demands (3)'!$H$46*'Projection_Growth (3)'!E209</f>
        <v>5009.860485339851</v>
      </c>
      <c r="G281" s="13">
        <f>'BY_Demands (3)'!$H$46*'Projection_Growth (3)'!F209</f>
        <v>5009.860485339851</v>
      </c>
      <c r="H281" t="s">
        <v>27</v>
      </c>
      <c r="I281" s="16" t="s">
        <v>32</v>
      </c>
      <c r="K281" s="13">
        <f t="shared" si="14"/>
        <v>10019.720970679702</v>
      </c>
    </row>
    <row r="282" spans="4:11" x14ac:dyDescent="0.3">
      <c r="D282" t="s">
        <v>26</v>
      </c>
      <c r="E282">
        <v>2035</v>
      </c>
      <c r="F282" s="13">
        <f>'BY_Demands (3)'!$H$46*'Projection_Growth (3)'!E210</f>
        <v>5015.0273493724471</v>
      </c>
      <c r="G282" s="13">
        <f>'BY_Demands (3)'!$H$46*'Projection_Growth (3)'!F210</f>
        <v>5015.0273493724471</v>
      </c>
      <c r="H282" t="s">
        <v>27</v>
      </c>
      <c r="I282" s="16" t="s">
        <v>32</v>
      </c>
      <c r="K282" s="13">
        <f t="shared" si="14"/>
        <v>10030.054698744894</v>
      </c>
    </row>
    <row r="283" spans="4:11" x14ac:dyDescent="0.3">
      <c r="D283" t="s">
        <v>26</v>
      </c>
      <c r="E283">
        <v>2040</v>
      </c>
      <c r="F283" s="13">
        <f>'BY_Demands (3)'!$H$46*'Projection_Growth (3)'!E211</f>
        <v>5020.1942134050432</v>
      </c>
      <c r="G283" s="13">
        <f>'BY_Demands (3)'!$H$46*'Projection_Growth (3)'!F211</f>
        <v>5020.1942134050432</v>
      </c>
      <c r="H283" t="s">
        <v>27</v>
      </c>
      <c r="I283" s="16" t="s">
        <v>32</v>
      </c>
      <c r="K283" s="13">
        <f t="shared" si="14"/>
        <v>10040.388426810086</v>
      </c>
    </row>
    <row r="284" spans="4:11" x14ac:dyDescent="0.3">
      <c r="D284" t="s">
        <v>26</v>
      </c>
      <c r="E284">
        <v>2045</v>
      </c>
      <c r="F284" s="13">
        <f>'BY_Demands (3)'!$H$46*'Projection_Growth (3)'!E212</f>
        <v>5025.3610774376402</v>
      </c>
      <c r="G284" s="13">
        <f>'BY_Demands (3)'!$H$46*'Projection_Growth (3)'!F212</f>
        <v>5025.3610774376402</v>
      </c>
      <c r="H284" t="s">
        <v>27</v>
      </c>
      <c r="I284" s="16" t="s">
        <v>32</v>
      </c>
      <c r="K284" s="13">
        <f t="shared" si="14"/>
        <v>10050.72215487528</v>
      </c>
    </row>
    <row r="285" spans="4:11" x14ac:dyDescent="0.3">
      <c r="D285" s="2" t="s">
        <v>26</v>
      </c>
      <c r="E285" s="2">
        <v>2050</v>
      </c>
      <c r="F285" s="13">
        <f>'BY_Demands (3)'!$H$46*'Projection_Growth (3)'!E213</f>
        <v>5030.5279414702363</v>
      </c>
      <c r="G285" s="13">
        <f>'BY_Demands (3)'!$H$46*'Projection_Growth (3)'!F213</f>
        <v>5030.5279414702363</v>
      </c>
      <c r="H285" s="2" t="s">
        <v>27</v>
      </c>
      <c r="I285" s="16" t="s">
        <v>32</v>
      </c>
      <c r="K285" s="13">
        <f t="shared" si="14"/>
        <v>10061.055882940473</v>
      </c>
    </row>
    <row r="286" spans="4:11" x14ac:dyDescent="0.3">
      <c r="D286" s="5" t="s">
        <v>26</v>
      </c>
      <c r="E286" s="5">
        <v>2012</v>
      </c>
      <c r="F286" s="13">
        <f>'BY_Demands (3)'!$H$47*'Projection_Growth (3)'!E214</f>
        <v>106.15718685183413</v>
      </c>
      <c r="G286" s="13">
        <f>'BY_Demands (3)'!$I$47*'Projection_Growth (3)'!F214</f>
        <v>71.702661294659848</v>
      </c>
      <c r="H286" t="s">
        <v>27</v>
      </c>
      <c r="I286" s="16" t="s">
        <v>513</v>
      </c>
      <c r="K286" s="13">
        <f t="shared" si="14"/>
        <v>177.85984814649396</v>
      </c>
    </row>
    <row r="287" spans="4:11" x14ac:dyDescent="0.3">
      <c r="D287" t="s">
        <v>26</v>
      </c>
      <c r="E287">
        <v>2015</v>
      </c>
      <c r="F287" s="13">
        <f>'BY_Demands (3)'!$H$47*'Projection_Growth (3)'!E215</f>
        <v>115.87987812434966</v>
      </c>
      <c r="G287" s="13">
        <f>'BY_Demands (3)'!$I$47*'Projection_Growth (3)'!F215</f>
        <v>78.269742241885254</v>
      </c>
      <c r="H287" t="s">
        <v>27</v>
      </c>
      <c r="I287" s="16" t="s">
        <v>513</v>
      </c>
      <c r="K287" s="13">
        <f t="shared" si="14"/>
        <v>194.1496203662349</v>
      </c>
    </row>
    <row r="288" spans="4:11" x14ac:dyDescent="0.3">
      <c r="D288" t="s">
        <v>26</v>
      </c>
      <c r="E288">
        <v>2020</v>
      </c>
      <c r="F288" s="13">
        <f>'BY_Demands (3)'!$H$47*'Projection_Growth (3)'!E216</f>
        <v>112.40748838416555</v>
      </c>
      <c r="G288" s="13">
        <f>'BY_Demands (3)'!$I$47*'Projection_Growth (3)'!F216</f>
        <v>75.924356189304746</v>
      </c>
      <c r="H288" t="s">
        <v>27</v>
      </c>
      <c r="I288" s="16" t="s">
        <v>513</v>
      </c>
      <c r="K288" s="13">
        <f t="shared" si="14"/>
        <v>188.33184457347028</v>
      </c>
    </row>
    <row r="289" spans="4:11" x14ac:dyDescent="0.3">
      <c r="D289" t="s">
        <v>26</v>
      </c>
      <c r="E289">
        <v>2030</v>
      </c>
      <c r="F289" s="13">
        <f>'BY_Demands (3)'!$H$47*'Projection_Growth (3)'!E218</f>
        <v>120.21418404175492</v>
      </c>
      <c r="G289" s="13">
        <f>'BY_Demands (3)'!$I$47*'Projection_Growth (3)'!F218</f>
        <v>81.197299747501077</v>
      </c>
      <c r="H289" t="s">
        <v>27</v>
      </c>
      <c r="I289" s="16" t="s">
        <v>513</v>
      </c>
      <c r="K289" s="13">
        <f t="shared" si="14"/>
        <v>201.41148378925601</v>
      </c>
    </row>
    <row r="290" spans="4:11" x14ac:dyDescent="0.3">
      <c r="D290" t="s">
        <v>26</v>
      </c>
      <c r="E290">
        <v>2040</v>
      </c>
      <c r="F290" s="13">
        <f>'BY_Demands (3)'!$H$47*'Projection_Growth (3)'!E220</f>
        <v>116.963454603701</v>
      </c>
      <c r="G290" s="13">
        <f>'BY_Demands (3)'!$I$47*'Projection_Growth (3)'!F220</f>
        <v>79.00163161828921</v>
      </c>
      <c r="H290" t="s">
        <v>27</v>
      </c>
      <c r="I290" s="16" t="s">
        <v>513</v>
      </c>
      <c r="K290" s="13">
        <f t="shared" si="14"/>
        <v>195.96508622199019</v>
      </c>
    </row>
    <row r="291" spans="4:11" x14ac:dyDescent="0.3">
      <c r="D291" s="2" t="s">
        <v>26</v>
      </c>
      <c r="E291" s="2">
        <v>2050</v>
      </c>
      <c r="F291" s="13">
        <f>'BY_Demands (3)'!$H$47*'Projection_Growth (3)'!E222</f>
        <v>115.87987812434966</v>
      </c>
      <c r="G291" s="13">
        <f>'BY_Demands (3)'!$I$47*'Projection_Growth (3)'!F222</f>
        <v>78.269742241885254</v>
      </c>
      <c r="H291" s="2" t="s">
        <v>27</v>
      </c>
      <c r="I291" s="16" t="s">
        <v>513</v>
      </c>
      <c r="K291" s="13">
        <f t="shared" si="14"/>
        <v>194.1496203662349</v>
      </c>
    </row>
    <row r="292" spans="4:11" x14ac:dyDescent="0.3">
      <c r="D292" s="5" t="s">
        <v>26</v>
      </c>
      <c r="E292" s="5">
        <v>2012</v>
      </c>
      <c r="F292" s="13">
        <f>'BY_Demands (3)'!$H$48*'Projection_Growth (3)'!E214</f>
        <v>131.58405795406949</v>
      </c>
      <c r="G292" s="13">
        <f>'BY_Demands (3)'!$I$48*'Projection_Growth (3)'!F214</f>
        <v>88.876951425117312</v>
      </c>
      <c r="H292" t="s">
        <v>27</v>
      </c>
      <c r="I292" s="16" t="s">
        <v>515</v>
      </c>
      <c r="K292" s="13">
        <f t="shared" si="14"/>
        <v>220.46100937918681</v>
      </c>
    </row>
    <row r="293" spans="4:11" x14ac:dyDescent="0.3">
      <c r="D293" t="s">
        <v>26</v>
      </c>
      <c r="E293">
        <v>2015</v>
      </c>
      <c r="F293" s="13">
        <f>'BY_Demands (3)'!$H$48*'Projection_Growth (3)'!E215</f>
        <v>143.63553755533127</v>
      </c>
      <c r="G293" s="13">
        <f>'BY_Demands (3)'!$I$48*'Projection_Growth (3)'!F215</f>
        <v>97.016985892636228</v>
      </c>
      <c r="H293" t="s">
        <v>27</v>
      </c>
      <c r="I293" s="16" t="s">
        <v>515</v>
      </c>
      <c r="K293" s="13">
        <f t="shared" si="14"/>
        <v>240.6525234479675</v>
      </c>
    </row>
    <row r="294" spans="4:11" x14ac:dyDescent="0.3">
      <c r="D294" t="s">
        <v>26</v>
      </c>
      <c r="E294">
        <v>2020</v>
      </c>
      <c r="F294" s="13">
        <f>'BY_Demands (3)'!$H$48*'Projection_Growth (3)'!E216</f>
        <v>139.33143769773778</v>
      </c>
      <c r="G294" s="13">
        <f>'BY_Demands (3)'!$I$48*'Projection_Growth (3)'!F216</f>
        <v>94.109830725665191</v>
      </c>
      <c r="H294" t="s">
        <v>27</v>
      </c>
      <c r="I294" s="16" t="s">
        <v>515</v>
      </c>
      <c r="K294" s="13">
        <f t="shared" si="14"/>
        <v>233.44126842340296</v>
      </c>
    </row>
    <row r="295" spans="4:11" x14ac:dyDescent="0.3">
      <c r="D295" t="s">
        <v>26</v>
      </c>
      <c r="E295">
        <v>2030</v>
      </c>
      <c r="F295" s="13">
        <f>'BY_Demands (3)'!$H$48*'Projection_Growth (3)'!E218</f>
        <v>149.00800057870183</v>
      </c>
      <c r="G295" s="13">
        <f>'BY_Demands (3)'!$I$48*'Projection_Growth (3)'!F218</f>
        <v>100.64575477684268</v>
      </c>
      <c r="H295" t="s">
        <v>27</v>
      </c>
      <c r="I295" s="16" t="s">
        <v>515</v>
      </c>
      <c r="K295" s="13">
        <f t="shared" si="14"/>
        <v>249.65375535554449</v>
      </c>
    </row>
    <row r="296" spans="4:11" x14ac:dyDescent="0.3">
      <c r="D296" t="s">
        <v>26</v>
      </c>
      <c r="E296">
        <v>2040</v>
      </c>
      <c r="F296" s="13">
        <f>'BY_Demands (3)'!$H$48*'Projection_Growth (3)'!E220</f>
        <v>144.9786533111739</v>
      </c>
      <c r="G296" s="13">
        <f>'BY_Demands (3)'!$I$48*'Projection_Growth (3)'!F220</f>
        <v>97.924178113687844</v>
      </c>
      <c r="H296" t="s">
        <v>27</v>
      </c>
      <c r="I296" s="16" t="s">
        <v>515</v>
      </c>
      <c r="K296" s="13">
        <f t="shared" si="14"/>
        <v>242.90283142486174</v>
      </c>
    </row>
    <row r="297" spans="4:11" x14ac:dyDescent="0.3">
      <c r="D297" s="2" t="s">
        <v>26</v>
      </c>
      <c r="E297" s="2">
        <v>2050</v>
      </c>
      <c r="F297" s="13">
        <f>'BY_Demands (3)'!$H$48*'Projection_Growth (3)'!E222</f>
        <v>143.63553755533127</v>
      </c>
      <c r="G297" s="13">
        <f>'BY_Demands (3)'!$I$48*'Projection_Growth (3)'!F222</f>
        <v>97.016985892636228</v>
      </c>
      <c r="H297" s="2" t="s">
        <v>27</v>
      </c>
      <c r="I297" s="16" t="s">
        <v>515</v>
      </c>
      <c r="K297" s="13">
        <f t="shared" si="14"/>
        <v>240.6525234479675</v>
      </c>
    </row>
    <row r="301" spans="4:11" x14ac:dyDescent="0.3">
      <c r="D301" s="5" t="s">
        <v>26</v>
      </c>
      <c r="E301" s="5">
        <v>2012</v>
      </c>
      <c r="F301" s="13">
        <f>'BY_Demands (3)'!$H$52*'Projection_Growth (3)'!E214</f>
        <v>237.74124480590351</v>
      </c>
      <c r="G301" s="13">
        <f>'BY_Demands (3)'!$I$52*'Projection_Growth (3)'!F214</f>
        <v>160.5796127197776</v>
      </c>
      <c r="H301" t="s">
        <v>27</v>
      </c>
      <c r="I301" s="16" t="s">
        <v>517</v>
      </c>
      <c r="K301" s="13">
        <f t="shared" ref="K301:K306" si="15">SUM(F301:G301)</f>
        <v>398.32085752568111</v>
      </c>
    </row>
    <row r="302" spans="4:11" x14ac:dyDescent="0.3">
      <c r="D302" t="s">
        <v>26</v>
      </c>
      <c r="E302">
        <v>2015</v>
      </c>
      <c r="F302" s="13">
        <f>'BY_Demands (3)'!$H$52*'Projection_Growth (3)'!E215</f>
        <v>259.51541567968081</v>
      </c>
      <c r="G302" s="13">
        <f>'BY_Demands (3)'!$I$52*'Projection_Growth (3)'!F215</f>
        <v>175.28672813452195</v>
      </c>
      <c r="H302" t="s">
        <v>27</v>
      </c>
      <c r="I302" s="16" t="s">
        <v>517</v>
      </c>
      <c r="K302" s="13">
        <f t="shared" si="15"/>
        <v>434.80214381420274</v>
      </c>
    </row>
    <row r="303" spans="4:11" x14ac:dyDescent="0.3">
      <c r="D303" t="s">
        <v>26</v>
      </c>
      <c r="E303">
        <v>2020</v>
      </c>
      <c r="F303" s="13">
        <f>'BY_Demands (3)'!$H$52*'Projection_Growth (3)'!E216</f>
        <v>251.73892608190317</v>
      </c>
      <c r="G303" s="13">
        <f>'BY_Demands (3)'!$I$52*'Projection_Growth (3)'!F216</f>
        <v>170.03418691497041</v>
      </c>
      <c r="H303" t="s">
        <v>27</v>
      </c>
      <c r="I303" s="16" t="s">
        <v>517</v>
      </c>
      <c r="K303" s="13">
        <f t="shared" si="15"/>
        <v>421.77311299687358</v>
      </c>
    </row>
    <row r="304" spans="4:11" x14ac:dyDescent="0.3">
      <c r="D304" t="s">
        <v>26</v>
      </c>
      <c r="E304">
        <v>2030</v>
      </c>
      <c r="F304" s="13">
        <f>'BY_Demands (3)'!$H$52*'Projection_Growth (3)'!E217</f>
        <v>271.6488768556506</v>
      </c>
      <c r="G304" s="13">
        <f>'BY_Demands (3)'!$I$52*'Projection_Growth (3)'!F217</f>
        <v>183.48213612179984</v>
      </c>
      <c r="H304" t="s">
        <v>27</v>
      </c>
      <c r="I304" s="16" t="s">
        <v>517</v>
      </c>
      <c r="K304" s="13">
        <f t="shared" si="15"/>
        <v>455.13101297745044</v>
      </c>
    </row>
    <row r="305" spans="4:11" x14ac:dyDescent="0.3">
      <c r="D305" t="s">
        <v>26</v>
      </c>
      <c r="E305">
        <v>2040</v>
      </c>
      <c r="F305" s="13">
        <f>'BY_Demands (3)'!$H$52*'Projection_Growth (3)'!E218</f>
        <v>269.22218462045663</v>
      </c>
      <c r="G305" s="13">
        <f>'BY_Demands (3)'!$I$52*'Projection_Growth (3)'!F218</f>
        <v>181.84305452434427</v>
      </c>
      <c r="H305" t="s">
        <v>27</v>
      </c>
      <c r="I305" s="16" t="s">
        <v>517</v>
      </c>
      <c r="K305" s="13">
        <f t="shared" si="15"/>
        <v>451.0652391448009</v>
      </c>
    </row>
    <row r="306" spans="4:11" x14ac:dyDescent="0.3">
      <c r="D306" s="2" t="s">
        <v>26</v>
      </c>
      <c r="E306" s="2">
        <v>2050</v>
      </c>
      <c r="F306" s="13">
        <f>'BY_Demands (3)'!$H$52*'Projection_Growth (3)'!E219</f>
        <v>266.79549238526266</v>
      </c>
      <c r="G306" s="13">
        <f>'BY_Demands (3)'!$I$52*'Projection_Growth (3)'!F219</f>
        <v>180.2039729268887</v>
      </c>
      <c r="H306" s="2" t="s">
        <v>27</v>
      </c>
      <c r="I306" s="16" t="s">
        <v>517</v>
      </c>
      <c r="K306" s="13">
        <f t="shared" si="15"/>
        <v>446.99946531215136</v>
      </c>
    </row>
  </sheetData>
  <pageMargins left="0.7" right="0.7" top="0.75" bottom="0.75"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61CA9-7B6B-4304-8D63-7B192495B91A}">
  <dimension ref="B2:O51"/>
  <sheetViews>
    <sheetView zoomScale="60" zoomScaleNormal="60" workbookViewId="0">
      <selection activeCell="D45" sqref="D45"/>
    </sheetView>
  </sheetViews>
  <sheetFormatPr defaultRowHeight="14.4" x14ac:dyDescent="0.3"/>
  <cols>
    <col min="2" max="2" width="13.109375" customWidth="1"/>
    <col min="3" max="3" width="14" customWidth="1"/>
    <col min="4" max="4" width="10.109375" bestFit="1" customWidth="1"/>
    <col min="8" max="8" width="11.44140625" bestFit="1" customWidth="1"/>
    <col min="9" max="9" width="11" bestFit="1" customWidth="1"/>
    <col min="10" max="11" width="12.6640625" bestFit="1" customWidth="1"/>
    <col min="14" max="14" width="52.5546875" bestFit="1" customWidth="1"/>
  </cols>
  <sheetData>
    <row r="2" spans="2:15" x14ac:dyDescent="0.3">
      <c r="B2" s="78" t="s">
        <v>545</v>
      </c>
      <c r="C2" s="78"/>
      <c r="D2" s="78"/>
      <c r="E2" s="78"/>
      <c r="F2" s="78"/>
      <c r="G2" s="78"/>
      <c r="H2" s="78"/>
      <c r="I2" s="78"/>
      <c r="J2" s="78"/>
      <c r="K2" s="78"/>
      <c r="L2" s="78"/>
      <c r="M2" s="78"/>
    </row>
    <row r="3" spans="2:15" x14ac:dyDescent="0.3">
      <c r="B3" s="77" t="s">
        <v>137</v>
      </c>
      <c r="C3" s="77" t="s">
        <v>136</v>
      </c>
      <c r="D3" s="75" t="s">
        <v>1</v>
      </c>
      <c r="E3" s="75" t="s">
        <v>2</v>
      </c>
      <c r="F3" s="75" t="s">
        <v>3</v>
      </c>
      <c r="G3" s="75" t="s">
        <v>4</v>
      </c>
      <c r="H3" s="76" t="s">
        <v>13</v>
      </c>
      <c r="I3" s="76" t="s">
        <v>14</v>
      </c>
      <c r="J3" s="76" t="s">
        <v>15</v>
      </c>
      <c r="K3" s="76" t="s">
        <v>16</v>
      </c>
      <c r="L3" s="75" t="s">
        <v>25</v>
      </c>
      <c r="M3" s="44"/>
      <c r="N3" s="43" t="s">
        <v>255</v>
      </c>
    </row>
    <row r="4" spans="2:15" x14ac:dyDescent="0.3">
      <c r="B4" t="s">
        <v>55</v>
      </c>
      <c r="C4" s="213" t="s">
        <v>54</v>
      </c>
      <c r="D4" s="46" t="s">
        <v>455</v>
      </c>
      <c r="E4" s="46" t="s">
        <v>455</v>
      </c>
      <c r="F4" s="46" t="s">
        <v>35</v>
      </c>
      <c r="G4" s="46">
        <v>2010</v>
      </c>
      <c r="H4" s="45">
        <v>192.81432627724701</v>
      </c>
      <c r="I4" s="45">
        <v>379.654713820778</v>
      </c>
      <c r="J4" s="45">
        <v>2784.12799614406</v>
      </c>
      <c r="K4" s="45">
        <v>826.36495036693702</v>
      </c>
      <c r="L4" s="16" t="s">
        <v>456</v>
      </c>
      <c r="M4" s="44"/>
      <c r="N4" s="106" t="s">
        <v>457</v>
      </c>
      <c r="O4" s="3">
        <f>SUM(H4:K4)</f>
        <v>4182.9619866090216</v>
      </c>
    </row>
    <row r="5" spans="2:15" x14ac:dyDescent="0.3">
      <c r="B5" t="s">
        <v>55</v>
      </c>
      <c r="C5" s="213" t="s">
        <v>54</v>
      </c>
      <c r="D5" s="46" t="s">
        <v>455</v>
      </c>
      <c r="E5" s="46" t="s">
        <v>455</v>
      </c>
      <c r="F5" s="46" t="s">
        <v>35</v>
      </c>
      <c r="G5" s="46">
        <v>2010</v>
      </c>
      <c r="H5" s="45">
        <v>962.33964807642099</v>
      </c>
      <c r="I5" s="45">
        <v>2002.8481144422501</v>
      </c>
      <c r="J5" s="45">
        <v>16101.7152931086</v>
      </c>
      <c r="K5" s="45">
        <v>5337.9534116859604</v>
      </c>
      <c r="L5" s="16" t="s">
        <v>458</v>
      </c>
      <c r="N5" s="106" t="s">
        <v>256</v>
      </c>
      <c r="O5" s="3">
        <f t="shared" ref="O5:O45" si="0">SUM(H5:K5)</f>
        <v>24404.856467313231</v>
      </c>
    </row>
    <row r="6" spans="2:15" x14ac:dyDescent="0.3">
      <c r="B6" t="s">
        <v>55</v>
      </c>
      <c r="C6" s="213" t="s">
        <v>54</v>
      </c>
      <c r="F6" t="s">
        <v>35</v>
      </c>
      <c r="G6">
        <v>2010</v>
      </c>
      <c r="H6" s="45">
        <v>742.66694378885097</v>
      </c>
      <c r="I6" s="45">
        <v>1737.8184406961</v>
      </c>
      <c r="J6" s="45">
        <v>15360.333937039401</v>
      </c>
      <c r="K6" s="45">
        <v>5360.6098126567604</v>
      </c>
      <c r="L6" s="16" t="s">
        <v>459</v>
      </c>
      <c r="N6" s="106" t="s">
        <v>257</v>
      </c>
      <c r="O6" s="3">
        <f t="shared" si="0"/>
        <v>23201.429134181111</v>
      </c>
    </row>
    <row r="7" spans="2:15" x14ac:dyDescent="0.3">
      <c r="B7" t="s">
        <v>55</v>
      </c>
      <c r="C7" s="213" t="s">
        <v>54</v>
      </c>
      <c r="F7" t="s">
        <v>35</v>
      </c>
      <c r="G7">
        <v>2010</v>
      </c>
      <c r="H7" s="45">
        <v>1897.27342366938</v>
      </c>
      <c r="I7" s="45">
        <v>4924.9796384027004</v>
      </c>
      <c r="J7" s="45">
        <v>34993.599161544698</v>
      </c>
      <c r="K7" s="45">
        <v>10685.0281498802</v>
      </c>
      <c r="L7" s="16" t="s">
        <v>460</v>
      </c>
      <c r="N7" s="106" t="s">
        <v>258</v>
      </c>
      <c r="O7" s="3">
        <f t="shared" si="0"/>
        <v>52500.880373496977</v>
      </c>
    </row>
    <row r="8" spans="2:15" x14ac:dyDescent="0.3">
      <c r="B8" t="s">
        <v>55</v>
      </c>
      <c r="C8" s="213" t="s">
        <v>54</v>
      </c>
      <c r="F8" t="s">
        <v>35</v>
      </c>
      <c r="G8">
        <v>2010</v>
      </c>
      <c r="H8" s="45">
        <v>31.663835755766499</v>
      </c>
      <c r="I8" s="45">
        <v>78.262163792418804</v>
      </c>
      <c r="J8" s="45">
        <v>589.89383956147799</v>
      </c>
      <c r="K8" s="45">
        <v>223.28653215202601</v>
      </c>
      <c r="L8" s="16" t="s">
        <v>461</v>
      </c>
      <c r="N8" s="214" t="s">
        <v>462</v>
      </c>
      <c r="O8" s="3">
        <f t="shared" si="0"/>
        <v>923.10637126168922</v>
      </c>
    </row>
    <row r="9" spans="2:15" x14ac:dyDescent="0.3">
      <c r="B9" t="s">
        <v>55</v>
      </c>
      <c r="C9" s="213" t="s">
        <v>54</v>
      </c>
      <c r="F9" t="s">
        <v>35</v>
      </c>
      <c r="G9">
        <v>2010</v>
      </c>
      <c r="H9" s="45">
        <v>27.212581236608401</v>
      </c>
      <c r="I9" s="45">
        <v>67.260186238368107</v>
      </c>
      <c r="J9" s="45">
        <v>671.37821466531398</v>
      </c>
      <c r="K9" s="45">
        <v>156.025628180957</v>
      </c>
      <c r="L9" s="215" t="s">
        <v>259</v>
      </c>
      <c r="N9" s="214" t="s">
        <v>260</v>
      </c>
      <c r="O9" s="3">
        <f t="shared" si="0"/>
        <v>921.87661032124754</v>
      </c>
    </row>
    <row r="10" spans="2:15" x14ac:dyDescent="0.3">
      <c r="B10" t="s">
        <v>55</v>
      </c>
      <c r="C10" s="213" t="s">
        <v>54</v>
      </c>
      <c r="F10" t="s">
        <v>35</v>
      </c>
      <c r="G10">
        <v>2010</v>
      </c>
      <c r="H10" s="45">
        <v>60.560026968347501</v>
      </c>
      <c r="I10" s="45">
        <v>158.34445723204101</v>
      </c>
      <c r="J10" s="45">
        <v>1490.6288558188501</v>
      </c>
      <c r="K10" s="45">
        <v>438.621557449568</v>
      </c>
      <c r="L10" s="215" t="s">
        <v>463</v>
      </c>
      <c r="N10" s="214" t="s">
        <v>464</v>
      </c>
      <c r="O10" s="3">
        <f t="shared" si="0"/>
        <v>2148.1548974688067</v>
      </c>
    </row>
    <row r="11" spans="2:15" x14ac:dyDescent="0.3">
      <c r="B11" t="s">
        <v>55</v>
      </c>
      <c r="C11" s="213" t="s">
        <v>54</v>
      </c>
      <c r="F11" t="s">
        <v>35</v>
      </c>
      <c r="G11">
        <v>2010</v>
      </c>
      <c r="H11" s="45">
        <v>42.556998488780998</v>
      </c>
      <c r="I11" s="45">
        <v>96.5255338316002</v>
      </c>
      <c r="J11" s="45">
        <v>718.38163034767103</v>
      </c>
      <c r="K11" s="45">
        <v>225.71135700615201</v>
      </c>
      <c r="L11" s="215" t="s">
        <v>465</v>
      </c>
      <c r="N11" s="214" t="s">
        <v>261</v>
      </c>
      <c r="O11" s="3">
        <f t="shared" si="0"/>
        <v>1083.1755196742042</v>
      </c>
    </row>
    <row r="12" spans="2:15" x14ac:dyDescent="0.3">
      <c r="B12" t="s">
        <v>55</v>
      </c>
      <c r="C12" s="213" t="s">
        <v>54</v>
      </c>
      <c r="F12" t="s">
        <v>35</v>
      </c>
      <c r="G12">
        <v>2010</v>
      </c>
      <c r="H12" s="45">
        <v>3.7910361877358101</v>
      </c>
      <c r="I12" s="45">
        <v>12.578079881505101</v>
      </c>
      <c r="J12" s="45">
        <v>93.931532882678994</v>
      </c>
      <c r="K12" s="45">
        <v>32.065676894846298</v>
      </c>
      <c r="L12" s="215" t="s">
        <v>262</v>
      </c>
      <c r="N12" t="s">
        <v>466</v>
      </c>
      <c r="O12" s="3">
        <f t="shared" si="0"/>
        <v>142.36632584676619</v>
      </c>
    </row>
    <row r="13" spans="2:15" x14ac:dyDescent="0.3">
      <c r="B13" t="s">
        <v>55</v>
      </c>
      <c r="C13" s="213" t="s">
        <v>54</v>
      </c>
      <c r="F13" t="s">
        <v>35</v>
      </c>
      <c r="G13">
        <v>2010</v>
      </c>
      <c r="H13" s="45">
        <v>6.2202755017411402</v>
      </c>
      <c r="I13" s="45">
        <v>20.637925430249499</v>
      </c>
      <c r="J13" s="45">
        <v>154.121454899665</v>
      </c>
      <c r="K13" s="45">
        <v>52.612883274766297</v>
      </c>
      <c r="L13" s="215" t="s">
        <v>263</v>
      </c>
      <c r="N13" t="s">
        <v>467</v>
      </c>
      <c r="O13" s="3">
        <f t="shared" si="0"/>
        <v>233.59253910642192</v>
      </c>
    </row>
    <row r="14" spans="2:15" x14ac:dyDescent="0.3">
      <c r="B14" t="s">
        <v>55</v>
      </c>
      <c r="C14" s="213" t="s">
        <v>54</v>
      </c>
      <c r="F14" t="s">
        <v>35</v>
      </c>
      <c r="G14">
        <v>2010</v>
      </c>
      <c r="H14" s="45">
        <v>14.358248014568099</v>
      </c>
      <c r="I14" s="45">
        <v>47.638477065966001</v>
      </c>
      <c r="J14" s="45">
        <v>355.758209294111</v>
      </c>
      <c r="K14" s="45">
        <v>121.446200672167</v>
      </c>
      <c r="L14" s="215" t="s">
        <v>468</v>
      </c>
      <c r="N14" t="s">
        <v>469</v>
      </c>
      <c r="O14" s="3">
        <f t="shared" si="0"/>
        <v>539.20113504681206</v>
      </c>
    </row>
    <row r="15" spans="2:15" x14ac:dyDescent="0.3">
      <c r="B15" t="s">
        <v>55</v>
      </c>
      <c r="C15" s="213" t="s">
        <v>54</v>
      </c>
      <c r="F15" t="s">
        <v>35</v>
      </c>
      <c r="G15">
        <v>2010</v>
      </c>
      <c r="H15" s="45">
        <v>0.67784886766165797</v>
      </c>
      <c r="I15" s="45">
        <v>2.03303239940624</v>
      </c>
      <c r="J15" s="45">
        <v>16.774638384863799</v>
      </c>
      <c r="K15" s="45">
        <v>5.6937440895606404</v>
      </c>
      <c r="L15" s="215" t="s">
        <v>470</v>
      </c>
      <c r="N15" t="s">
        <v>471</v>
      </c>
      <c r="O15" s="3">
        <f t="shared" si="0"/>
        <v>25.179263741492335</v>
      </c>
    </row>
    <row r="16" spans="2:15" x14ac:dyDescent="0.3">
      <c r="B16" t="s">
        <v>55</v>
      </c>
      <c r="C16" s="213" t="s">
        <v>54</v>
      </c>
      <c r="F16" t="s">
        <v>35</v>
      </c>
      <c r="G16">
        <v>2010</v>
      </c>
      <c r="H16" s="45">
        <v>2.4566946658596001</v>
      </c>
      <c r="I16" s="45">
        <v>7.3682203945703701</v>
      </c>
      <c r="J16" s="45">
        <v>60.795505617615397</v>
      </c>
      <c r="K16" s="45">
        <v>20.6355596371301</v>
      </c>
      <c r="L16" s="215" t="s">
        <v>264</v>
      </c>
      <c r="N16" t="s">
        <v>472</v>
      </c>
      <c r="O16" s="3">
        <f t="shared" si="0"/>
        <v>91.255980315175464</v>
      </c>
    </row>
    <row r="17" spans="2:15" x14ac:dyDescent="0.3">
      <c r="B17" t="s">
        <v>55</v>
      </c>
      <c r="C17" s="213" t="s">
        <v>54</v>
      </c>
      <c r="F17" t="s">
        <v>35</v>
      </c>
      <c r="G17">
        <v>2010</v>
      </c>
      <c r="H17" s="45">
        <v>0.23346493004299201</v>
      </c>
      <c r="I17" s="45">
        <v>0.70021768796319395</v>
      </c>
      <c r="J17" s="45">
        <v>5.7775264721302104</v>
      </c>
      <c r="K17" s="45">
        <v>1.9610412128260399</v>
      </c>
      <c r="L17" s="215" t="s">
        <v>265</v>
      </c>
      <c r="N17" t="s">
        <v>473</v>
      </c>
      <c r="O17" s="3">
        <f t="shared" si="0"/>
        <v>8.6722503029624356</v>
      </c>
    </row>
    <row r="18" spans="2:15" x14ac:dyDescent="0.3">
      <c r="B18" t="s">
        <v>55</v>
      </c>
      <c r="C18" s="213" t="s">
        <v>54</v>
      </c>
      <c r="F18" t="s">
        <v>35</v>
      </c>
      <c r="G18">
        <v>2010</v>
      </c>
      <c r="H18" s="45">
        <v>2.97774123638876E-2</v>
      </c>
      <c r="I18" s="45">
        <v>8.9309648498934496E-2</v>
      </c>
      <c r="J18" s="45">
        <v>0.73689777806121404</v>
      </c>
      <c r="K18" s="45">
        <v>0.250122075491792</v>
      </c>
      <c r="L18" s="215" t="s">
        <v>266</v>
      </c>
      <c r="N18" t="s">
        <v>474</v>
      </c>
      <c r="O18" s="3">
        <f t="shared" si="0"/>
        <v>1.106106914415828</v>
      </c>
    </row>
    <row r="19" spans="2:15" x14ac:dyDescent="0.3">
      <c r="B19" t="s">
        <v>55</v>
      </c>
      <c r="C19" s="213" t="s">
        <v>54</v>
      </c>
      <c r="F19" t="s">
        <v>35</v>
      </c>
      <c r="G19">
        <v>2010</v>
      </c>
      <c r="H19" s="45">
        <v>19.1385526482565</v>
      </c>
      <c r="I19" s="45">
        <v>44.373787092509403</v>
      </c>
      <c r="J19" s="45">
        <v>404.81590864680101</v>
      </c>
      <c r="K19" s="45">
        <v>84.159113712230607</v>
      </c>
      <c r="L19" s="215" t="s">
        <v>475</v>
      </c>
      <c r="N19" t="s">
        <v>476</v>
      </c>
      <c r="O19" s="3">
        <f t="shared" si="0"/>
        <v>552.48736209979756</v>
      </c>
    </row>
    <row r="20" spans="2:15" x14ac:dyDescent="0.3">
      <c r="B20" t="s">
        <v>55</v>
      </c>
      <c r="C20" s="213" t="s">
        <v>54</v>
      </c>
      <c r="F20" t="s">
        <v>35</v>
      </c>
      <c r="G20">
        <v>2010</v>
      </c>
      <c r="H20" s="45">
        <v>107.92801026749601</v>
      </c>
      <c r="I20" s="45">
        <v>250.237028731864</v>
      </c>
      <c r="J20" s="45">
        <v>1877.3988649325699</v>
      </c>
      <c r="K20" s="45">
        <v>546.22271582563803</v>
      </c>
      <c r="L20" s="215" t="s">
        <v>477</v>
      </c>
      <c r="N20" t="s">
        <v>478</v>
      </c>
      <c r="O20" s="3">
        <f t="shared" si="0"/>
        <v>2781.7866197575677</v>
      </c>
    </row>
    <row r="21" spans="2:15" x14ac:dyDescent="0.3">
      <c r="B21" t="s">
        <v>55</v>
      </c>
      <c r="C21" s="213" t="s">
        <v>54</v>
      </c>
      <c r="F21" t="s">
        <v>35</v>
      </c>
      <c r="G21">
        <v>2010</v>
      </c>
      <c r="H21" s="45">
        <v>44.897277644137297</v>
      </c>
      <c r="I21" s="45">
        <v>104.096807936817</v>
      </c>
      <c r="J21" s="45">
        <v>1124.18270033464</v>
      </c>
      <c r="K21" s="45">
        <v>459.43477758938599</v>
      </c>
      <c r="L21" s="215" t="s">
        <v>479</v>
      </c>
      <c r="N21" t="s">
        <v>480</v>
      </c>
      <c r="O21" s="3">
        <f t="shared" si="0"/>
        <v>1732.6115635049803</v>
      </c>
    </row>
    <row r="22" spans="2:15" x14ac:dyDescent="0.3">
      <c r="B22" t="s">
        <v>55</v>
      </c>
      <c r="C22" s="213" t="s">
        <v>54</v>
      </c>
      <c r="F22" t="s">
        <v>35</v>
      </c>
      <c r="G22">
        <v>2010</v>
      </c>
      <c r="H22" s="45">
        <v>104.96860433306701</v>
      </c>
      <c r="I22" s="45">
        <v>243.37548328126601</v>
      </c>
      <c r="J22" s="45">
        <v>720.30521476183606</v>
      </c>
      <c r="K22" s="45">
        <v>172.977152261486</v>
      </c>
      <c r="L22" s="215" t="s">
        <v>481</v>
      </c>
      <c r="N22" t="s">
        <v>482</v>
      </c>
      <c r="O22" s="3">
        <f t="shared" si="0"/>
        <v>1241.6264546376551</v>
      </c>
    </row>
    <row r="23" spans="2:15" x14ac:dyDescent="0.3">
      <c r="B23" t="s">
        <v>55</v>
      </c>
      <c r="C23" s="213" t="s">
        <v>54</v>
      </c>
      <c r="F23" t="s">
        <v>35</v>
      </c>
      <c r="G23">
        <v>2010</v>
      </c>
      <c r="H23" s="45">
        <v>7.2039712304937797</v>
      </c>
      <c r="I23" s="45">
        <v>16.702803575463399</v>
      </c>
      <c r="J23" s="45">
        <v>113.57881960673799</v>
      </c>
      <c r="K23" s="45">
        <v>34.755744578282403</v>
      </c>
      <c r="L23" s="215" t="s">
        <v>483</v>
      </c>
      <c r="N23" t="s">
        <v>484</v>
      </c>
      <c r="O23" s="3">
        <f t="shared" si="0"/>
        <v>172.24133899097757</v>
      </c>
    </row>
    <row r="24" spans="2:15" x14ac:dyDescent="0.3">
      <c r="B24" t="s">
        <v>55</v>
      </c>
      <c r="C24" s="213" t="s">
        <v>54</v>
      </c>
      <c r="F24" t="s">
        <v>35</v>
      </c>
      <c r="G24">
        <v>2010</v>
      </c>
      <c r="H24" s="45">
        <v>12.7981383340107</v>
      </c>
      <c r="I24" s="45">
        <v>29.6731877300872</v>
      </c>
      <c r="J24" s="45">
        <v>218.083087139268</v>
      </c>
      <c r="K24" s="45">
        <v>66.7346262243247</v>
      </c>
      <c r="L24" s="215" t="s">
        <v>485</v>
      </c>
      <c r="N24" t="s">
        <v>486</v>
      </c>
      <c r="O24" s="3">
        <f t="shared" si="0"/>
        <v>327.28903942769062</v>
      </c>
    </row>
    <row r="25" spans="2:15" x14ac:dyDescent="0.3">
      <c r="B25" t="s">
        <v>55</v>
      </c>
      <c r="C25" s="213" t="s">
        <v>54</v>
      </c>
      <c r="F25" t="s">
        <v>35</v>
      </c>
      <c r="G25">
        <v>2010</v>
      </c>
      <c r="H25" s="45">
        <v>78.872011745618906</v>
      </c>
      <c r="I25" s="45">
        <v>182.869097840417</v>
      </c>
      <c r="J25" s="45">
        <v>1141.7086201659299</v>
      </c>
      <c r="K25" s="45">
        <v>349.36912817639501</v>
      </c>
      <c r="L25" s="215" t="s">
        <v>487</v>
      </c>
      <c r="N25" t="s">
        <v>488</v>
      </c>
      <c r="O25" s="3">
        <f t="shared" si="0"/>
        <v>1752.8188579283608</v>
      </c>
    </row>
    <row r="26" spans="2:15" x14ac:dyDescent="0.3">
      <c r="B26" t="s">
        <v>55</v>
      </c>
      <c r="C26" s="213" t="s">
        <v>54</v>
      </c>
      <c r="F26" t="s">
        <v>35</v>
      </c>
      <c r="G26">
        <v>2010</v>
      </c>
      <c r="H26" s="45">
        <v>0</v>
      </c>
      <c r="I26" s="45">
        <v>0</v>
      </c>
      <c r="J26" s="45">
        <v>276.07254983198999</v>
      </c>
      <c r="K26" s="45">
        <v>0</v>
      </c>
      <c r="L26" s="215" t="s">
        <v>489</v>
      </c>
      <c r="N26" t="s">
        <v>490</v>
      </c>
      <c r="O26" s="3">
        <f t="shared" si="0"/>
        <v>276.07254983198999</v>
      </c>
    </row>
    <row r="27" spans="2:15" x14ac:dyDescent="0.3">
      <c r="B27" t="s">
        <v>55</v>
      </c>
      <c r="C27" s="213" t="s">
        <v>54</v>
      </c>
      <c r="F27" t="s">
        <v>35</v>
      </c>
      <c r="G27">
        <v>2010</v>
      </c>
      <c r="H27" s="45">
        <v>0</v>
      </c>
      <c r="I27" s="45">
        <v>0</v>
      </c>
      <c r="J27" s="45">
        <v>1454.92745016801</v>
      </c>
      <c r="K27" s="45">
        <v>0</v>
      </c>
      <c r="L27" s="216" t="s">
        <v>491</v>
      </c>
      <c r="N27" t="s">
        <v>492</v>
      </c>
      <c r="O27" s="3">
        <f t="shared" si="0"/>
        <v>1454.92745016801</v>
      </c>
    </row>
    <row r="28" spans="2:15" x14ac:dyDescent="0.3">
      <c r="B28" t="s">
        <v>55</v>
      </c>
      <c r="C28" s="213" t="s">
        <v>54</v>
      </c>
      <c r="F28" t="s">
        <v>35</v>
      </c>
      <c r="G28">
        <v>2010</v>
      </c>
      <c r="H28" s="45">
        <v>0</v>
      </c>
      <c r="I28" s="45">
        <v>0</v>
      </c>
      <c r="J28" s="45">
        <v>161.327732881283</v>
      </c>
      <c r="K28" s="45">
        <v>0</v>
      </c>
      <c r="L28" s="216" t="s">
        <v>493</v>
      </c>
      <c r="N28" t="s">
        <v>494</v>
      </c>
      <c r="O28" s="3">
        <f t="shared" si="0"/>
        <v>161.327732881283</v>
      </c>
    </row>
    <row r="29" spans="2:15" x14ac:dyDescent="0.3">
      <c r="B29" t="s">
        <v>55</v>
      </c>
      <c r="C29" s="213" t="s">
        <v>54</v>
      </c>
      <c r="F29" t="s">
        <v>35</v>
      </c>
      <c r="G29">
        <v>2010</v>
      </c>
      <c r="H29" s="45">
        <v>0</v>
      </c>
      <c r="I29" s="45">
        <v>0</v>
      </c>
      <c r="J29" s="45">
        <v>382.54765305022499</v>
      </c>
      <c r="K29" s="45">
        <v>0</v>
      </c>
      <c r="L29" s="216" t="s">
        <v>495</v>
      </c>
      <c r="N29" t="s">
        <v>496</v>
      </c>
      <c r="O29" s="3">
        <f t="shared" si="0"/>
        <v>382.54765305022499</v>
      </c>
    </row>
    <row r="30" spans="2:15" x14ac:dyDescent="0.3">
      <c r="B30" t="s">
        <v>55</v>
      </c>
      <c r="C30" s="213" t="s">
        <v>54</v>
      </c>
      <c r="F30" t="s">
        <v>35</v>
      </c>
      <c r="G30">
        <v>2010</v>
      </c>
      <c r="H30" s="45">
        <v>0</v>
      </c>
      <c r="I30" s="45">
        <v>0</v>
      </c>
      <c r="J30" s="45">
        <v>4.1246140684918497</v>
      </c>
      <c r="K30" s="45">
        <v>0</v>
      </c>
      <c r="L30" s="216" t="s">
        <v>497</v>
      </c>
      <c r="N30" t="s">
        <v>498</v>
      </c>
      <c r="O30" s="3">
        <f t="shared" si="0"/>
        <v>4.1246140684918497</v>
      </c>
    </row>
    <row r="31" spans="2:15" x14ac:dyDescent="0.3">
      <c r="B31" t="s">
        <v>55</v>
      </c>
      <c r="C31" s="213" t="s">
        <v>54</v>
      </c>
      <c r="F31" t="s">
        <v>35</v>
      </c>
      <c r="G31">
        <v>2010</v>
      </c>
      <c r="H31" s="45">
        <v>19.3842546352939</v>
      </c>
      <c r="I31" s="45">
        <v>46.775505873825502</v>
      </c>
      <c r="J31" s="45">
        <v>772.88585363960203</v>
      </c>
      <c r="K31" s="45">
        <v>271.19279599247301</v>
      </c>
      <c r="L31" t="s">
        <v>499</v>
      </c>
      <c r="N31" t="s">
        <v>500</v>
      </c>
      <c r="O31" s="3">
        <f t="shared" si="0"/>
        <v>1110.2384101411944</v>
      </c>
    </row>
    <row r="32" spans="2:15" x14ac:dyDescent="0.3">
      <c r="B32" t="s">
        <v>55</v>
      </c>
      <c r="C32" s="213" t="s">
        <v>54</v>
      </c>
      <c r="F32" t="s">
        <v>35</v>
      </c>
      <c r="G32">
        <v>2010</v>
      </c>
      <c r="H32" s="45">
        <v>28.174658281547401</v>
      </c>
      <c r="I32" s="45">
        <v>67.987339143905302</v>
      </c>
      <c r="J32" s="45">
        <v>1149.63946774893</v>
      </c>
      <c r="K32" s="45">
        <v>347.413316293496</v>
      </c>
      <c r="L32" t="s">
        <v>501</v>
      </c>
      <c r="N32" t="s">
        <v>502</v>
      </c>
      <c r="O32" s="3">
        <f t="shared" si="0"/>
        <v>1593.2147814678788</v>
      </c>
    </row>
    <row r="33" spans="2:15" x14ac:dyDescent="0.3">
      <c r="B33" t="s">
        <v>55</v>
      </c>
      <c r="C33" s="213" t="s">
        <v>54</v>
      </c>
      <c r="F33" t="s">
        <v>35</v>
      </c>
      <c r="G33">
        <v>2010</v>
      </c>
      <c r="H33" s="45">
        <v>170.74330892723199</v>
      </c>
      <c r="I33" s="45">
        <v>412.01505035434798</v>
      </c>
      <c r="J33" s="45">
        <v>6296.5969310495302</v>
      </c>
      <c r="K33" s="45">
        <v>1572.61118105982</v>
      </c>
      <c r="L33" t="s">
        <v>503</v>
      </c>
      <c r="N33" t="s">
        <v>504</v>
      </c>
      <c r="O33" s="3">
        <f t="shared" si="0"/>
        <v>8451.9664713909297</v>
      </c>
    </row>
    <row r="34" spans="2:15" x14ac:dyDescent="0.3">
      <c r="B34" t="s">
        <v>55</v>
      </c>
      <c r="C34" s="213" t="s">
        <v>54</v>
      </c>
      <c r="F34" t="s">
        <v>35</v>
      </c>
      <c r="G34">
        <v>2010</v>
      </c>
      <c r="H34" s="45">
        <v>3.5304921189112202</v>
      </c>
      <c r="I34" s="45">
        <v>3.5304921189112202</v>
      </c>
      <c r="J34" s="45">
        <v>130.43379804074399</v>
      </c>
      <c r="K34" s="45">
        <v>91.917217721433204</v>
      </c>
      <c r="L34" t="s">
        <v>505</v>
      </c>
      <c r="N34" s="106" t="s">
        <v>267</v>
      </c>
      <c r="O34" s="3">
        <f t="shared" si="0"/>
        <v>229.41199999999964</v>
      </c>
    </row>
    <row r="35" spans="2:15" x14ac:dyDescent="0.3">
      <c r="B35" t="s">
        <v>55</v>
      </c>
      <c r="C35" s="213" t="s">
        <v>54</v>
      </c>
      <c r="F35" t="s">
        <v>35</v>
      </c>
      <c r="G35">
        <v>2010</v>
      </c>
      <c r="H35" s="45">
        <v>162.40263746991599</v>
      </c>
      <c r="I35" s="45">
        <v>162.40263746991599</v>
      </c>
      <c r="J35" s="45">
        <v>5999.9547098742396</v>
      </c>
      <c r="K35" s="45">
        <v>4228.1920151859304</v>
      </c>
      <c r="L35" t="s">
        <v>506</v>
      </c>
      <c r="N35" s="106" t="s">
        <v>268</v>
      </c>
      <c r="O35" s="3">
        <f t="shared" si="0"/>
        <v>10552.952000000001</v>
      </c>
    </row>
    <row r="36" spans="2:15" x14ac:dyDescent="0.3">
      <c r="B36" t="s">
        <v>55</v>
      </c>
      <c r="C36" s="213" t="s">
        <v>54</v>
      </c>
      <c r="F36" t="s">
        <v>35</v>
      </c>
      <c r="G36">
        <v>2010</v>
      </c>
      <c r="H36" s="45">
        <v>300.24998492113502</v>
      </c>
      <c r="I36" s="45">
        <v>412.36834930310101</v>
      </c>
      <c r="J36" s="45">
        <v>1855.8596083484299</v>
      </c>
      <c r="K36" s="45">
        <v>410.752057427338</v>
      </c>
      <c r="L36" t="s">
        <v>252</v>
      </c>
      <c r="N36" s="106" t="s">
        <v>269</v>
      </c>
      <c r="O36" s="3">
        <f t="shared" si="0"/>
        <v>2979.2300000000041</v>
      </c>
    </row>
    <row r="37" spans="2:15" x14ac:dyDescent="0.3">
      <c r="B37" t="s">
        <v>55</v>
      </c>
      <c r="C37" s="213" t="s">
        <v>54</v>
      </c>
      <c r="F37" t="s">
        <v>35</v>
      </c>
      <c r="G37">
        <v>2010</v>
      </c>
      <c r="H37" s="45">
        <v>39.7718871842685</v>
      </c>
      <c r="I37" s="45">
        <v>77.785438303548304</v>
      </c>
      <c r="J37" s="45">
        <v>8804.9097105753899</v>
      </c>
      <c r="K37" s="45">
        <v>462.107463936795</v>
      </c>
      <c r="L37" t="s">
        <v>253</v>
      </c>
      <c r="N37" s="106" t="s">
        <v>270</v>
      </c>
      <c r="O37" s="3">
        <f>SUM(H37:K37)</f>
        <v>9384.5745000000006</v>
      </c>
    </row>
    <row r="38" spans="2:15" x14ac:dyDescent="0.3">
      <c r="B38" t="s">
        <v>55</v>
      </c>
      <c r="C38" s="213" t="s">
        <v>54</v>
      </c>
      <c r="F38" t="s">
        <v>35</v>
      </c>
      <c r="G38">
        <v>2010</v>
      </c>
      <c r="H38" s="45">
        <v>92.801070096626489</v>
      </c>
      <c r="I38" s="45">
        <v>181.49935604161269</v>
      </c>
      <c r="J38" s="45">
        <v>20544.789324675909</v>
      </c>
      <c r="K38" s="45">
        <v>1078.2507491858551</v>
      </c>
      <c r="L38" t="s">
        <v>254</v>
      </c>
      <c r="N38" s="106" t="s">
        <v>271</v>
      </c>
      <c r="O38" s="3">
        <f t="shared" ref="O38" si="1">SUM(H38:K38)</f>
        <v>21897.340500000002</v>
      </c>
    </row>
    <row r="39" spans="2:15" x14ac:dyDescent="0.3">
      <c r="B39" t="s">
        <v>55</v>
      </c>
      <c r="C39" s="213" t="s">
        <v>54</v>
      </c>
      <c r="F39" t="s">
        <v>35</v>
      </c>
      <c r="G39">
        <v>2010</v>
      </c>
      <c r="H39" s="45">
        <v>1099.8851606390899</v>
      </c>
      <c r="I39" s="45">
        <v>528.83112578370196</v>
      </c>
      <c r="J39" s="45">
        <v>3081.81967927912</v>
      </c>
      <c r="K39" s="45">
        <v>3140.9490342980798</v>
      </c>
      <c r="L39" t="s">
        <v>507</v>
      </c>
      <c r="N39" t="s">
        <v>272</v>
      </c>
      <c r="O39" s="3">
        <f t="shared" si="0"/>
        <v>7851.4849999999915</v>
      </c>
    </row>
    <row r="40" spans="2:15" x14ac:dyDescent="0.3">
      <c r="B40" t="s">
        <v>55</v>
      </c>
      <c r="C40" s="213" t="s">
        <v>54</v>
      </c>
      <c r="F40" t="s">
        <v>35</v>
      </c>
      <c r="G40">
        <v>2010</v>
      </c>
      <c r="H40" s="45">
        <v>29234.519295974998</v>
      </c>
      <c r="I40" s="45">
        <v>74931.889262444194</v>
      </c>
      <c r="J40" s="45">
        <v>384964.36858316499</v>
      </c>
      <c r="K40" s="45">
        <v>233205.84285841501</v>
      </c>
      <c r="L40" t="s">
        <v>508</v>
      </c>
      <c r="N40" t="s">
        <v>273</v>
      </c>
      <c r="O40" s="3">
        <f t="shared" si="0"/>
        <v>722336.61999999918</v>
      </c>
    </row>
    <row r="41" spans="2:15" x14ac:dyDescent="0.3">
      <c r="B41" t="s">
        <v>55</v>
      </c>
      <c r="C41" s="213" t="s">
        <v>54</v>
      </c>
      <c r="F41" t="s">
        <v>35</v>
      </c>
      <c r="G41">
        <v>2010</v>
      </c>
      <c r="H41" s="45">
        <v>0.297209272758095</v>
      </c>
      <c r="I41" s="45">
        <v>0.58127876714162097</v>
      </c>
      <c r="J41" s="45">
        <v>65.797753062517302</v>
      </c>
      <c r="K41" s="45">
        <v>3.4532588975829999</v>
      </c>
      <c r="L41" t="s">
        <v>509</v>
      </c>
      <c r="N41" t="s">
        <v>274</v>
      </c>
      <c r="O41" s="3">
        <f t="shared" si="0"/>
        <v>70.129500000000021</v>
      </c>
    </row>
    <row r="42" spans="2:15" x14ac:dyDescent="0.3">
      <c r="B42" t="s">
        <v>55</v>
      </c>
      <c r="C42" s="213" t="s">
        <v>54</v>
      </c>
      <c r="F42" t="s">
        <v>35</v>
      </c>
      <c r="G42">
        <v>2010</v>
      </c>
      <c r="H42" s="45">
        <v>48.9748799567802</v>
      </c>
      <c r="I42" s="45">
        <v>100.848268511219</v>
      </c>
      <c r="J42" s="45">
        <v>695.87957050694502</v>
      </c>
      <c r="K42" s="45">
        <v>186.212459668995</v>
      </c>
      <c r="L42" s="16" t="s">
        <v>510</v>
      </c>
      <c r="N42" s="106" t="s">
        <v>275</v>
      </c>
      <c r="O42" s="3">
        <f t="shared" si="0"/>
        <v>1031.9151786439393</v>
      </c>
    </row>
    <row r="43" spans="2:15" x14ac:dyDescent="0.3">
      <c r="B43" t="s">
        <v>55</v>
      </c>
      <c r="C43" s="213" t="s">
        <v>54</v>
      </c>
      <c r="F43" t="s">
        <v>35</v>
      </c>
      <c r="G43">
        <v>2010</v>
      </c>
      <c r="H43" s="45">
        <v>95.068884621985106</v>
      </c>
      <c r="I43" s="45">
        <v>195.76428593354299</v>
      </c>
      <c r="J43" s="45">
        <v>1350.8250486311299</v>
      </c>
      <c r="K43" s="45">
        <v>361.47124523981398</v>
      </c>
      <c r="L43" s="16" t="s">
        <v>511</v>
      </c>
      <c r="N43" s="106" t="s">
        <v>512</v>
      </c>
      <c r="O43" s="3">
        <f t="shared" si="0"/>
        <v>2003.1294644264719</v>
      </c>
    </row>
    <row r="44" spans="2:15" x14ac:dyDescent="0.3">
      <c r="B44" t="s">
        <v>55</v>
      </c>
      <c r="C44" s="213" t="s">
        <v>54</v>
      </c>
      <c r="F44" t="s">
        <v>35</v>
      </c>
      <c r="G44">
        <v>2010</v>
      </c>
      <c r="H44" s="45">
        <v>144.40723385707</v>
      </c>
      <c r="I44" s="45">
        <v>305.89212889001499</v>
      </c>
      <c r="J44" s="45">
        <v>1828.0442688798801</v>
      </c>
      <c r="K44" s="45">
        <v>620.084368373036</v>
      </c>
      <c r="L44" s="16" t="s">
        <v>30</v>
      </c>
      <c r="N44" s="106" t="s">
        <v>276</v>
      </c>
      <c r="O44" s="3">
        <f t="shared" si="0"/>
        <v>2898.4280000000008</v>
      </c>
    </row>
    <row r="45" spans="2:15" x14ac:dyDescent="0.3">
      <c r="B45" t="s">
        <v>55</v>
      </c>
      <c r="C45" s="213" t="s">
        <v>54</v>
      </c>
      <c r="F45" t="s">
        <v>35</v>
      </c>
      <c r="G45">
        <v>2010</v>
      </c>
      <c r="H45" s="45">
        <v>1486.66966953877</v>
      </c>
      <c r="I45" s="45">
        <v>3149.15352939686</v>
      </c>
      <c r="J45" s="45">
        <v>18819.6802648251</v>
      </c>
      <c r="K45" s="45">
        <v>6383.7565362392297</v>
      </c>
      <c r="L45" s="16" t="s">
        <v>31</v>
      </c>
      <c r="N45" s="106" t="s">
        <v>277</v>
      </c>
      <c r="O45" s="3">
        <f t="shared" si="0"/>
        <v>29839.259999999962</v>
      </c>
    </row>
    <row r="46" spans="2:15" x14ac:dyDescent="0.3">
      <c r="B46" t="s">
        <v>55</v>
      </c>
      <c r="C46" s="213" t="s">
        <v>54</v>
      </c>
      <c r="F46" t="s">
        <v>35</v>
      </c>
      <c r="G46">
        <v>2010</v>
      </c>
      <c r="H46" s="45">
        <v>176.145777850988</v>
      </c>
      <c r="I46" s="45">
        <v>373.12263065129201</v>
      </c>
      <c r="J46" s="45">
        <v>2229.8209797896602</v>
      </c>
      <c r="K46" s="45">
        <v>756.36961170805898</v>
      </c>
      <c r="L46" s="16" t="s">
        <v>32</v>
      </c>
      <c r="N46" s="106" t="s">
        <v>278</v>
      </c>
      <c r="O46" s="3">
        <f>SUM(H46:K46)</f>
        <v>3535.4589999999989</v>
      </c>
    </row>
    <row r="47" spans="2:15" x14ac:dyDescent="0.3">
      <c r="B47" t="s">
        <v>55</v>
      </c>
      <c r="C47" s="213" t="s">
        <v>54</v>
      </c>
      <c r="F47" t="s">
        <v>35</v>
      </c>
      <c r="G47">
        <v>2010</v>
      </c>
      <c r="H47" s="45">
        <v>5337.1035517402397</v>
      </c>
      <c r="I47" s="45">
        <v>3163.7135517402398</v>
      </c>
      <c r="J47" s="45">
        <v>3163.7135517402398</v>
      </c>
      <c r="K47" s="45">
        <v>3163.7135517402398</v>
      </c>
      <c r="L47" s="16" t="s">
        <v>513</v>
      </c>
      <c r="N47" s="106" t="s">
        <v>514</v>
      </c>
      <c r="O47" s="3">
        <f t="shared" ref="O47:O48" si="2">SUM(H47:K47)</f>
        <v>14828.244206960961</v>
      </c>
    </row>
    <row r="48" spans="2:15" x14ac:dyDescent="0.3">
      <c r="B48" t="s">
        <v>55</v>
      </c>
      <c r="C48" s="213" t="s">
        <v>54</v>
      </c>
      <c r="F48" t="s">
        <v>35</v>
      </c>
      <c r="G48">
        <v>2010</v>
      </c>
      <c r="H48" s="45">
        <v>3993.6565649756599</v>
      </c>
      <c r="I48" s="45">
        <v>1547.2929249756601</v>
      </c>
      <c r="J48" s="45">
        <v>1547.2929249756601</v>
      </c>
      <c r="K48" s="45">
        <v>1547.2929249756601</v>
      </c>
      <c r="L48" s="16" t="s">
        <v>515</v>
      </c>
      <c r="N48" s="106" t="s">
        <v>516</v>
      </c>
      <c r="O48" s="3">
        <f t="shared" si="2"/>
        <v>8635.5353399026408</v>
      </c>
    </row>
    <row r="51" spans="2:15" x14ac:dyDescent="0.3">
      <c r="B51" t="s">
        <v>55</v>
      </c>
      <c r="C51" s="213" t="s">
        <v>54</v>
      </c>
      <c r="F51" t="s">
        <v>35</v>
      </c>
      <c r="G51">
        <v>2010</v>
      </c>
      <c r="H51" s="45">
        <v>9330.7601167158991</v>
      </c>
      <c r="I51" s="45">
        <v>4711.0064767159001</v>
      </c>
      <c r="J51" s="45">
        <v>4711.0064767159001</v>
      </c>
      <c r="K51" s="45">
        <v>4711.0064767159001</v>
      </c>
      <c r="L51" s="16" t="s">
        <v>517</v>
      </c>
      <c r="N51" t="s">
        <v>279</v>
      </c>
      <c r="O51" s="3">
        <f>SUM(H51:K51)</f>
        <v>23463.779546863596</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0D11-39E6-4F9E-B186-E1ADA6BA2A74}">
  <dimension ref="B3:AR186"/>
  <sheetViews>
    <sheetView zoomScale="70" zoomScaleNormal="70" workbookViewId="0">
      <selection activeCell="X28" sqref="X28"/>
    </sheetView>
  </sheetViews>
  <sheetFormatPr defaultRowHeight="14.4" x14ac:dyDescent="0.3"/>
  <cols>
    <col min="1" max="1" width="1.88671875" customWidth="1"/>
    <col min="3" max="3" width="61.33203125" bestFit="1" customWidth="1"/>
    <col min="4" max="4" width="23" customWidth="1"/>
    <col min="9" max="9" width="12.88671875" customWidth="1"/>
    <col min="11" max="11" width="11.109375" customWidth="1"/>
    <col min="12" max="12" width="12.109375" customWidth="1"/>
    <col min="13" max="13" width="26.33203125" customWidth="1"/>
    <col min="14" max="14" width="12.44140625" customWidth="1"/>
    <col min="31" max="31" width="15" customWidth="1"/>
  </cols>
  <sheetData>
    <row r="3" spans="2:44" x14ac:dyDescent="0.3">
      <c r="B3" s="108" t="s">
        <v>283</v>
      </c>
      <c r="C3" s="108"/>
      <c r="D3" s="108" t="s">
        <v>284</v>
      </c>
      <c r="E3" s="108" t="s">
        <v>13</v>
      </c>
      <c r="F3" s="108" t="s">
        <v>14</v>
      </c>
      <c r="G3" s="213" t="s">
        <v>15</v>
      </c>
      <c r="H3" s="213" t="s">
        <v>16</v>
      </c>
      <c r="L3" s="123" t="s">
        <v>522</v>
      </c>
    </row>
    <row r="4" spans="2:44" x14ac:dyDescent="0.3">
      <c r="B4">
        <v>2012</v>
      </c>
      <c r="C4" t="s">
        <v>256</v>
      </c>
      <c r="D4" t="s">
        <v>285</v>
      </c>
      <c r="E4" s="13">
        <f>($O$7)/100</f>
        <v>1.0033834403265194</v>
      </c>
      <c r="F4" s="13">
        <f>($O$7)/100</f>
        <v>1.0033834403265194</v>
      </c>
      <c r="G4" s="13">
        <f>($O$7)/100</f>
        <v>1.0033834403265194</v>
      </c>
      <c r="H4" s="13">
        <f>($O$7)/100</f>
        <v>1.0033834403265194</v>
      </c>
      <c r="AG4" s="213" t="s">
        <v>386</v>
      </c>
    </row>
    <row r="5" spans="2:44" x14ac:dyDescent="0.3">
      <c r="B5">
        <v>2015</v>
      </c>
      <c r="C5" t="s">
        <v>256</v>
      </c>
      <c r="D5" t="s">
        <v>285</v>
      </c>
      <c r="E5" s="13">
        <f>($P$7)/100</f>
        <v>1.0364746164953815</v>
      </c>
      <c r="F5" s="13">
        <f>($P$7)/100</f>
        <v>1.0364746164953815</v>
      </c>
      <c r="G5" s="13">
        <f>($P$7)/100</f>
        <v>1.0364746164953815</v>
      </c>
      <c r="H5" s="13">
        <f>($P$7)/100</f>
        <v>1.0364746164953815</v>
      </c>
      <c r="L5" s="213" t="s">
        <v>387</v>
      </c>
      <c r="AI5" t="s">
        <v>315</v>
      </c>
      <c r="AJ5" t="s">
        <v>316</v>
      </c>
      <c r="AK5" t="s">
        <v>317</v>
      </c>
      <c r="AL5" t="s">
        <v>318</v>
      </c>
      <c r="AM5" t="s">
        <v>319</v>
      </c>
      <c r="AN5" t="s">
        <v>320</v>
      </c>
      <c r="AO5" t="s">
        <v>321</v>
      </c>
      <c r="AP5" t="s">
        <v>322</v>
      </c>
      <c r="AQ5" t="s">
        <v>323</v>
      </c>
      <c r="AR5" t="s">
        <v>324</v>
      </c>
    </row>
    <row r="6" spans="2:44" x14ac:dyDescent="0.3">
      <c r="B6">
        <v>2020</v>
      </c>
      <c r="C6" t="s">
        <v>256</v>
      </c>
      <c r="D6" t="s">
        <v>285</v>
      </c>
      <c r="E6" s="13">
        <f>($Q$7)/100</f>
        <v>1.0965504597440616</v>
      </c>
      <c r="F6" s="13">
        <f>($Q$7)/100</f>
        <v>1.0965504597440616</v>
      </c>
      <c r="G6" s="13">
        <f>($Q$7)/100</f>
        <v>1.0965504597440616</v>
      </c>
      <c r="H6" s="13">
        <f>($Q$7)/100</f>
        <v>1.0965504597440616</v>
      </c>
      <c r="L6" s="110"/>
      <c r="M6" s="110"/>
      <c r="N6" s="110">
        <v>2010</v>
      </c>
      <c r="O6" s="110">
        <v>2012</v>
      </c>
      <c r="P6" s="110">
        <v>2015</v>
      </c>
      <c r="Q6" s="110">
        <v>2020</v>
      </c>
      <c r="R6" s="110">
        <f t="shared" ref="R6:W6" si="0">Q6+5</f>
        <v>2025</v>
      </c>
      <c r="S6" s="110">
        <f t="shared" si="0"/>
        <v>2030</v>
      </c>
      <c r="T6" s="110">
        <f t="shared" si="0"/>
        <v>2035</v>
      </c>
      <c r="U6" s="110">
        <f t="shared" si="0"/>
        <v>2040</v>
      </c>
      <c r="V6" s="110">
        <f t="shared" si="0"/>
        <v>2045</v>
      </c>
      <c r="W6" s="110">
        <f t="shared" si="0"/>
        <v>2050</v>
      </c>
      <c r="AH6" t="s">
        <v>296</v>
      </c>
    </row>
    <row r="7" spans="2:44" x14ac:dyDescent="0.3">
      <c r="B7">
        <v>2025</v>
      </c>
      <c r="C7" t="s">
        <v>256</v>
      </c>
      <c r="D7" t="s">
        <v>285</v>
      </c>
      <c r="E7" s="13">
        <f>($R$7)/100</f>
        <v>1.1551674407863779</v>
      </c>
      <c r="F7" s="13">
        <f>($R$7)/100</f>
        <v>1.1551674407863779</v>
      </c>
      <c r="G7" s="13">
        <f>($R$7)/100</f>
        <v>1.1551674407863779</v>
      </c>
      <c r="H7" s="13">
        <f>($R$7)/100</f>
        <v>1.1551674407863779</v>
      </c>
      <c r="L7" t="s">
        <v>368</v>
      </c>
      <c r="M7" s="109" t="s">
        <v>299</v>
      </c>
      <c r="N7" s="163">
        <f>'[11]Projection New'!D6</f>
        <v>100</v>
      </c>
      <c r="O7" s="163">
        <f>'[11]Projection New'!E6</f>
        <v>100.33834403265193</v>
      </c>
      <c r="P7" s="163">
        <f>'[11]Projection New'!F6</f>
        <v>103.64746164953816</v>
      </c>
      <c r="Q7" s="163">
        <f>'[11]Projection New'!G6</f>
        <v>109.65504597440616</v>
      </c>
      <c r="R7" s="163">
        <f>'[11]Projection New'!H6</f>
        <v>115.51674407863779</v>
      </c>
      <c r="S7" s="163">
        <f>($R7-$W7)/($W$6-$R$6)*($W$6-S$6)+$W7</f>
        <v>113.14288759281786</v>
      </c>
      <c r="T7" s="163">
        <f t="shared" ref="T7:V23" si="1">($R7-$W7)/($W$6-$R$6)*($W$6-T$6)+$W7</f>
        <v>110.76903110699793</v>
      </c>
      <c r="U7" s="163">
        <f t="shared" si="1"/>
        <v>108.39517462117801</v>
      </c>
      <c r="V7" s="163">
        <f t="shared" si="1"/>
        <v>106.02131813535809</v>
      </c>
      <c r="W7" s="163">
        <f>P7</f>
        <v>103.64746164953816</v>
      </c>
      <c r="AG7" t="s">
        <v>17</v>
      </c>
      <c r="AH7" s="117" t="str">
        <f>'[11]MPkm Road'!A10</f>
        <v>Motorcycles</v>
      </c>
      <c r="AI7" t="str" cm="1">
        <f t="array" ref="AI7">IF(_xlfn.IFNA(INDEX('[11]MPkm Road'!$C$10:$U$24,MATCH($AH7&amp;$AG7,'[11]MPkm Road'!$A$10:$A$24&amp;'[11]MPkm Road'!$B$10:$B$24,0),MATCH(AI$5,'[11]MPkm Road'!$C$8:$U$8,0)),"")=":",AL7,"")</f>
        <v/>
      </c>
      <c r="AJ7" t="str" cm="1">
        <f t="array" ref="AJ7">_xlfn.IFNA(INDEX('[11]MPkm Road'!$C$10:$U$24,MATCH($AH7&amp;$AG7,'[11]MPkm Road'!$A$10:$A$24&amp;'[11]MPkm Road'!$B$10:$B$24,0),MATCH(AJ$5,'[11]MPkm Road'!$C$8:$U$8,0)),"")</f>
        <v>:</v>
      </c>
      <c r="AK7" t="str" cm="1">
        <f t="array" ref="AK7">_xlfn.IFNA(INDEX('[11]MPkm Road'!$C$10:$U$24,MATCH($AH7&amp;$AG7,'[11]MPkm Road'!$A$10:$A$24&amp;'[11]MPkm Road'!$B$10:$B$24,0),MATCH(AK$5,'[11]MPkm Road'!$C$8:$U$8,0)),"")</f>
        <v>:</v>
      </c>
      <c r="AL7" t="str" cm="1">
        <f t="array" ref="AL7">_xlfn.IFNA(INDEX('[11]MPkm Road'!$C$10:$U$24,MATCH($AH7&amp;$AG7,'[11]MPkm Road'!$A$10:$A$24&amp;'[11]MPkm Road'!$B$10:$B$24,0),MATCH(AL$5,'[11]MPkm Road'!$C$8:$U$8,0)),"")</f>
        <v>:</v>
      </c>
      <c r="AM7" t="str" cm="1">
        <f t="array" ref="AM7">_xlfn.IFNA(INDEX('[11]MPkm Road'!$C$10:$U$24,MATCH($AH7&amp;$AG7,'[11]MPkm Road'!$A$10:$A$24&amp;'[11]MPkm Road'!$B$10:$B$24,0),MATCH(AM$5,'[11]MPkm Road'!$C$8:$U$8,0)),"")</f>
        <v>:</v>
      </c>
      <c r="AN7" t="str" cm="1">
        <f t="array" ref="AN7">_xlfn.IFNA(INDEX('[11]MPkm Road'!$C$10:$U$24,MATCH($AH7&amp;$AG7,'[11]MPkm Road'!$A$10:$A$24&amp;'[11]MPkm Road'!$B$10:$B$24,0),MATCH(AN$5,'[11]MPkm Road'!$C$8:$U$8,0)),"")</f>
        <v>:</v>
      </c>
      <c r="AO7" t="str" cm="1">
        <f t="array" ref="AO7">_xlfn.IFNA(INDEX('[11]MPkm Road'!$C$10:$U$24,MATCH($AH7&amp;$AG7,'[11]MPkm Road'!$A$10:$A$24&amp;'[11]MPkm Road'!$B$10:$B$24,0),MATCH(AO$5,'[11]MPkm Road'!$C$8:$U$8,0)),"")</f>
        <v>:</v>
      </c>
      <c r="AP7" t="str" cm="1">
        <f t="array" ref="AP7">_xlfn.IFNA(INDEX('[11]MPkm Road'!$C$10:$U$24,MATCH($AH7&amp;$AG7,'[11]MPkm Road'!$A$10:$A$24&amp;'[11]MPkm Road'!$B$10:$B$24,0),MATCH(AP$5,'[11]MPkm Road'!$C$8:$U$8,0)),"")</f>
        <v>:</v>
      </c>
      <c r="AQ7" t="str" cm="1">
        <f t="array" ref="AQ7">_xlfn.IFNA(INDEX('[11]MPkm Road'!$C$10:$U$24,MATCH($AH7&amp;$AG7,'[11]MPkm Road'!$A$10:$A$24&amp;'[11]MPkm Road'!$B$10:$B$24,0),MATCH(AQ$5,'[11]MPkm Road'!$C$8:$U$8,0)),"")</f>
        <v>:</v>
      </c>
      <c r="AR7" t="str" cm="1">
        <f t="array" ref="AR7">_xlfn.IFNA(INDEX('[11]MPkm Road'!$C$10:$U$24,MATCH($AH7&amp;$AG7,'[11]MPkm Road'!$A$10:$A$24&amp;'[11]MPkm Road'!$B$10:$B$24,0),MATCH(AR$5,'[11]MPkm Road'!$C$8:$U$8,0)),"")</f>
        <v/>
      </c>
    </row>
    <row r="8" spans="2:44" x14ac:dyDescent="0.3">
      <c r="B8">
        <v>2030</v>
      </c>
      <c r="C8" t="s">
        <v>256</v>
      </c>
      <c r="D8" t="s">
        <v>285</v>
      </c>
      <c r="E8" s="13">
        <f>($S$7)/100</f>
        <v>1.1314288759281785</v>
      </c>
      <c r="F8" s="13">
        <f>($S$7)/100</f>
        <v>1.1314288759281785</v>
      </c>
      <c r="G8" s="13">
        <f>($S$7)/100</f>
        <v>1.1314288759281785</v>
      </c>
      <c r="H8" s="13">
        <f>($S$7)/100</f>
        <v>1.1314288759281785</v>
      </c>
      <c r="L8" t="s">
        <v>368</v>
      </c>
      <c r="M8" s="109" t="s">
        <v>388</v>
      </c>
      <c r="N8" s="163">
        <f>'[11]Projection New'!D7</f>
        <v>100</v>
      </c>
      <c r="O8" s="163">
        <f>'[11]Projection New'!E7</f>
        <v>95.178236572429171</v>
      </c>
      <c r="P8" s="163">
        <f>'[11]Projection New'!F7</f>
        <v>95.204365107697143</v>
      </c>
      <c r="Q8" s="163">
        <f>'[11]Projection New'!G7</f>
        <v>100.66039405504544</v>
      </c>
      <c r="R8" s="163">
        <f>'[11]Projection New'!H7</f>
        <v>104.23963130804846</v>
      </c>
      <c r="S8" s="163">
        <f t="shared" ref="S8:S23" si="2">($R8-$W8)/($W$6-$R$6)*($W$6-S$6)+$W8</f>
        <v>102.4325780679782</v>
      </c>
      <c r="T8" s="163">
        <f t="shared" si="1"/>
        <v>100.62552482790794</v>
      </c>
      <c r="U8" s="163">
        <f t="shared" si="1"/>
        <v>98.818471587837664</v>
      </c>
      <c r="V8" s="163">
        <f t="shared" si="1"/>
        <v>97.011418347767403</v>
      </c>
      <c r="W8" s="163">
        <f>P8</f>
        <v>95.204365107697143</v>
      </c>
      <c r="X8" t="str">
        <f>'[11]Projection New'!N7</f>
        <v>from 2020 based on population growth</v>
      </c>
      <c r="AG8" t="str">
        <f t="shared" ref="AG8:AG22" si="3">AG7</f>
        <v>Sweden</v>
      </c>
      <c r="AI8" t="str" cm="1">
        <f t="array" ref="AI8">_xlfn.IFNA(INDEX('[11]MPkm Road'!$C$10:$U$24,MATCH($AH8&amp;$AG8,'[11]MPkm Road'!$A$10:$A$24&amp;'[11]MPkm Road'!$B$10:$B$24,0),MATCH(AI$5,'[11]MPkm Road'!$C$8:$U$8,0)),"")</f>
        <v/>
      </c>
      <c r="AJ8" t="str" cm="1">
        <f t="array" ref="AJ8">_xlfn.IFNA(INDEX('[11]MPkm Road'!$C$10:$U$24,MATCH($AH8&amp;$AG8,'[11]MPkm Road'!$A$10:$A$24&amp;'[11]MPkm Road'!$B$10:$B$24,0),MATCH(AJ$5,'[11]MPkm Road'!$C$8:$U$8,0)),"")</f>
        <v/>
      </c>
      <c r="AK8" t="str" cm="1">
        <f t="array" ref="AK8">_xlfn.IFNA(INDEX('[11]MPkm Road'!$C$10:$U$24,MATCH($AH8&amp;$AG8,'[11]MPkm Road'!$A$10:$A$24&amp;'[11]MPkm Road'!$B$10:$B$24,0),MATCH(AK$5,'[11]MPkm Road'!$C$8:$U$8,0)),"")</f>
        <v/>
      </c>
      <c r="AL8" t="str" cm="1">
        <f t="array" ref="AL8">_xlfn.IFNA(INDEX('[11]MPkm Road'!$C$10:$U$24,MATCH($AH8&amp;$AG8,'[11]MPkm Road'!$A$10:$A$24&amp;'[11]MPkm Road'!$B$10:$B$24,0),MATCH(AL$5,'[11]MPkm Road'!$C$8:$U$8,0)),"")</f>
        <v/>
      </c>
      <c r="AM8" t="str" cm="1">
        <f t="array" ref="AM8">_xlfn.IFNA(INDEX('[11]MPkm Road'!$C$10:$U$24,MATCH($AH8&amp;$AG8,'[11]MPkm Road'!$A$10:$A$24&amp;'[11]MPkm Road'!$B$10:$B$24,0),MATCH(AM$5,'[11]MPkm Road'!$C$8:$U$8,0)),"")</f>
        <v/>
      </c>
      <c r="AN8" t="str" cm="1">
        <f t="array" ref="AN8">_xlfn.IFNA(INDEX('[11]MPkm Road'!$C$10:$U$24,MATCH($AH8&amp;$AG8,'[11]MPkm Road'!$A$10:$A$24&amp;'[11]MPkm Road'!$B$10:$B$24,0),MATCH(AN$5,'[11]MPkm Road'!$C$8:$U$8,0)),"")</f>
        <v/>
      </c>
      <c r="AO8" t="str" cm="1">
        <f t="array" ref="AO8">_xlfn.IFNA(INDEX('[11]MPkm Road'!$C$10:$U$24,MATCH($AH8&amp;$AG8,'[11]MPkm Road'!$A$10:$A$24&amp;'[11]MPkm Road'!$B$10:$B$24,0),MATCH(AO$5,'[11]MPkm Road'!$C$8:$U$8,0)),"")</f>
        <v/>
      </c>
      <c r="AP8" t="str" cm="1">
        <f t="array" ref="AP8">_xlfn.IFNA(INDEX('[11]MPkm Road'!$C$10:$U$24,MATCH($AH8&amp;$AG8,'[11]MPkm Road'!$A$10:$A$24&amp;'[11]MPkm Road'!$B$10:$B$24,0),MATCH(AP$5,'[11]MPkm Road'!$C$8:$U$8,0)),"")</f>
        <v/>
      </c>
      <c r="AQ8" t="str" cm="1">
        <f t="array" ref="AQ8">_xlfn.IFNA(INDEX('[11]MPkm Road'!$C$10:$U$24,MATCH($AH8&amp;$AG8,'[11]MPkm Road'!$A$10:$A$24&amp;'[11]MPkm Road'!$B$10:$B$24,0),MATCH(AQ$5,'[11]MPkm Road'!$C$8:$U$8,0)),"")</f>
        <v/>
      </c>
      <c r="AR8" t="str" cm="1">
        <f t="array" ref="AR8">_xlfn.IFNA(INDEX('[11]MPkm Road'!$C$10:$U$24,MATCH($AH8&amp;$AG8,'[11]MPkm Road'!$A$10:$A$24&amp;'[11]MPkm Road'!$B$10:$B$24,0),MATCH(AR$5,'[11]MPkm Road'!$C$8:$U$8,0)),"")</f>
        <v/>
      </c>
    </row>
    <row r="9" spans="2:44" x14ac:dyDescent="0.3">
      <c r="B9">
        <v>2035</v>
      </c>
      <c r="C9" t="s">
        <v>256</v>
      </c>
      <c r="D9" t="s">
        <v>285</v>
      </c>
      <c r="E9" s="13">
        <f>($T$7)/100</f>
        <v>1.1076903110699794</v>
      </c>
      <c r="F9" s="13">
        <f>($T$7)/100</f>
        <v>1.1076903110699794</v>
      </c>
      <c r="G9" s="13">
        <f>($T$7)/100</f>
        <v>1.1076903110699794</v>
      </c>
      <c r="H9" s="13">
        <f>($T$7)/100</f>
        <v>1.1076903110699794</v>
      </c>
      <c r="L9" t="s">
        <v>368</v>
      </c>
      <c r="M9" s="109" t="s">
        <v>389</v>
      </c>
      <c r="N9" s="163">
        <f>'[11]Projection New'!D8</f>
        <v>100</v>
      </c>
      <c r="O9" s="163">
        <f>'[11]Projection New'!E8</f>
        <v>98.512023126450885</v>
      </c>
      <c r="P9" s="163">
        <f>'[11]Projection New'!F8</f>
        <v>95.304279269414394</v>
      </c>
      <c r="Q9" s="163">
        <f>'[11]Projection New'!G8</f>
        <v>100.76603415756344</v>
      </c>
      <c r="R9" s="163">
        <f>'[11]Projection New'!H8</f>
        <v>104.34902771406489</v>
      </c>
      <c r="S9" s="163">
        <f t="shared" si="2"/>
        <v>102.54007802513479</v>
      </c>
      <c r="T9" s="163">
        <f t="shared" si="1"/>
        <v>100.73112833620469</v>
      </c>
      <c r="U9" s="163">
        <f t="shared" si="1"/>
        <v>98.922178647274592</v>
      </c>
      <c r="V9" s="163">
        <f t="shared" si="1"/>
        <v>97.113228958344493</v>
      </c>
      <c r="W9" s="163">
        <f t="shared" ref="W9:W23" si="4">P9</f>
        <v>95.304279269414394</v>
      </c>
      <c r="X9" t="str">
        <f>'[11]Projection New'!N8</f>
        <v>from 2020 based on population growth</v>
      </c>
      <c r="AG9" t="str">
        <f t="shared" si="3"/>
        <v>Sweden</v>
      </c>
      <c r="AH9" s="126" t="s">
        <v>325</v>
      </c>
      <c r="AI9" t="str" cm="1">
        <f t="array" ref="AI9">IF(_xlfn.IFNA(INDEX('[11]MPkm Road'!$C$10:$U$24,MATCH($AH9&amp;$AG9,'[11]MPkm Road'!$A$10:$A$24&amp;'[11]MPkm Road'!$B$10:$B$24,0),MATCH(AI$5,'[11]MPkm Road'!$C$8:$U$8,0)),"")=":",AL9,"")</f>
        <v/>
      </c>
      <c r="AJ9" t="str" cm="1">
        <f t="array" ref="AJ9">_xlfn.IFNA(INDEX('[11]MPkm Road'!$C$10:$U$24,MATCH($AH9&amp;$AG9,'[11]MPkm Road'!$A$10:$A$24&amp;'[11]MPkm Road'!$B$10:$B$24,0),MATCH(AJ$5,'[11]MPkm Road'!$C$8:$U$8,0)),"")</f>
        <v>:</v>
      </c>
      <c r="AK9" t="str" cm="1">
        <f t="array" ref="AK9">_xlfn.IFNA(INDEX('[11]MPkm Road'!$C$10:$U$24,MATCH($AH9&amp;$AG9,'[11]MPkm Road'!$A$10:$A$24&amp;'[11]MPkm Road'!$B$10:$B$24,0),MATCH(AK$5,'[11]MPkm Road'!$C$8:$U$8,0)),"")</f>
        <v>:</v>
      </c>
      <c r="AL9" t="str" cm="1">
        <f t="array" ref="AL9">_xlfn.IFNA(INDEX('[11]MPkm Road'!$C$10:$U$24,MATCH($AH9&amp;$AG9,'[11]MPkm Road'!$A$10:$A$24&amp;'[11]MPkm Road'!$B$10:$B$24,0),MATCH(AL$5,'[11]MPkm Road'!$C$8:$U$8,0)),"")</f>
        <v>:</v>
      </c>
      <c r="AM9" t="str" cm="1">
        <f t="array" ref="AM9">_xlfn.IFNA(INDEX('[11]MPkm Road'!$C$10:$U$24,MATCH($AH9&amp;$AG9,'[11]MPkm Road'!$A$10:$A$24&amp;'[11]MPkm Road'!$B$10:$B$24,0),MATCH(AM$5,'[11]MPkm Road'!$C$8:$U$8,0)),"")</f>
        <v>:</v>
      </c>
      <c r="AN9" t="str" cm="1">
        <f t="array" ref="AN9">_xlfn.IFNA(INDEX('[11]MPkm Road'!$C$10:$U$24,MATCH($AH9&amp;$AG9,'[11]MPkm Road'!$A$10:$A$24&amp;'[11]MPkm Road'!$B$10:$B$24,0),MATCH(AN$5,'[11]MPkm Road'!$C$8:$U$8,0)),"")</f>
        <v>:</v>
      </c>
      <c r="AO9" t="str" cm="1">
        <f t="array" ref="AO9">_xlfn.IFNA(INDEX('[11]MPkm Road'!$C$10:$U$24,MATCH($AH9&amp;$AG9,'[11]MPkm Road'!$A$10:$A$24&amp;'[11]MPkm Road'!$B$10:$B$24,0),MATCH(AO$5,'[11]MPkm Road'!$C$8:$U$8,0)),"")</f>
        <v>:</v>
      </c>
      <c r="AP9" t="str" cm="1">
        <f t="array" ref="AP9">_xlfn.IFNA(INDEX('[11]MPkm Road'!$C$10:$U$24,MATCH($AH9&amp;$AG9,'[11]MPkm Road'!$A$10:$A$24&amp;'[11]MPkm Road'!$B$10:$B$24,0),MATCH(AP$5,'[11]MPkm Road'!$C$8:$U$8,0)),"")</f>
        <v>:</v>
      </c>
      <c r="AQ9" t="str" cm="1">
        <f t="array" ref="AQ9">_xlfn.IFNA(INDEX('[11]MPkm Road'!$C$10:$U$24,MATCH($AH9&amp;$AG9,'[11]MPkm Road'!$A$10:$A$24&amp;'[11]MPkm Road'!$B$10:$B$24,0),MATCH(AQ$5,'[11]MPkm Road'!$C$8:$U$8,0)),"")</f>
        <v>:</v>
      </c>
      <c r="AR9" t="str" cm="1">
        <f t="array" ref="AR9">_xlfn.IFNA(INDEX('[11]MPkm Road'!$C$10:$U$24,MATCH($AH9&amp;$AG9,'[11]MPkm Road'!$A$10:$A$24&amp;'[11]MPkm Road'!$B$10:$B$24,0),MATCH(AR$5,'[11]MPkm Road'!$C$8:$U$8,0)),"")</f>
        <v/>
      </c>
    </row>
    <row r="10" spans="2:44" x14ac:dyDescent="0.3">
      <c r="B10">
        <v>2040</v>
      </c>
      <c r="C10" t="s">
        <v>256</v>
      </c>
      <c r="D10" t="s">
        <v>285</v>
      </c>
      <c r="E10" s="13">
        <f>($U$7)/100</f>
        <v>1.0839517462117803</v>
      </c>
      <c r="F10" s="13">
        <f>($U$7)/100</f>
        <v>1.0839517462117803</v>
      </c>
      <c r="G10" s="13">
        <f>($U$7)/100</f>
        <v>1.0839517462117803</v>
      </c>
      <c r="H10" s="13">
        <f>($U$7)/100</f>
        <v>1.0839517462117803</v>
      </c>
      <c r="L10" t="s">
        <v>368</v>
      </c>
      <c r="M10" s="109" t="s">
        <v>390</v>
      </c>
      <c r="N10" s="163">
        <f>'[11]Projection New'!D9</f>
        <v>100</v>
      </c>
      <c r="O10" s="163">
        <f>'[11]Projection New'!E9</f>
        <v>113.94710833129945</v>
      </c>
      <c r="P10" s="163">
        <f>'[11]Projection New'!F9</f>
        <v>121.65546457394052</v>
      </c>
      <c r="Q10" s="163">
        <f>'[11]Projection New'!G9</f>
        <v>63.10907264666448</v>
      </c>
      <c r="R10" s="163">
        <f>'[11]Projection New'!H9</f>
        <v>107.09279063591038</v>
      </c>
      <c r="S10" s="163">
        <f t="shared" si="2"/>
        <v>110.00532542351641</v>
      </c>
      <c r="T10" s="163">
        <f t="shared" si="1"/>
        <v>112.91786021112243</v>
      </c>
      <c r="U10" s="163">
        <f t="shared" si="1"/>
        <v>115.83039499872847</v>
      </c>
      <c r="V10" s="163">
        <f t="shared" si="1"/>
        <v>118.74292978633449</v>
      </c>
      <c r="W10" s="163">
        <f>P10</f>
        <v>121.65546457394052</v>
      </c>
      <c r="X10" t="str">
        <f>'[11]Projection New'!N9</f>
        <v>adjusted for COVID</v>
      </c>
      <c r="AG10" t="str">
        <f t="shared" si="3"/>
        <v>Sweden</v>
      </c>
      <c r="AH10" s="117" t="str">
        <f>'[11]MPkm Road'!A20</f>
        <v>Motor coaches, buses and trolley buses</v>
      </c>
      <c r="AI10" t="str" cm="1">
        <f t="array" ref="AI10">IF(_xlfn.IFNA(INDEX('[11]MPkm Road'!$C$10:$U$24,MATCH($AH10&amp;$AG10,'[11]MPkm Road'!$A$10:$A$24&amp;'[11]MPkm Road'!$B$10:$B$24,0),MATCH(AI$5,'[11]MPkm Road'!$C$8:$U$8,0)),"")=":",AL10,"")</f>
        <v/>
      </c>
      <c r="AJ10" t="str" cm="1">
        <f t="array" ref="AJ10">_xlfn.IFNA(INDEX('[11]MPkm Road'!$C$10:$U$24,MATCH($AH10&amp;$AG10,'[11]MPkm Road'!$A$10:$A$24&amp;'[11]MPkm Road'!$B$10:$B$24,0),MATCH(AJ$5,'[11]MPkm Road'!$C$8:$U$8,0)),"")</f>
        <v>:</v>
      </c>
      <c r="AK10" t="str" cm="1">
        <f t="array" ref="AK10">_xlfn.IFNA(INDEX('[11]MPkm Road'!$C$10:$U$24,MATCH($AH10&amp;$AG10,'[11]MPkm Road'!$A$10:$A$24&amp;'[11]MPkm Road'!$B$10:$B$24,0),MATCH(AK$5,'[11]MPkm Road'!$C$8:$U$8,0)),"")</f>
        <v>:</v>
      </c>
      <c r="AL10" t="str" cm="1">
        <f t="array" ref="AL10">_xlfn.IFNA(INDEX('[11]MPkm Road'!$C$10:$U$24,MATCH($AH10&amp;$AG10,'[11]MPkm Road'!$A$10:$A$24&amp;'[11]MPkm Road'!$B$10:$B$24,0),MATCH(AL$5,'[11]MPkm Road'!$C$8:$U$8,0)),"")</f>
        <v>:</v>
      </c>
      <c r="AM10" t="str" cm="1">
        <f t="array" ref="AM10">_xlfn.IFNA(INDEX('[11]MPkm Road'!$C$10:$U$24,MATCH($AH10&amp;$AG10,'[11]MPkm Road'!$A$10:$A$24&amp;'[11]MPkm Road'!$B$10:$B$24,0),MATCH(AM$5,'[11]MPkm Road'!$C$8:$U$8,0)),"")</f>
        <v>:</v>
      </c>
      <c r="AN10" t="str" cm="1">
        <f t="array" ref="AN10">_xlfn.IFNA(INDEX('[11]MPkm Road'!$C$10:$U$24,MATCH($AH10&amp;$AG10,'[11]MPkm Road'!$A$10:$A$24&amp;'[11]MPkm Road'!$B$10:$B$24,0),MATCH(AN$5,'[11]MPkm Road'!$C$8:$U$8,0)),"")</f>
        <v>:</v>
      </c>
      <c r="AO10" t="str" cm="1">
        <f t="array" ref="AO10">_xlfn.IFNA(INDEX('[11]MPkm Road'!$C$10:$U$24,MATCH($AH10&amp;$AG10,'[11]MPkm Road'!$A$10:$A$24&amp;'[11]MPkm Road'!$B$10:$B$24,0),MATCH(AO$5,'[11]MPkm Road'!$C$8:$U$8,0)),"")</f>
        <v>:</v>
      </c>
      <c r="AP10" t="str" cm="1">
        <f t="array" ref="AP10">_xlfn.IFNA(INDEX('[11]MPkm Road'!$C$10:$U$24,MATCH($AH10&amp;$AG10,'[11]MPkm Road'!$A$10:$A$24&amp;'[11]MPkm Road'!$B$10:$B$24,0),MATCH(AP$5,'[11]MPkm Road'!$C$8:$U$8,0)),"")</f>
        <v>:</v>
      </c>
      <c r="AQ10" t="str" cm="1">
        <f t="array" ref="AQ10">_xlfn.IFNA(INDEX('[11]MPkm Road'!$C$10:$U$24,MATCH($AH10&amp;$AG10,'[11]MPkm Road'!$A$10:$A$24&amp;'[11]MPkm Road'!$B$10:$B$24,0),MATCH(AQ$5,'[11]MPkm Road'!$C$8:$U$8,0)),"")</f>
        <v>:</v>
      </c>
      <c r="AR10" t="str" cm="1">
        <f t="array" ref="AR10">_xlfn.IFNA(INDEX('[11]MPkm Road'!$C$10:$U$24,MATCH($AH10&amp;$AG10,'[11]MPkm Road'!$A$10:$A$24&amp;'[11]MPkm Road'!$B$10:$B$24,0),MATCH(AR$5,'[11]MPkm Road'!$C$8:$U$8,0)),"")</f>
        <v/>
      </c>
    </row>
    <row r="11" spans="2:44" x14ac:dyDescent="0.3">
      <c r="B11">
        <v>2045</v>
      </c>
      <c r="C11" t="s">
        <v>256</v>
      </c>
      <c r="D11" t="s">
        <v>285</v>
      </c>
      <c r="E11" s="13">
        <f>($V$7)/100</f>
        <v>1.0602131813535809</v>
      </c>
      <c r="F11" s="13">
        <f>($V$7)/100</f>
        <v>1.0602131813535809</v>
      </c>
      <c r="G11" s="13">
        <f>($V$7)/100</f>
        <v>1.0602131813535809</v>
      </c>
      <c r="H11" s="13">
        <f>($V$7)/100</f>
        <v>1.0602131813535809</v>
      </c>
      <c r="L11" t="s">
        <v>368</v>
      </c>
      <c r="M11" s="109" t="s">
        <v>391</v>
      </c>
      <c r="N11" s="163">
        <f>'[11]Projection New'!D10</f>
        <v>100</v>
      </c>
      <c r="O11" s="163">
        <f>'[11]Projection New'!E10</f>
        <v>113.11226205376323</v>
      </c>
      <c r="P11" s="163">
        <f>'[11]Projection New'!F10</f>
        <v>129.96225767096851</v>
      </c>
      <c r="Q11" s="163">
        <f>'[11]Projection New'!G10</f>
        <v>78.049813556091863</v>
      </c>
      <c r="R11" s="163">
        <f>'[11]Projection New'!H10</f>
        <v>129.28450067753695</v>
      </c>
      <c r="S11" s="163">
        <f t="shared" si="2"/>
        <v>129.42005207622327</v>
      </c>
      <c r="T11" s="163">
        <f t="shared" si="1"/>
        <v>129.55560347490959</v>
      </c>
      <c r="U11" s="163">
        <f t="shared" si="1"/>
        <v>129.69115487359588</v>
      </c>
      <c r="V11" s="163">
        <f t="shared" si="1"/>
        <v>129.82670627228219</v>
      </c>
      <c r="W11" s="163">
        <f>P11</f>
        <v>129.96225767096851</v>
      </c>
      <c r="X11" t="str">
        <f>'[11]Projection New'!N10</f>
        <v>adjusted for COVID</v>
      </c>
      <c r="AG11" t="str">
        <f t="shared" si="3"/>
        <v>Sweden</v>
      </c>
      <c r="AH11" s="117" t="str">
        <f>'[11]MPkm Road'!A21</f>
        <v>Motor coaches, buses and trolley buses</v>
      </c>
      <c r="AI11" t="str" cm="1">
        <f t="array" ref="AI11">IF(_xlfn.IFNA(INDEX('[11]MPkm Road'!$C$10:$U$24,MATCH($AH11&amp;$AG11,'[11]MPkm Road'!$A$10:$A$24&amp;'[11]MPkm Road'!$B$10:$B$24,0),MATCH(AI$5,'[11]MPkm Road'!$C$8:$U$8,0)),"")=":",AL11,"")</f>
        <v/>
      </c>
      <c r="AJ11" t="str" cm="1">
        <f t="array" ref="AJ11">_xlfn.IFNA(INDEX('[11]MPkm Road'!$C$10:$U$24,MATCH($AH11&amp;$AG11,'[11]MPkm Road'!$A$10:$A$24&amp;'[11]MPkm Road'!$B$10:$B$24,0),MATCH(AJ$5,'[11]MPkm Road'!$C$8:$U$8,0)),"")</f>
        <v>:</v>
      </c>
      <c r="AK11" t="str" cm="1">
        <f t="array" ref="AK11">_xlfn.IFNA(INDEX('[11]MPkm Road'!$C$10:$U$24,MATCH($AH11&amp;$AG11,'[11]MPkm Road'!$A$10:$A$24&amp;'[11]MPkm Road'!$B$10:$B$24,0),MATCH(AK$5,'[11]MPkm Road'!$C$8:$U$8,0)),"")</f>
        <v>:</v>
      </c>
      <c r="AL11" t="str" cm="1">
        <f t="array" ref="AL11">_xlfn.IFNA(INDEX('[11]MPkm Road'!$C$10:$U$24,MATCH($AH11&amp;$AG11,'[11]MPkm Road'!$A$10:$A$24&amp;'[11]MPkm Road'!$B$10:$B$24,0),MATCH(AL$5,'[11]MPkm Road'!$C$8:$U$8,0)),"")</f>
        <v>:</v>
      </c>
      <c r="AM11" t="str" cm="1">
        <f t="array" ref="AM11">_xlfn.IFNA(INDEX('[11]MPkm Road'!$C$10:$U$24,MATCH($AH11&amp;$AG11,'[11]MPkm Road'!$A$10:$A$24&amp;'[11]MPkm Road'!$B$10:$B$24,0),MATCH(AM$5,'[11]MPkm Road'!$C$8:$U$8,0)),"")</f>
        <v>:</v>
      </c>
      <c r="AN11" t="str" cm="1">
        <f t="array" ref="AN11">_xlfn.IFNA(INDEX('[11]MPkm Road'!$C$10:$U$24,MATCH($AH11&amp;$AG11,'[11]MPkm Road'!$A$10:$A$24&amp;'[11]MPkm Road'!$B$10:$B$24,0),MATCH(AN$5,'[11]MPkm Road'!$C$8:$U$8,0)),"")</f>
        <v>:</v>
      </c>
      <c r="AO11" t="str" cm="1">
        <f t="array" ref="AO11">_xlfn.IFNA(INDEX('[11]MPkm Road'!$C$10:$U$24,MATCH($AH11&amp;$AG11,'[11]MPkm Road'!$A$10:$A$24&amp;'[11]MPkm Road'!$B$10:$B$24,0),MATCH(AO$5,'[11]MPkm Road'!$C$8:$U$8,0)),"")</f>
        <v>:</v>
      </c>
      <c r="AP11" t="str" cm="1">
        <f t="array" ref="AP11">_xlfn.IFNA(INDEX('[11]MPkm Road'!$C$10:$U$24,MATCH($AH11&amp;$AG11,'[11]MPkm Road'!$A$10:$A$24&amp;'[11]MPkm Road'!$B$10:$B$24,0),MATCH(AP$5,'[11]MPkm Road'!$C$8:$U$8,0)),"")</f>
        <v>:</v>
      </c>
      <c r="AQ11" t="str" cm="1">
        <f t="array" ref="AQ11">_xlfn.IFNA(INDEX('[11]MPkm Road'!$C$10:$U$24,MATCH($AH11&amp;$AG11,'[11]MPkm Road'!$A$10:$A$24&amp;'[11]MPkm Road'!$B$10:$B$24,0),MATCH(AQ$5,'[11]MPkm Road'!$C$8:$U$8,0)),"")</f>
        <v>:</v>
      </c>
      <c r="AR11" t="str" cm="1">
        <f t="array" ref="AR11">_xlfn.IFNA(INDEX('[11]MPkm Road'!$C$10:$U$24,MATCH($AH11&amp;$AG11,'[11]MPkm Road'!$A$10:$A$24&amp;'[11]MPkm Road'!$B$10:$B$24,0),MATCH(AR$5,'[11]MPkm Road'!$C$8:$U$8,0)),"")</f>
        <v/>
      </c>
    </row>
    <row r="12" spans="2:44" x14ac:dyDescent="0.3">
      <c r="B12" s="2">
        <v>2050</v>
      </c>
      <c r="C12" s="2" t="s">
        <v>256</v>
      </c>
      <c r="D12" s="2" t="s">
        <v>285</v>
      </c>
      <c r="E12" s="19">
        <f>($W$7)/100</f>
        <v>1.0364746164953815</v>
      </c>
      <c r="F12" s="19">
        <f>($W$7)/100</f>
        <v>1.0364746164953815</v>
      </c>
      <c r="G12" s="19">
        <f>($W$7)/100</f>
        <v>1.0364746164953815</v>
      </c>
      <c r="H12" s="19">
        <f>($W$7)/100</f>
        <v>1.0364746164953815</v>
      </c>
      <c r="L12" t="s">
        <v>373</v>
      </c>
      <c r="M12" s="109" t="s">
        <v>388</v>
      </c>
      <c r="N12" s="163">
        <f>'[11]Projection New'!D11</f>
        <v>100</v>
      </c>
      <c r="O12" s="163">
        <f>'[11]Projection New'!E11</f>
        <v>85.899885364921673</v>
      </c>
      <c r="P12" s="163">
        <f>'[11]Projection New'!F11</f>
        <v>86.791491529741435</v>
      </c>
      <c r="Q12" s="163">
        <f>'[11]Projection New'!G11</f>
        <v>95.511246534563071</v>
      </c>
      <c r="R12" s="163">
        <f>'[11]Projection New'!H11</f>
        <v>106.30052401019199</v>
      </c>
      <c r="S12" s="163">
        <f t="shared" si="2"/>
        <v>102.39871751410189</v>
      </c>
      <c r="T12" s="163">
        <f t="shared" si="1"/>
        <v>98.496911018011772</v>
      </c>
      <c r="U12" s="163">
        <f t="shared" si="1"/>
        <v>94.595104521921655</v>
      </c>
      <c r="V12" s="163">
        <f t="shared" si="1"/>
        <v>90.693298025831552</v>
      </c>
      <c r="W12" s="163">
        <f>P12</f>
        <v>86.791491529741435</v>
      </c>
      <c r="AG12" t="str">
        <f t="shared" si="3"/>
        <v>Sweden</v>
      </c>
      <c r="AH12" s="117" t="str">
        <f>'[11]MPkm Road'!A22</f>
        <v>Motor coaches, buses and trolley buses</v>
      </c>
      <c r="AI12" t="str" cm="1">
        <f t="array" ref="AI12">IF(_xlfn.IFNA(INDEX('[11]MPkm Road'!$C$10:$U$24,MATCH($AH12&amp;$AG12,'[11]MPkm Road'!$A$10:$A$24&amp;'[11]MPkm Road'!$B$10:$B$24,0),MATCH(AI$5,'[11]MPkm Road'!$C$8:$U$8,0)),"")=":",AL12,"")</f>
        <v/>
      </c>
      <c r="AJ12" t="str" cm="1">
        <f t="array" ref="AJ12">_xlfn.IFNA(INDEX('[11]MPkm Road'!$C$10:$U$24,MATCH($AH12&amp;$AG12,'[11]MPkm Road'!$A$10:$A$24&amp;'[11]MPkm Road'!$B$10:$B$24,0),MATCH(AJ$5,'[11]MPkm Road'!$C$8:$U$8,0)),"")</f>
        <v>:</v>
      </c>
      <c r="AK12" t="str" cm="1">
        <f t="array" ref="AK12">_xlfn.IFNA(INDEX('[11]MPkm Road'!$C$10:$U$24,MATCH($AH12&amp;$AG12,'[11]MPkm Road'!$A$10:$A$24&amp;'[11]MPkm Road'!$B$10:$B$24,0),MATCH(AK$5,'[11]MPkm Road'!$C$8:$U$8,0)),"")</f>
        <v>:</v>
      </c>
      <c r="AL12" t="str" cm="1">
        <f t="array" ref="AL12">_xlfn.IFNA(INDEX('[11]MPkm Road'!$C$10:$U$24,MATCH($AH12&amp;$AG12,'[11]MPkm Road'!$A$10:$A$24&amp;'[11]MPkm Road'!$B$10:$B$24,0),MATCH(AL$5,'[11]MPkm Road'!$C$8:$U$8,0)),"")</f>
        <v>:</v>
      </c>
      <c r="AM12" t="str" cm="1">
        <f t="array" ref="AM12">_xlfn.IFNA(INDEX('[11]MPkm Road'!$C$10:$U$24,MATCH($AH12&amp;$AG12,'[11]MPkm Road'!$A$10:$A$24&amp;'[11]MPkm Road'!$B$10:$B$24,0),MATCH(AM$5,'[11]MPkm Road'!$C$8:$U$8,0)),"")</f>
        <v>:</v>
      </c>
      <c r="AN12" t="str" cm="1">
        <f t="array" ref="AN12">_xlfn.IFNA(INDEX('[11]MPkm Road'!$C$10:$U$24,MATCH($AH12&amp;$AG12,'[11]MPkm Road'!$A$10:$A$24&amp;'[11]MPkm Road'!$B$10:$B$24,0),MATCH(AN$5,'[11]MPkm Road'!$C$8:$U$8,0)),"")</f>
        <v>:</v>
      </c>
      <c r="AO12" t="str" cm="1">
        <f t="array" ref="AO12">_xlfn.IFNA(INDEX('[11]MPkm Road'!$C$10:$U$24,MATCH($AH12&amp;$AG12,'[11]MPkm Road'!$A$10:$A$24&amp;'[11]MPkm Road'!$B$10:$B$24,0),MATCH(AO$5,'[11]MPkm Road'!$C$8:$U$8,0)),"")</f>
        <v>:</v>
      </c>
      <c r="AP12" t="str" cm="1">
        <f t="array" ref="AP12">_xlfn.IFNA(INDEX('[11]MPkm Road'!$C$10:$U$24,MATCH($AH12&amp;$AG12,'[11]MPkm Road'!$A$10:$A$24&amp;'[11]MPkm Road'!$B$10:$B$24,0),MATCH(AP$5,'[11]MPkm Road'!$C$8:$U$8,0)),"")</f>
        <v>:</v>
      </c>
      <c r="AQ12" t="str" cm="1">
        <f t="array" ref="AQ12">_xlfn.IFNA(INDEX('[11]MPkm Road'!$C$10:$U$24,MATCH($AH12&amp;$AG12,'[11]MPkm Road'!$A$10:$A$24&amp;'[11]MPkm Road'!$B$10:$B$24,0),MATCH(AQ$5,'[11]MPkm Road'!$C$8:$U$8,0)),"")</f>
        <v>:</v>
      </c>
      <c r="AR12" t="str" cm="1">
        <f t="array" ref="AR12">_xlfn.IFNA(INDEX('[11]MPkm Road'!$C$10:$U$24,MATCH($AH12&amp;$AG12,'[11]MPkm Road'!$A$10:$A$24&amp;'[11]MPkm Road'!$B$10:$B$24,0),MATCH(AR$5,'[11]MPkm Road'!$C$8:$U$8,0)),"")</f>
        <v/>
      </c>
    </row>
    <row r="13" spans="2:44" x14ac:dyDescent="0.3">
      <c r="B13">
        <v>2012</v>
      </c>
      <c r="C13" t="s">
        <v>257</v>
      </c>
      <c r="D13" t="s">
        <v>290</v>
      </c>
      <c r="E13" s="13">
        <f>($O$7)/100</f>
        <v>1.0033834403265194</v>
      </c>
      <c r="F13" s="13">
        <f>($O$7)/100</f>
        <v>1.0033834403265194</v>
      </c>
      <c r="G13" s="13">
        <f>($O$7)/100</f>
        <v>1.0033834403265194</v>
      </c>
      <c r="H13" s="13">
        <f>($O$7)/100</f>
        <v>1.0033834403265194</v>
      </c>
      <c r="L13" t="s">
        <v>373</v>
      </c>
      <c r="M13" s="109" t="s">
        <v>389</v>
      </c>
      <c r="N13" s="163">
        <f>'[11]Projection New'!D12</f>
        <v>100</v>
      </c>
      <c r="O13" s="163">
        <f>'[11]Projection New'!E12</f>
        <v>99.157424984180906</v>
      </c>
      <c r="P13" s="163">
        <f>'[11]Projection New'!F12</f>
        <v>97.495587304759042</v>
      </c>
      <c r="Q13" s="163">
        <f>'[11]Projection New'!G12</f>
        <v>106.60245815486269</v>
      </c>
      <c r="R13" s="163">
        <f>'[11]Projection New'!H12</f>
        <v>118.64463687567672</v>
      </c>
      <c r="S13" s="163">
        <f t="shared" si="2"/>
        <v>114.41482696149319</v>
      </c>
      <c r="T13" s="163">
        <f t="shared" si="1"/>
        <v>110.18501704730966</v>
      </c>
      <c r="U13" s="163">
        <f t="shared" si="1"/>
        <v>105.95520713312611</v>
      </c>
      <c r="V13" s="163">
        <f t="shared" si="1"/>
        <v>101.72539721894258</v>
      </c>
      <c r="W13" s="163">
        <f t="shared" si="4"/>
        <v>97.495587304759042</v>
      </c>
      <c r="AG13" t="str">
        <f t="shared" si="3"/>
        <v>Sweden</v>
      </c>
      <c r="AH13" t="s">
        <v>304</v>
      </c>
      <c r="AI13" cm="1">
        <f t="array" ref="AI13">_xlfn.IFNA(INDEX('[11]MPkm Rail'!$C$10:$U$24,MATCH($AH13&amp;$AG13,'[11]MPkm Rail'!$A$10:$A$24&amp;'[11]MPkm Rail'!$B$10:$B$24,0),MATCH(AI$5,'[11]MPkm Rail'!$C$8:$U$8,0)),"")</f>
        <v>11155</v>
      </c>
      <c r="AJ13" cm="1">
        <f t="array" ref="AJ13">_xlfn.IFNA(INDEX('[11]MPkm Rail'!$C$10:$U$24,MATCH($AH13&amp;$AG13,'[11]MPkm Rail'!$A$10:$A$24&amp;'[11]MPkm Rail'!$B$10:$B$24,0),MATCH(AJ$5,'[11]MPkm Rail'!$C$8:$U$8,0)),"")</f>
        <v>11379</v>
      </c>
      <c r="AK13" cm="1">
        <f t="array" ref="AK13">_xlfn.IFNA(INDEX('[11]MPkm Rail'!$C$10:$U$24,MATCH($AH13&amp;$AG13,'[11]MPkm Rail'!$A$10:$A$24&amp;'[11]MPkm Rail'!$B$10:$B$24,0),MATCH(AK$5,'[11]MPkm Rail'!$C$8:$U$8,0)),"")</f>
        <v>11792</v>
      </c>
      <c r="AL13" cm="1">
        <f t="array" ref="AL13">_xlfn.IFNA(INDEX('[11]MPkm Rail'!$C$10:$U$24,MATCH($AH13&amp;$AG13,'[11]MPkm Rail'!$A$10:$A$24&amp;'[11]MPkm Rail'!$B$10:$B$24,0),MATCH(AL$5,'[11]MPkm Rail'!$C$8:$U$8,0)),"")</f>
        <v>11842</v>
      </c>
      <c r="AM13" cm="1">
        <f t="array" ref="AM13">_xlfn.IFNA(INDEX('[11]MPkm Rail'!$C$10:$U$24,MATCH($AH13&amp;$AG13,'[11]MPkm Rail'!$A$10:$A$24&amp;'[11]MPkm Rail'!$B$10:$B$24,0),MATCH(AM$5,'[11]MPkm Rail'!$C$8:$U$8,0)),"")</f>
        <v>12121</v>
      </c>
      <c r="AN13" cm="1">
        <f t="array" ref="AN13">_xlfn.IFNA(INDEX('[11]MPkm Rail'!$C$10:$U$24,MATCH($AH13&amp;$AG13,'[11]MPkm Rail'!$A$10:$A$24&amp;'[11]MPkm Rail'!$B$10:$B$24,0),MATCH(AN$5,'[11]MPkm Rail'!$C$8:$U$8,0)),"")</f>
        <v>12741</v>
      </c>
      <c r="AO13" cm="1">
        <f t="array" ref="AO13">_xlfn.IFNA(INDEX('[11]MPkm Rail'!$C$10:$U$24,MATCH($AH13&amp;$AG13,'[11]MPkm Rail'!$A$10:$A$24&amp;'[11]MPkm Rail'!$B$10:$B$24,0),MATCH(AO$5,'[11]MPkm Rail'!$C$8:$U$8,0)),"")</f>
        <v>12800</v>
      </c>
      <c r="AP13" cm="1">
        <f t="array" ref="AP13">_xlfn.IFNA(INDEX('[11]MPkm Rail'!$C$10:$U$24,MATCH($AH13&amp;$AG13,'[11]MPkm Rail'!$A$10:$A$24&amp;'[11]MPkm Rail'!$B$10:$B$24,0),MATCH(AP$5,'[11]MPkm Rail'!$C$8:$U$8,0)),"")</f>
        <v>13331</v>
      </c>
      <c r="AQ13" cm="1">
        <f t="array" ref="AQ13">_xlfn.IFNA(INDEX('[11]MPkm Rail'!$C$10:$U$24,MATCH($AH13&amp;$AG13,'[11]MPkm Rail'!$A$10:$A$24&amp;'[11]MPkm Rail'!$B$10:$B$24,0),MATCH(AQ$5,'[11]MPkm Rail'!$C$8:$U$8,0)),"")</f>
        <v>13547</v>
      </c>
      <c r="AR13" cm="1">
        <f t="array" ref="AR13">_xlfn.IFNA(INDEX('[11]MPkm Rail'!$C$10:$U$24,MATCH($AH13&amp;$AG13,'[11]MPkm Rail'!$A$10:$A$24&amp;'[11]MPkm Rail'!$B$10:$B$24,0),MATCH(AR$5,'[11]MPkm Rail'!$C$8:$U$8,0)),"")</f>
        <v>14617</v>
      </c>
    </row>
    <row r="14" spans="2:44" x14ac:dyDescent="0.3">
      <c r="B14">
        <v>2015</v>
      </c>
      <c r="C14" t="s">
        <v>257</v>
      </c>
      <c r="D14" t="s">
        <v>290</v>
      </c>
      <c r="E14" s="13">
        <f>($P$7)/100</f>
        <v>1.0364746164953815</v>
      </c>
      <c r="F14" s="13">
        <f>($P$7)/100</f>
        <v>1.0364746164953815</v>
      </c>
      <c r="G14" s="13">
        <f>($P$7)/100</f>
        <v>1.0364746164953815</v>
      </c>
      <c r="H14" s="13">
        <f>($P$7)/100</f>
        <v>1.0364746164953815</v>
      </c>
      <c r="L14" t="s">
        <v>373</v>
      </c>
      <c r="M14" s="109" t="s">
        <v>391</v>
      </c>
      <c r="N14" s="163">
        <f>'[11]Projection New'!D13</f>
        <v>100</v>
      </c>
      <c r="O14" s="163">
        <f>'[11]Projection New'!E13</f>
        <v>75.874007918893483</v>
      </c>
      <c r="P14" s="163">
        <f>'[11]Projection New'!F13</f>
        <v>69.437687541059276</v>
      </c>
      <c r="Q14" s="163">
        <f>'[11]Projection New'!G13</f>
        <v>39.940164868182144</v>
      </c>
      <c r="R14" s="163">
        <f>'[11]Projection New'!H13</f>
        <v>66.885290232681911</v>
      </c>
      <c r="S14" s="163">
        <f t="shared" si="2"/>
        <v>67.395769694357384</v>
      </c>
      <c r="T14" s="163">
        <f t="shared" si="1"/>
        <v>67.906249156032857</v>
      </c>
      <c r="U14" s="163">
        <f t="shared" si="1"/>
        <v>68.41672861770833</v>
      </c>
      <c r="V14" s="163">
        <f t="shared" si="1"/>
        <v>68.927208079383803</v>
      </c>
      <c r="W14" s="163">
        <f t="shared" ref="W14:W22" si="5">P14</f>
        <v>69.437687541059276</v>
      </c>
      <c r="X14" t="str">
        <f>'[11]Projection New'!N13</f>
        <v>no data available. Here linked to sea freight.adjusted for COVID</v>
      </c>
      <c r="AG14" t="str">
        <f t="shared" si="3"/>
        <v>Sweden</v>
      </c>
      <c r="AH14" s="117" t="str">
        <f>'[11]MPkm Avi'!A10</f>
        <v>National transport and international transport intra-EU27 (from 2020)</v>
      </c>
      <c r="AI14" cm="1">
        <f t="array" ref="AI14">_xlfn.IFNA(INDEX('[11]MPkm Avi'!$C$10:$U$24,MATCH($AH14&amp;$AG14,'[11]MPkm Avi'!$A$10:$A$24&amp;'[11]MPkm Avi'!$B$10:$B$24,0),MATCH(AI$5,'[11]MPkm Avi'!$C$8:$U$8,0)),"")</f>
        <v>6755</v>
      </c>
      <c r="AJ14" cm="1">
        <f t="array" ref="AJ14">_xlfn.IFNA(INDEX('[11]MPkm Avi'!$C$10:$U$24,MATCH($AH14&amp;$AG14,'[11]MPkm Avi'!$A$10:$A$24&amp;'[11]MPkm Avi'!$B$10:$B$24,0),MATCH(AJ$5,'[11]MPkm Avi'!$C$8:$U$8,0)),"")</f>
        <v>7486</v>
      </c>
      <c r="AK14" cm="1">
        <f t="array" ref="AK14">_xlfn.IFNA(INDEX('[11]MPkm Avi'!$C$10:$U$24,MATCH($AH14&amp;$AG14,'[11]MPkm Avi'!$A$10:$A$24&amp;'[11]MPkm Avi'!$B$10:$B$24,0),MATCH(AK$5,'[11]MPkm Avi'!$C$8:$U$8,0)),"")</f>
        <v>7591</v>
      </c>
      <c r="AL14" cm="1">
        <f t="array" ref="AL14">_xlfn.IFNA(INDEX('[11]MPkm Avi'!$C$10:$U$24,MATCH($AH14&amp;$AG14,'[11]MPkm Avi'!$A$10:$A$24&amp;'[11]MPkm Avi'!$B$10:$B$24,0),MATCH(AL$5,'[11]MPkm Avi'!$C$8:$U$8,0)),"")</f>
        <v>7792</v>
      </c>
      <c r="AM14" cm="1">
        <f t="array" ref="AM14">_xlfn.IFNA(INDEX('[11]MPkm Avi'!$C$10:$U$24,MATCH($AH14&amp;$AG14,'[11]MPkm Avi'!$A$10:$A$24&amp;'[11]MPkm Avi'!$B$10:$B$24,0),MATCH(AM$5,'[11]MPkm Avi'!$C$8:$U$8,0)),"")</f>
        <v>8115</v>
      </c>
      <c r="AN14" cm="1">
        <f t="array" ref="AN14">_xlfn.IFNA(INDEX('[11]MPkm Avi'!$C$10:$U$24,MATCH($AH14&amp;$AG14,'[11]MPkm Avi'!$A$10:$A$24&amp;'[11]MPkm Avi'!$B$10:$B$24,0),MATCH(AN$5,'[11]MPkm Avi'!$C$8:$U$8,0)),"")</f>
        <v>8417</v>
      </c>
      <c r="AO14" cm="1">
        <f t="array" ref="AO14">_xlfn.IFNA(INDEX('[11]MPkm Avi'!$C$10:$U$24,MATCH($AH14&amp;$AG14,'[11]MPkm Avi'!$A$10:$A$24&amp;'[11]MPkm Avi'!$B$10:$B$24,0),MATCH(AO$5,'[11]MPkm Avi'!$C$8:$U$8,0)),"")</f>
        <v>9071</v>
      </c>
      <c r="AP14" cm="1">
        <f t="array" ref="AP14">_xlfn.IFNA(INDEX('[11]MPkm Avi'!$C$10:$U$24,MATCH($AH14&amp;$AG14,'[11]MPkm Avi'!$A$10:$A$24&amp;'[11]MPkm Avi'!$B$10:$B$24,0),MATCH(AP$5,'[11]MPkm Avi'!$C$8:$U$8,0)),"")</f>
        <v>9702</v>
      </c>
      <c r="AQ14" cm="1">
        <f t="array" ref="AQ14">_xlfn.IFNA(INDEX('[11]MPkm Avi'!$C$10:$U$24,MATCH($AH14&amp;$AG14,'[11]MPkm Avi'!$A$10:$A$24&amp;'[11]MPkm Avi'!$B$10:$B$24,0),MATCH(AQ$5,'[11]MPkm Avi'!$C$8:$U$8,0)),"")</f>
        <v>9539</v>
      </c>
      <c r="AR14" t="str" cm="1">
        <f t="array" ref="AR14">_xlfn.IFNA(INDEX('[11]MPkm Avi'!$C$10:$U$24,MATCH($AH14&amp;$AG14,'[11]MPkm Avi'!$A$10:$A$24&amp;'[11]MPkm Avi'!$B$10:$B$24,0),MATCH(AR$5,'[11]MPkm Avi'!$C$8:$U$8,0)),"")</f>
        <v/>
      </c>
    </row>
    <row r="15" spans="2:44" x14ac:dyDescent="0.3">
      <c r="B15">
        <v>2020</v>
      </c>
      <c r="C15" t="s">
        <v>257</v>
      </c>
      <c r="D15" t="s">
        <v>290</v>
      </c>
      <c r="E15" s="13">
        <f>($Q$7)/100</f>
        <v>1.0965504597440616</v>
      </c>
      <c r="F15" s="13">
        <f>($Q$7)/100</f>
        <v>1.0965504597440616</v>
      </c>
      <c r="G15" s="13">
        <f>($Q$7)/100</f>
        <v>1.0965504597440616</v>
      </c>
      <c r="H15" s="13">
        <f>($Q$7)/100</f>
        <v>1.0965504597440616</v>
      </c>
      <c r="L15" t="s">
        <v>368</v>
      </c>
      <c r="M15" s="109" t="s">
        <v>287</v>
      </c>
      <c r="N15" s="163">
        <f>'[11]Projection New'!D14</f>
        <v>100</v>
      </c>
      <c r="O15" s="163">
        <f>'[11]Projection New'!E14</f>
        <v>100.47432549074225</v>
      </c>
      <c r="P15" s="163">
        <f>'[11]Projection New'!F14</f>
        <v>102.61157360946807</v>
      </c>
      <c r="Q15" s="163">
        <f>'[11]Projection New'!G14</f>
        <v>107.14736050730262</v>
      </c>
      <c r="R15" s="163">
        <f>'[11]Projection New'!H14</f>
        <v>111.95608538319168</v>
      </c>
      <c r="S15" s="163">
        <f t="shared" si="2"/>
        <v>110.08718302844696</v>
      </c>
      <c r="T15" s="163">
        <f t="shared" si="1"/>
        <v>108.21828067370224</v>
      </c>
      <c r="U15" s="163">
        <f t="shared" si="1"/>
        <v>106.34937831895751</v>
      </c>
      <c r="V15" s="163">
        <f t="shared" si="1"/>
        <v>104.48047596421279</v>
      </c>
      <c r="W15" s="163">
        <f t="shared" si="5"/>
        <v>102.61157360946807</v>
      </c>
      <c r="AG15" t="str">
        <f t="shared" si="3"/>
        <v>Sweden</v>
      </c>
      <c r="AH15" s="117" t="str">
        <f>'[11]MPkm Avi'!A14</f>
        <v>International transport Extra-EU27 (from 2020)</v>
      </c>
      <c r="AI15" cm="1">
        <f t="array" ref="AI15">_xlfn.IFNA(INDEX('[11]MPkm Avi'!$C$10:$U$24,MATCH($AH15&amp;$AG15,'[11]MPkm Avi'!$A$10:$A$24&amp;'[11]MPkm Avi'!$B$10:$B$24,0),MATCH(AI$5,'[11]MPkm Avi'!$C$8:$U$8,0)),"")</f>
        <v>1795</v>
      </c>
      <c r="AJ15" cm="1">
        <f t="array" ref="AJ15">_xlfn.IFNA(INDEX('[11]MPkm Avi'!$C$10:$U$24,MATCH($AH15&amp;$AG15,'[11]MPkm Avi'!$A$10:$A$24&amp;'[11]MPkm Avi'!$B$10:$B$24,0),MATCH(AJ$5,'[11]MPkm Avi'!$C$8:$U$8,0)),"")</f>
        <v>2048</v>
      </c>
      <c r="AK15" cm="1">
        <f t="array" ref="AK15">_xlfn.IFNA(INDEX('[11]MPkm Avi'!$C$10:$U$24,MATCH($AH15&amp;$AG15,'[11]MPkm Avi'!$A$10:$A$24&amp;'[11]MPkm Avi'!$B$10:$B$24,0),MATCH(AK$5,'[11]MPkm Avi'!$C$8:$U$8,0)),"")</f>
        <v>2105</v>
      </c>
      <c r="AL15" cm="1">
        <f t="array" ref="AL15">_xlfn.IFNA(INDEX('[11]MPkm Avi'!$C$10:$U$24,MATCH($AH15&amp;$AG15,'[11]MPkm Avi'!$A$10:$A$24&amp;'[11]MPkm Avi'!$B$10:$B$24,0),MATCH(AL$5,'[11]MPkm Avi'!$C$8:$U$8,0)),"")</f>
        <v>2236</v>
      </c>
      <c r="AM15" cm="1">
        <f t="array" ref="AM15">_xlfn.IFNA(INDEX('[11]MPkm Avi'!$C$10:$U$24,MATCH($AH15&amp;$AG15,'[11]MPkm Avi'!$A$10:$A$24&amp;'[11]MPkm Avi'!$B$10:$B$24,0),MATCH(AM$5,'[11]MPkm Avi'!$C$8:$U$8,0)),"")</f>
        <v>2425</v>
      </c>
      <c r="AN15" cm="1">
        <f t="array" ref="AN15">_xlfn.IFNA(INDEX('[11]MPkm Avi'!$C$10:$U$24,MATCH($AH15&amp;$AG15,'[11]MPkm Avi'!$A$10:$A$24&amp;'[11]MPkm Avi'!$B$10:$B$24,0),MATCH(AN$5,'[11]MPkm Avi'!$C$8:$U$8,0)),"")</f>
        <v>2447</v>
      </c>
      <c r="AO15" cm="1">
        <f t="array" ref="AO15">_xlfn.IFNA(INDEX('[11]MPkm Avi'!$C$10:$U$24,MATCH($AH15&amp;$AG15,'[11]MPkm Avi'!$A$10:$A$24&amp;'[11]MPkm Avi'!$B$10:$B$24,0),MATCH(AO$5,'[11]MPkm Avi'!$C$8:$U$8,0)),"")</f>
        <v>2468</v>
      </c>
      <c r="AP15" cm="1">
        <f t="array" ref="AP15">_xlfn.IFNA(INDEX('[11]MPkm Avi'!$C$10:$U$24,MATCH($AH15&amp;$AG15,'[11]MPkm Avi'!$A$10:$A$24&amp;'[11]MPkm Avi'!$B$10:$B$24,0),MATCH(AP$5,'[11]MPkm Avi'!$C$8:$U$8,0)),"")</f>
        <v>2619</v>
      </c>
      <c r="AQ15" cm="1">
        <f t="array" ref="AQ15">_xlfn.IFNA(INDEX('[11]MPkm Avi'!$C$10:$U$24,MATCH($AH15&amp;$AG15,'[11]MPkm Avi'!$A$10:$A$24&amp;'[11]MPkm Avi'!$B$10:$B$24,0),MATCH(AQ$5,'[11]MPkm Avi'!$C$8:$U$8,0)),"")</f>
        <v>2680</v>
      </c>
      <c r="AR15" t="str" cm="1">
        <f t="array" ref="AR15">_xlfn.IFNA(INDEX('[11]MPkm Avi'!$C$10:$U$24,MATCH($AH15&amp;$AG15,'[11]MPkm Avi'!$A$10:$A$24&amp;'[11]MPkm Avi'!$B$10:$B$24,0),MATCH(AR$5,'[11]MPkm Avi'!$C$8:$U$8,0)),"")</f>
        <v/>
      </c>
    </row>
    <row r="16" spans="2:44" x14ac:dyDescent="0.3">
      <c r="B16">
        <v>2025</v>
      </c>
      <c r="C16" t="s">
        <v>257</v>
      </c>
      <c r="D16" t="s">
        <v>290</v>
      </c>
      <c r="E16" s="13">
        <f>($R$7)/100</f>
        <v>1.1551674407863779</v>
      </c>
      <c r="F16" s="13">
        <f>($R$7)/100</f>
        <v>1.1551674407863779</v>
      </c>
      <c r="G16" s="13">
        <f>($R$7)/100</f>
        <v>1.1551674407863779</v>
      </c>
      <c r="H16" s="13">
        <f>($R$7)/100</f>
        <v>1.1551674407863779</v>
      </c>
      <c r="L16" t="s">
        <v>368</v>
      </c>
      <c r="M16" s="109" t="s">
        <v>288</v>
      </c>
      <c r="N16" s="163">
        <f>'[11]Projection New'!D15</f>
        <v>100</v>
      </c>
      <c r="O16" s="163">
        <f>'[11]Projection New'!E15</f>
        <v>101.42219648593792</v>
      </c>
      <c r="P16" s="163">
        <f>'[11]Projection New'!F15</f>
        <v>104.56607977345793</v>
      </c>
      <c r="Q16" s="163">
        <f>'[11]Projection New'!G15</f>
        <v>110.71359628109963</v>
      </c>
      <c r="R16" s="163">
        <f>'[11]Projection New'!H15</f>
        <v>115.5421727424639</v>
      </c>
      <c r="S16" s="163">
        <f t="shared" si="2"/>
        <v>113.3469541486627</v>
      </c>
      <c r="T16" s="163">
        <f t="shared" si="1"/>
        <v>111.15173555486152</v>
      </c>
      <c r="U16" s="163">
        <f t="shared" si="1"/>
        <v>108.95651696106032</v>
      </c>
      <c r="V16" s="163">
        <f t="shared" si="1"/>
        <v>106.76129836725913</v>
      </c>
      <c r="W16" s="163">
        <f t="shared" si="5"/>
        <v>104.56607977345793</v>
      </c>
      <c r="AG16" t="str">
        <f t="shared" si="3"/>
        <v>Sweden</v>
      </c>
      <c r="AI16" t="str" cm="1">
        <f t="array" ref="AI16">_xlfn.IFNA(INDEX('[11]MPkm Rail'!$C$10:$U$24,MATCH($AH16&amp;$AG16,'[11]MPkm Rail'!$A$10:$A$24&amp;'[11]MPkm Rail'!$B$10:$B$24,0),MATCH(AI$5,'[11]MPkm Rail'!$C$8:$U$8,0)),"")</f>
        <v/>
      </c>
      <c r="AJ16" t="str" cm="1">
        <f t="array" ref="AJ16">_xlfn.IFNA(INDEX('[11]MPkm Rail'!$C$10:$U$24,MATCH($AH16&amp;$AG16,'[11]MPkm Rail'!$A$10:$A$24&amp;'[11]MPkm Rail'!$B$10:$B$24,0),MATCH(AJ$5,'[11]MPkm Rail'!$C$8:$U$8,0)),"")</f>
        <v/>
      </c>
      <c r="AK16" t="str" cm="1">
        <f t="array" ref="AK16">_xlfn.IFNA(INDEX('[11]MPkm Rail'!$C$10:$U$24,MATCH($AH16&amp;$AG16,'[11]MPkm Rail'!$A$10:$A$24&amp;'[11]MPkm Rail'!$B$10:$B$24,0),MATCH(AK$5,'[11]MPkm Rail'!$C$8:$U$8,0)),"")</f>
        <v/>
      </c>
      <c r="AL16" t="str" cm="1">
        <f t="array" ref="AL16">_xlfn.IFNA(INDEX('[11]MPkm Rail'!$C$10:$U$24,MATCH($AH16&amp;$AG16,'[11]MPkm Rail'!$A$10:$A$24&amp;'[11]MPkm Rail'!$B$10:$B$24,0),MATCH(AL$5,'[11]MPkm Rail'!$C$8:$U$8,0)),"")</f>
        <v/>
      </c>
      <c r="AM16" t="str" cm="1">
        <f t="array" ref="AM16">_xlfn.IFNA(INDEX('[11]MPkm Rail'!$C$10:$U$24,MATCH($AH16&amp;$AG16,'[11]MPkm Rail'!$A$10:$A$24&amp;'[11]MPkm Rail'!$B$10:$B$24,0),MATCH(AM$5,'[11]MPkm Rail'!$C$8:$U$8,0)),"")</f>
        <v/>
      </c>
      <c r="AN16" t="str" cm="1">
        <f t="array" ref="AN16">_xlfn.IFNA(INDEX('[11]MPkm Rail'!$C$10:$U$24,MATCH($AH16&amp;$AG16,'[11]MPkm Rail'!$A$10:$A$24&amp;'[11]MPkm Rail'!$B$10:$B$24,0),MATCH(AN$5,'[11]MPkm Rail'!$C$8:$U$8,0)),"")</f>
        <v/>
      </c>
      <c r="AO16" t="str" cm="1">
        <f t="array" ref="AO16">_xlfn.IFNA(INDEX('[11]MPkm Rail'!$C$10:$U$24,MATCH($AH16&amp;$AG16,'[11]MPkm Rail'!$A$10:$A$24&amp;'[11]MPkm Rail'!$B$10:$B$24,0),MATCH(AO$5,'[11]MPkm Rail'!$C$8:$U$8,0)),"")</f>
        <v/>
      </c>
      <c r="AP16" t="str" cm="1">
        <f t="array" ref="AP16">_xlfn.IFNA(INDEX('[11]MPkm Rail'!$C$10:$U$24,MATCH($AH16&amp;$AG16,'[11]MPkm Rail'!$A$10:$A$24&amp;'[11]MPkm Rail'!$B$10:$B$24,0),MATCH(AP$5,'[11]MPkm Rail'!$C$8:$U$8,0)),"")</f>
        <v/>
      </c>
      <c r="AQ16" t="str" cm="1">
        <f t="array" ref="AQ16">_xlfn.IFNA(INDEX('[11]MPkm Rail'!$C$10:$U$24,MATCH($AH16&amp;$AG16,'[11]MPkm Rail'!$A$10:$A$24&amp;'[11]MPkm Rail'!$B$10:$B$24,0),MATCH(AQ$5,'[11]MPkm Rail'!$C$8:$U$8,0)),"")</f>
        <v/>
      </c>
      <c r="AR16" t="str" cm="1">
        <f t="array" ref="AR16">_xlfn.IFNA(INDEX('[11]MPkm Rail'!$C$10:$U$24,MATCH($AH16&amp;$AG16,'[11]MPkm Rail'!$A$10:$A$24&amp;'[11]MPkm Rail'!$B$10:$B$24,0),MATCH(AR$5,'[11]MPkm Rail'!$C$8:$U$8,0)),"")</f>
        <v/>
      </c>
    </row>
    <row r="17" spans="2:44" x14ac:dyDescent="0.3">
      <c r="B17">
        <v>2030</v>
      </c>
      <c r="C17" t="s">
        <v>257</v>
      </c>
      <c r="D17" t="s">
        <v>290</v>
      </c>
      <c r="E17" s="13">
        <f>($S$7)/100</f>
        <v>1.1314288759281785</v>
      </c>
      <c r="F17" s="13">
        <f>($S$7)/100</f>
        <v>1.1314288759281785</v>
      </c>
      <c r="G17" s="13">
        <f>($S$7)/100</f>
        <v>1.1314288759281785</v>
      </c>
      <c r="H17" s="13">
        <f>($S$7)/100</f>
        <v>1.1314288759281785</v>
      </c>
      <c r="L17" t="s">
        <v>368</v>
      </c>
      <c r="M17" s="109" t="s">
        <v>392</v>
      </c>
      <c r="N17" s="163">
        <f>'[11]Projection New'!D16</f>
        <v>100</v>
      </c>
      <c r="O17" s="163">
        <f>'[11]Projection New'!E16</f>
        <v>81.002067237689474</v>
      </c>
      <c r="P17" s="163">
        <f>'[11]Projection New'!F16</f>
        <v>92.349992780498752</v>
      </c>
      <c r="Q17" s="163">
        <f>'[11]Projection New'!G16</f>
        <v>97.64244164382373</v>
      </c>
      <c r="R17" s="163">
        <f>'[11]Projection New'!H16</f>
        <v>101.11436789532074</v>
      </c>
      <c r="S17" s="163">
        <f t="shared" si="2"/>
        <v>99.361492872356337</v>
      </c>
      <c r="T17" s="163">
        <f t="shared" si="1"/>
        <v>97.608617849391948</v>
      </c>
      <c r="U17" s="163">
        <f t="shared" si="1"/>
        <v>95.855742826427544</v>
      </c>
      <c r="V17" s="163">
        <f t="shared" si="1"/>
        <v>94.102867803463155</v>
      </c>
      <c r="W17" s="163">
        <f t="shared" si="5"/>
        <v>92.349992780498752</v>
      </c>
      <c r="X17" t="str">
        <f>'[11]Projection New'!N16</f>
        <v>from 2020 based on population growth</v>
      </c>
      <c r="AG17" t="str">
        <f t="shared" si="3"/>
        <v>Sweden</v>
      </c>
      <c r="AI17" t="str" cm="1">
        <f t="array" ref="AI17">_xlfn.IFNA(INDEX('[11]MPkm Rail'!$C$10:$U$24,MATCH($AH17&amp;$AG17,'[11]MPkm Rail'!$A$10:$A$24&amp;'[11]MPkm Rail'!$B$10:$B$24,0),MATCH(AI$5,'[11]MPkm Rail'!$C$8:$U$8,0)),"")</f>
        <v/>
      </c>
      <c r="AJ17" t="str" cm="1">
        <f t="array" ref="AJ17">_xlfn.IFNA(INDEX('[11]MPkm Rail'!$C$10:$U$24,MATCH($AH17&amp;$AG17,'[11]MPkm Rail'!$A$10:$A$24&amp;'[11]MPkm Rail'!$B$10:$B$24,0),MATCH(AJ$5,'[11]MPkm Rail'!$C$8:$U$8,0)),"")</f>
        <v/>
      </c>
      <c r="AK17" t="str" cm="1">
        <f t="array" ref="AK17">_xlfn.IFNA(INDEX('[11]MPkm Rail'!$C$10:$U$24,MATCH($AH17&amp;$AG17,'[11]MPkm Rail'!$A$10:$A$24&amp;'[11]MPkm Rail'!$B$10:$B$24,0),MATCH(AK$5,'[11]MPkm Rail'!$C$8:$U$8,0)),"")</f>
        <v/>
      </c>
      <c r="AL17" t="str" cm="1">
        <f t="array" ref="AL17">_xlfn.IFNA(INDEX('[11]MPkm Rail'!$C$10:$U$24,MATCH($AH17&amp;$AG17,'[11]MPkm Rail'!$A$10:$A$24&amp;'[11]MPkm Rail'!$B$10:$B$24,0),MATCH(AL$5,'[11]MPkm Rail'!$C$8:$U$8,0)),"")</f>
        <v/>
      </c>
      <c r="AM17" t="str" cm="1">
        <f t="array" ref="AM17">_xlfn.IFNA(INDEX('[11]MPkm Rail'!$C$10:$U$24,MATCH($AH17&amp;$AG17,'[11]MPkm Rail'!$A$10:$A$24&amp;'[11]MPkm Rail'!$B$10:$B$24,0),MATCH(AM$5,'[11]MPkm Rail'!$C$8:$U$8,0)),"")</f>
        <v/>
      </c>
      <c r="AN17" t="str" cm="1">
        <f t="array" ref="AN17">_xlfn.IFNA(INDEX('[11]MPkm Rail'!$C$10:$U$24,MATCH($AH17&amp;$AG17,'[11]MPkm Rail'!$A$10:$A$24&amp;'[11]MPkm Rail'!$B$10:$B$24,0),MATCH(AN$5,'[11]MPkm Rail'!$C$8:$U$8,0)),"")</f>
        <v/>
      </c>
      <c r="AO17" t="str" cm="1">
        <f t="array" ref="AO17">_xlfn.IFNA(INDEX('[11]MPkm Rail'!$C$10:$U$24,MATCH($AH17&amp;$AG17,'[11]MPkm Rail'!$A$10:$A$24&amp;'[11]MPkm Rail'!$B$10:$B$24,0),MATCH(AO$5,'[11]MPkm Rail'!$C$8:$U$8,0)),"")</f>
        <v/>
      </c>
      <c r="AP17" t="str" cm="1">
        <f t="array" ref="AP17">_xlfn.IFNA(INDEX('[11]MPkm Rail'!$C$10:$U$24,MATCH($AH17&amp;$AG17,'[11]MPkm Rail'!$A$10:$A$24&amp;'[11]MPkm Rail'!$B$10:$B$24,0),MATCH(AP$5,'[11]MPkm Rail'!$C$8:$U$8,0)),"")</f>
        <v/>
      </c>
      <c r="AQ17" t="str" cm="1">
        <f t="array" ref="AQ17">_xlfn.IFNA(INDEX('[11]MPkm Rail'!$C$10:$U$24,MATCH($AH17&amp;$AG17,'[11]MPkm Rail'!$A$10:$A$24&amp;'[11]MPkm Rail'!$B$10:$B$24,0),MATCH(AQ$5,'[11]MPkm Rail'!$C$8:$U$8,0)),"")</f>
        <v/>
      </c>
      <c r="AR17" t="str" cm="1">
        <f t="array" ref="AR17">_xlfn.IFNA(INDEX('[11]MPkm Rail'!$C$10:$U$24,MATCH($AH17&amp;$AG17,'[11]MPkm Rail'!$A$10:$A$24&amp;'[11]MPkm Rail'!$B$10:$B$24,0),MATCH(AR$5,'[11]MPkm Rail'!$C$8:$U$8,0)),"")</f>
        <v/>
      </c>
    </row>
    <row r="18" spans="2:44" x14ac:dyDescent="0.3">
      <c r="B18">
        <v>2035</v>
      </c>
      <c r="C18" t="s">
        <v>257</v>
      </c>
      <c r="D18" t="s">
        <v>290</v>
      </c>
      <c r="E18" s="13">
        <f>($T$7)/100</f>
        <v>1.1076903110699794</v>
      </c>
      <c r="F18" s="13">
        <f>($T$7)/100</f>
        <v>1.1076903110699794</v>
      </c>
      <c r="G18" s="13">
        <f>($T$7)/100</f>
        <v>1.1076903110699794</v>
      </c>
      <c r="H18" s="13">
        <f>($T$7)/100</f>
        <v>1.1076903110699794</v>
      </c>
      <c r="L18" t="s">
        <v>368</v>
      </c>
      <c r="M18" s="109" t="s">
        <v>379</v>
      </c>
      <c r="N18" s="163">
        <f>'[11]Projection New'!D17</f>
        <v>100</v>
      </c>
      <c r="O18" s="163">
        <f>'[11]Projection New'!E17</f>
        <v>101.42219648593793</v>
      </c>
      <c r="P18" s="163">
        <f>'[11]Projection New'!F17</f>
        <v>104.56607977345793</v>
      </c>
      <c r="Q18" s="163">
        <f>'[11]Projection New'!G17</f>
        <v>110.55861548869892</v>
      </c>
      <c r="R18" s="163">
        <f>'[11]Projection New'!H17</f>
        <v>114.48980927064649</v>
      </c>
      <c r="S18" s="163">
        <f t="shared" si="2"/>
        <v>112.50506337120878</v>
      </c>
      <c r="T18" s="163">
        <f t="shared" si="1"/>
        <v>110.52031747177107</v>
      </c>
      <c r="U18" s="163">
        <f t="shared" si="1"/>
        <v>108.53557157233335</v>
      </c>
      <c r="V18" s="163">
        <f t="shared" si="1"/>
        <v>106.55082567289564</v>
      </c>
      <c r="W18" s="163">
        <f t="shared" si="5"/>
        <v>104.56607977345793</v>
      </c>
      <c r="X18" t="str">
        <f>'[11]Projection New'!N17</f>
        <v>from 2020 based on population growth</v>
      </c>
      <c r="AG18" t="str">
        <f t="shared" si="3"/>
        <v>Sweden</v>
      </c>
      <c r="AH18" s="117" t="str">
        <f>'[11]Mtkm Road'!A10</f>
        <v>Loaded - total transport</v>
      </c>
      <c r="AI18" cm="1">
        <f t="array" ref="AI18">_xlfn.IFNA(INDEX('[11]Mtkm Road'!$C$10:$U$24,MATCH($AH18&amp;$AG18,'[11]Mtkm Road'!$A$10:$A$24&amp;'[11]Mtkm Road'!$B$10:$B$24,0),MATCH(AI$5,'[11]Mtkm Road'!$C$8:$U$8,0)),"")</f>
        <v>36268</v>
      </c>
      <c r="AJ18" cm="1">
        <f t="array" ref="AJ18">_xlfn.IFNA(INDEX('[11]Mtkm Road'!$C$10:$U$24,MATCH($AH18&amp;$AG18,'[11]Mtkm Road'!$A$10:$A$24&amp;'[11]Mtkm Road'!$B$10:$B$24,0),MATCH(AJ$5,'[11]Mtkm Road'!$C$8:$U$8,0)),"")</f>
        <v>36932</v>
      </c>
      <c r="AK18" cm="1">
        <f t="array" ref="AK18">_xlfn.IFNA(INDEX('[11]Mtkm Road'!$C$10:$U$24,MATCH($AH18&amp;$AG18,'[11]Mtkm Road'!$A$10:$A$24&amp;'[11]Mtkm Road'!$B$10:$B$24,0),MATCH(AK$5,'[11]Mtkm Road'!$C$8:$U$8,0)),"")</f>
        <v>33481</v>
      </c>
      <c r="AL18" cm="1">
        <f t="array" ref="AL18">_xlfn.IFNA(INDEX('[11]Mtkm Road'!$C$10:$U$24,MATCH($AH18&amp;$AG18,'[11]Mtkm Road'!$A$10:$A$24&amp;'[11]Mtkm Road'!$B$10:$B$24,0),MATCH(AL$5,'[11]Mtkm Road'!$C$8:$U$8,0)),"")</f>
        <v>33529</v>
      </c>
      <c r="AM18" cm="1">
        <f t="array" ref="AM18">_xlfn.IFNA(INDEX('[11]Mtkm Road'!$C$10:$U$24,MATCH($AH18&amp;$AG18,'[11]Mtkm Road'!$A$10:$A$24&amp;'[11]Mtkm Road'!$B$10:$B$24,0),MATCH(AM$5,'[11]Mtkm Road'!$C$8:$U$8,0)),"")</f>
        <v>41964</v>
      </c>
      <c r="AN18" cm="1">
        <f t="array" ref="AN18">_xlfn.IFNA(INDEX('[11]Mtkm Road'!$C$10:$U$24,MATCH($AH18&amp;$AG18,'[11]Mtkm Road'!$A$10:$A$24&amp;'[11]Mtkm Road'!$B$10:$B$24,0),MATCH(AN$5,'[11]Mtkm Road'!$C$8:$U$8,0)),"")</f>
        <v>41502</v>
      </c>
      <c r="AO18" cm="1">
        <f t="array" ref="AO18">_xlfn.IFNA(INDEX('[11]Mtkm Road'!$C$10:$U$24,MATCH($AH18&amp;$AG18,'[11]Mtkm Road'!$A$10:$A$24&amp;'[11]Mtkm Road'!$B$10:$B$24,0),MATCH(AO$5,'[11]Mtkm Road'!$C$8:$U$8,0)),"")</f>
        <v>42673</v>
      </c>
      <c r="AP18" cm="1">
        <f t="array" ref="AP18">_xlfn.IFNA(INDEX('[11]Mtkm Road'!$C$10:$U$24,MATCH($AH18&amp;$AG18,'[11]Mtkm Road'!$A$10:$A$24&amp;'[11]Mtkm Road'!$B$10:$B$24,0),MATCH(AP$5,'[11]Mtkm Road'!$C$8:$U$8,0)),"")</f>
        <v>41851</v>
      </c>
      <c r="AQ18" cm="1">
        <f t="array" ref="AQ18">_xlfn.IFNA(INDEX('[11]Mtkm Road'!$C$10:$U$24,MATCH($AH18&amp;$AG18,'[11]Mtkm Road'!$A$10:$A$24&amp;'[11]Mtkm Road'!$B$10:$B$24,0),MATCH(AQ$5,'[11]Mtkm Road'!$C$8:$U$8,0)),"")</f>
        <v>43478</v>
      </c>
      <c r="AR18" cm="1">
        <f t="array" ref="AR18">_xlfn.IFNA(INDEX('[11]Mtkm Road'!$C$10:$U$24,MATCH($AH18&amp;$AG18,'[11]Mtkm Road'!$A$10:$A$24&amp;'[11]Mtkm Road'!$B$10:$B$24,0),MATCH(AR$5,'[11]Mtkm Road'!$C$8:$U$8,0)),"")</f>
        <v>42604</v>
      </c>
    </row>
    <row r="19" spans="2:44" x14ac:dyDescent="0.3">
      <c r="B19">
        <v>2040</v>
      </c>
      <c r="C19" t="s">
        <v>257</v>
      </c>
      <c r="D19" t="s">
        <v>290</v>
      </c>
      <c r="E19" s="13">
        <f>($U$7)/100</f>
        <v>1.0839517462117803</v>
      </c>
      <c r="F19" s="13">
        <f>($U$7)/100</f>
        <v>1.0839517462117803</v>
      </c>
      <c r="G19" s="13">
        <f>($U$7)/100</f>
        <v>1.0839517462117803</v>
      </c>
      <c r="H19" s="13">
        <f>($U$7)/100</f>
        <v>1.0839517462117803</v>
      </c>
      <c r="L19" t="s">
        <v>368</v>
      </c>
      <c r="M19" s="109" t="s">
        <v>393</v>
      </c>
      <c r="N19" s="163">
        <f>'[11]Projection New'!D18</f>
        <v>100</v>
      </c>
      <c r="O19" s="163">
        <f>'[11]Projection New'!E18</f>
        <v>101.6000446204433</v>
      </c>
      <c r="P19" s="163">
        <f>'[11]Projection New'!F18</f>
        <v>104.87652012758753</v>
      </c>
      <c r="Q19" s="163">
        <f>'[11]Projection New'!G18</f>
        <v>107.95005648903731</v>
      </c>
      <c r="R19" s="163">
        <f>'[11]Projection New'!H18</f>
        <v>111.62886881168792</v>
      </c>
      <c r="S19" s="163">
        <f t="shared" si="2"/>
        <v>110.27839907486785</v>
      </c>
      <c r="T19" s="163">
        <f t="shared" si="1"/>
        <v>108.92792933804776</v>
      </c>
      <c r="U19" s="163">
        <f t="shared" si="1"/>
        <v>107.57745960122769</v>
      </c>
      <c r="V19" s="163">
        <f t="shared" si="1"/>
        <v>106.2269898644076</v>
      </c>
      <c r="W19" s="163">
        <f t="shared" si="5"/>
        <v>104.87652012758753</v>
      </c>
      <c r="AG19" t="str">
        <f t="shared" si="3"/>
        <v>Sweden</v>
      </c>
      <c r="AH19" s="109" t="str">
        <f>AH18</f>
        <v>Loaded - total transport</v>
      </c>
      <c r="AI19" cm="1">
        <f t="array" ref="AI19">_xlfn.IFNA(INDEX('[11]Mtkm Road'!$C$10:$U$24,MATCH($AH19&amp;$AG19,'[11]Mtkm Road'!$A$10:$A$24&amp;'[11]Mtkm Road'!$B$10:$B$24,0),MATCH(AI$5,'[11]Mtkm Road'!$C$8:$U$8,0)),"")</f>
        <v>36268</v>
      </c>
      <c r="AJ19" cm="1">
        <f t="array" ref="AJ19">_xlfn.IFNA(INDEX('[11]Mtkm Road'!$C$10:$U$24,MATCH($AH19&amp;$AG19,'[11]Mtkm Road'!$A$10:$A$24&amp;'[11]Mtkm Road'!$B$10:$B$24,0),MATCH(AJ$5,'[11]Mtkm Road'!$C$8:$U$8,0)),"")</f>
        <v>36932</v>
      </c>
      <c r="AK19" cm="1">
        <f t="array" ref="AK19">_xlfn.IFNA(INDEX('[11]Mtkm Road'!$C$10:$U$24,MATCH($AH19&amp;$AG19,'[11]Mtkm Road'!$A$10:$A$24&amp;'[11]Mtkm Road'!$B$10:$B$24,0),MATCH(AK$5,'[11]Mtkm Road'!$C$8:$U$8,0)),"")</f>
        <v>33481</v>
      </c>
      <c r="AL19" cm="1">
        <f t="array" ref="AL19">_xlfn.IFNA(INDEX('[11]Mtkm Road'!$C$10:$U$24,MATCH($AH19&amp;$AG19,'[11]Mtkm Road'!$A$10:$A$24&amp;'[11]Mtkm Road'!$B$10:$B$24,0),MATCH(AL$5,'[11]Mtkm Road'!$C$8:$U$8,0)),"")</f>
        <v>33529</v>
      </c>
      <c r="AM19" cm="1">
        <f t="array" ref="AM19">_xlfn.IFNA(INDEX('[11]Mtkm Road'!$C$10:$U$24,MATCH($AH19&amp;$AG19,'[11]Mtkm Road'!$A$10:$A$24&amp;'[11]Mtkm Road'!$B$10:$B$24,0),MATCH(AM$5,'[11]Mtkm Road'!$C$8:$U$8,0)),"")</f>
        <v>41964</v>
      </c>
      <c r="AN19" cm="1">
        <f t="array" ref="AN19">_xlfn.IFNA(INDEX('[11]Mtkm Road'!$C$10:$U$24,MATCH($AH19&amp;$AG19,'[11]Mtkm Road'!$A$10:$A$24&amp;'[11]Mtkm Road'!$B$10:$B$24,0),MATCH(AN$5,'[11]Mtkm Road'!$C$8:$U$8,0)),"")</f>
        <v>41502</v>
      </c>
      <c r="AO19" cm="1">
        <f t="array" ref="AO19">_xlfn.IFNA(INDEX('[11]Mtkm Road'!$C$10:$U$24,MATCH($AH19&amp;$AG19,'[11]Mtkm Road'!$A$10:$A$24&amp;'[11]Mtkm Road'!$B$10:$B$24,0),MATCH(AO$5,'[11]Mtkm Road'!$C$8:$U$8,0)),"")</f>
        <v>42673</v>
      </c>
      <c r="AP19" cm="1">
        <f t="array" ref="AP19">_xlfn.IFNA(INDEX('[11]Mtkm Road'!$C$10:$U$24,MATCH($AH19&amp;$AG19,'[11]Mtkm Road'!$A$10:$A$24&amp;'[11]Mtkm Road'!$B$10:$B$24,0),MATCH(AP$5,'[11]Mtkm Road'!$C$8:$U$8,0)),"")</f>
        <v>41851</v>
      </c>
      <c r="AQ19" cm="1">
        <f t="array" ref="AQ19">_xlfn.IFNA(INDEX('[11]Mtkm Road'!$C$10:$U$24,MATCH($AH19&amp;$AG19,'[11]Mtkm Road'!$A$10:$A$24&amp;'[11]Mtkm Road'!$B$10:$B$24,0),MATCH(AQ$5,'[11]Mtkm Road'!$C$8:$U$8,0)),"")</f>
        <v>43478</v>
      </c>
      <c r="AR19" cm="1">
        <f t="array" ref="AR19">_xlfn.IFNA(INDEX('[11]Mtkm Road'!$C$10:$U$24,MATCH($AH19&amp;$AG19,'[11]Mtkm Road'!$A$10:$A$24&amp;'[11]Mtkm Road'!$B$10:$B$24,0),MATCH(AR$5,'[11]Mtkm Road'!$C$8:$U$8,0)),"")</f>
        <v>42604</v>
      </c>
    </row>
    <row r="20" spans="2:44" x14ac:dyDescent="0.3">
      <c r="B20">
        <v>2045</v>
      </c>
      <c r="C20" t="s">
        <v>257</v>
      </c>
      <c r="D20" t="s">
        <v>290</v>
      </c>
      <c r="E20" s="13">
        <f>($V$7)/100</f>
        <v>1.0602131813535809</v>
      </c>
      <c r="F20" s="13">
        <f>($V$7)/100</f>
        <v>1.0602131813535809</v>
      </c>
      <c r="G20" s="13">
        <f>($V$7)/100</f>
        <v>1.0602131813535809</v>
      </c>
      <c r="H20" s="13">
        <f>($V$7)/100</f>
        <v>1.0602131813535809</v>
      </c>
      <c r="L20" t="s">
        <v>368</v>
      </c>
      <c r="M20" s="109" t="s">
        <v>304</v>
      </c>
      <c r="N20" s="163">
        <f>'[11]Projection New'!D19</f>
        <v>100</v>
      </c>
      <c r="O20" s="163">
        <f>'[11]Projection New'!E19</f>
        <v>105.44220923530203</v>
      </c>
      <c r="P20" s="163">
        <f>'[11]Projection New'!F19</f>
        <v>112.76980841829113</v>
      </c>
      <c r="Q20" s="163">
        <f>'[11]Projection New'!G19</f>
        <v>125.76172959167202</v>
      </c>
      <c r="R20" s="163">
        <f>'[11]Projection New'!H19</f>
        <v>137.8991489954438</v>
      </c>
      <c r="S20" s="163">
        <f t="shared" si="2"/>
        <v>132.87328088001325</v>
      </c>
      <c r="T20" s="163">
        <f t="shared" si="1"/>
        <v>127.84741276458273</v>
      </c>
      <c r="U20" s="163">
        <f t="shared" si="1"/>
        <v>122.8215446491522</v>
      </c>
      <c r="V20" s="163">
        <f t="shared" si="1"/>
        <v>117.79567653372166</v>
      </c>
      <c r="W20" s="163">
        <f t="shared" si="5"/>
        <v>112.76980841829113</v>
      </c>
      <c r="AG20" t="str">
        <f t="shared" si="3"/>
        <v>Sweden</v>
      </c>
      <c r="AH20" s="109" t="str">
        <f>AH19</f>
        <v>Loaded - total transport</v>
      </c>
      <c r="AI20" cm="1">
        <f t="array" ref="AI20">_xlfn.IFNA(INDEX('[11]Mtkm Road'!$C$10:$U$24,MATCH($AH20&amp;$AG20,'[11]Mtkm Road'!$A$10:$A$24&amp;'[11]Mtkm Road'!$B$10:$B$24,0),MATCH(AI$5,'[11]Mtkm Road'!$C$8:$U$8,0)),"")</f>
        <v>36268</v>
      </c>
      <c r="AJ20" cm="1">
        <f t="array" ref="AJ20">_xlfn.IFNA(INDEX('[11]Mtkm Road'!$C$10:$U$24,MATCH($AH20&amp;$AG20,'[11]Mtkm Road'!$A$10:$A$24&amp;'[11]Mtkm Road'!$B$10:$B$24,0),MATCH(AJ$5,'[11]Mtkm Road'!$C$8:$U$8,0)),"")</f>
        <v>36932</v>
      </c>
      <c r="AK20" cm="1">
        <f t="array" ref="AK20">_xlfn.IFNA(INDEX('[11]Mtkm Road'!$C$10:$U$24,MATCH($AH20&amp;$AG20,'[11]Mtkm Road'!$A$10:$A$24&amp;'[11]Mtkm Road'!$B$10:$B$24,0),MATCH(AK$5,'[11]Mtkm Road'!$C$8:$U$8,0)),"")</f>
        <v>33481</v>
      </c>
      <c r="AL20" cm="1">
        <f t="array" ref="AL20">_xlfn.IFNA(INDEX('[11]Mtkm Road'!$C$10:$U$24,MATCH($AH20&amp;$AG20,'[11]Mtkm Road'!$A$10:$A$24&amp;'[11]Mtkm Road'!$B$10:$B$24,0),MATCH(AL$5,'[11]Mtkm Road'!$C$8:$U$8,0)),"")</f>
        <v>33529</v>
      </c>
      <c r="AM20" cm="1">
        <f t="array" ref="AM20">_xlfn.IFNA(INDEX('[11]Mtkm Road'!$C$10:$U$24,MATCH($AH20&amp;$AG20,'[11]Mtkm Road'!$A$10:$A$24&amp;'[11]Mtkm Road'!$B$10:$B$24,0),MATCH(AM$5,'[11]Mtkm Road'!$C$8:$U$8,0)),"")</f>
        <v>41964</v>
      </c>
      <c r="AN20" cm="1">
        <f t="array" ref="AN20">_xlfn.IFNA(INDEX('[11]Mtkm Road'!$C$10:$U$24,MATCH($AH20&amp;$AG20,'[11]Mtkm Road'!$A$10:$A$24&amp;'[11]Mtkm Road'!$B$10:$B$24,0),MATCH(AN$5,'[11]Mtkm Road'!$C$8:$U$8,0)),"")</f>
        <v>41502</v>
      </c>
      <c r="AO20" cm="1">
        <f t="array" ref="AO20">_xlfn.IFNA(INDEX('[11]Mtkm Road'!$C$10:$U$24,MATCH($AH20&amp;$AG20,'[11]Mtkm Road'!$A$10:$A$24&amp;'[11]Mtkm Road'!$B$10:$B$24,0),MATCH(AO$5,'[11]Mtkm Road'!$C$8:$U$8,0)),"")</f>
        <v>42673</v>
      </c>
      <c r="AP20" cm="1">
        <f t="array" ref="AP20">_xlfn.IFNA(INDEX('[11]Mtkm Road'!$C$10:$U$24,MATCH($AH20&amp;$AG20,'[11]Mtkm Road'!$A$10:$A$24&amp;'[11]Mtkm Road'!$B$10:$B$24,0),MATCH(AP$5,'[11]Mtkm Road'!$C$8:$U$8,0)),"")</f>
        <v>41851</v>
      </c>
      <c r="AQ20" cm="1">
        <f t="array" ref="AQ20">_xlfn.IFNA(INDEX('[11]Mtkm Road'!$C$10:$U$24,MATCH($AH20&amp;$AG20,'[11]Mtkm Road'!$A$10:$A$24&amp;'[11]Mtkm Road'!$B$10:$B$24,0),MATCH(AQ$5,'[11]Mtkm Road'!$C$8:$U$8,0)),"")</f>
        <v>43478</v>
      </c>
      <c r="AR20" cm="1">
        <f t="array" ref="AR20">_xlfn.IFNA(INDEX('[11]Mtkm Road'!$C$10:$U$24,MATCH($AH20&amp;$AG20,'[11]Mtkm Road'!$A$10:$A$24&amp;'[11]Mtkm Road'!$B$10:$B$24,0),MATCH(AR$5,'[11]Mtkm Road'!$C$8:$U$8,0)),"")</f>
        <v>42604</v>
      </c>
    </row>
    <row r="21" spans="2:44" x14ac:dyDescent="0.3">
      <c r="B21" s="2">
        <v>2050</v>
      </c>
      <c r="C21" s="2" t="s">
        <v>257</v>
      </c>
      <c r="D21" s="2" t="s">
        <v>290</v>
      </c>
      <c r="E21" s="19">
        <f>($W$7)/100</f>
        <v>1.0364746164953815</v>
      </c>
      <c r="F21" s="19">
        <f>($W$7)/100</f>
        <v>1.0364746164953815</v>
      </c>
      <c r="G21" s="19">
        <f>($W$7)/100</f>
        <v>1.0364746164953815</v>
      </c>
      <c r="H21" s="19">
        <f>($W$7)/100</f>
        <v>1.0364746164953815</v>
      </c>
      <c r="L21" t="s">
        <v>373</v>
      </c>
      <c r="M21" s="109" t="s">
        <v>355</v>
      </c>
      <c r="N21" s="163">
        <f>'[11]Projection New'!D20</f>
        <v>100</v>
      </c>
      <c r="O21" s="163">
        <f>'[11]Projection New'!E20</f>
        <v>106.84206021826024</v>
      </c>
      <c r="P21" s="163">
        <f>'[11]Projection New'!F20</f>
        <v>112.99237721343005</v>
      </c>
      <c r="Q21" s="163">
        <f>'[11]Projection New'!G20</f>
        <v>127.90903190775222</v>
      </c>
      <c r="R21" s="163">
        <f>'[11]Projection New'!H20</f>
        <v>138.81308829748056</v>
      </c>
      <c r="S21" s="163">
        <f t="shared" si="2"/>
        <v>133.64894608067044</v>
      </c>
      <c r="T21" s="163">
        <f t="shared" si="1"/>
        <v>128.48480386386035</v>
      </c>
      <c r="U21" s="163">
        <f t="shared" si="1"/>
        <v>123.32066164705026</v>
      </c>
      <c r="V21" s="163">
        <f t="shared" si="1"/>
        <v>118.15651943024015</v>
      </c>
      <c r="W21" s="163">
        <f t="shared" si="5"/>
        <v>112.99237721343005</v>
      </c>
      <c r="AG21" t="str">
        <f t="shared" si="3"/>
        <v>Sweden</v>
      </c>
      <c r="AH21" t="s">
        <v>304</v>
      </c>
      <c r="AI21" cm="1">
        <f t="array" ref="AI21">_xlfn.IFNA(INDEX('[11]Mtkm Rail'!$C$10:$U$24,MATCH($AH21&amp;$AG21,'[11]Mtkm Rail'!$A$10:$A$24&amp;'[11]Mtkm Rail'!$B$10:$B$24,0),MATCH(AI$5,'[11]Mtkm Rail'!$C$8:$U$8,0)),"")</f>
        <v>23464</v>
      </c>
      <c r="AJ21" cm="1">
        <f t="array" ref="AJ21">_xlfn.IFNA(INDEX('[11]Mtkm Rail'!$C$10:$U$24,MATCH($AH21&amp;$AG21,'[11]Mtkm Rail'!$A$10:$A$24&amp;'[11]Mtkm Rail'!$B$10:$B$24,0),MATCH(AJ$5,'[11]Mtkm Rail'!$C$8:$U$8,0)),"")</f>
        <v>22864</v>
      </c>
      <c r="AK21" cm="1">
        <f t="array" ref="AK21">_xlfn.IFNA(INDEX('[11]Mtkm Rail'!$C$10:$U$24,MATCH($AH21&amp;$AG21,'[11]Mtkm Rail'!$A$10:$A$24&amp;'[11]Mtkm Rail'!$B$10:$B$24,0),MATCH(AK$5,'[11]Mtkm Rail'!$C$8:$U$8,0)),"")</f>
        <v>22043</v>
      </c>
      <c r="AL21" cm="1">
        <f t="array" ref="AL21">_xlfn.IFNA(INDEX('[11]Mtkm Rail'!$C$10:$U$24,MATCH($AH21&amp;$AG21,'[11]Mtkm Rail'!$A$10:$A$24&amp;'[11]Mtkm Rail'!$B$10:$B$24,0),MATCH(AL$5,'[11]Mtkm Rail'!$C$8:$U$8,0)),"")</f>
        <v>20970</v>
      </c>
      <c r="AM21" cm="1">
        <f t="array" ref="AM21">_xlfn.IFNA(INDEX('[11]Mtkm Rail'!$C$10:$U$24,MATCH($AH21&amp;$AG21,'[11]Mtkm Rail'!$A$10:$A$24&amp;'[11]Mtkm Rail'!$B$10:$B$24,0),MATCH(AM$5,'[11]Mtkm Rail'!$C$8:$U$8,0)),"")</f>
        <v>21296</v>
      </c>
      <c r="AN21" cm="1">
        <f t="array" ref="AN21">_xlfn.IFNA(INDEX('[11]Mtkm Rail'!$C$10:$U$24,MATCH($AH21&amp;$AG21,'[11]Mtkm Rail'!$A$10:$A$24&amp;'[11]Mtkm Rail'!$B$10:$B$24,0),MATCH(AN$5,'[11]Mtkm Rail'!$C$8:$U$8,0)),"")</f>
        <v>20699</v>
      </c>
      <c r="AO21" cm="1">
        <f t="array" ref="AO21">_xlfn.IFNA(INDEX('[11]Mtkm Rail'!$C$10:$U$24,MATCH($AH21&amp;$AG21,'[11]Mtkm Rail'!$A$10:$A$24&amp;'[11]Mtkm Rail'!$B$10:$B$24,0),MATCH(AO$5,'[11]Mtkm Rail'!$C$8:$U$8,0)),"")</f>
        <v>21406</v>
      </c>
      <c r="AP21" cm="1">
        <f t="array" ref="AP21">_xlfn.IFNA(INDEX('[11]Mtkm Rail'!$C$10:$U$24,MATCH($AH21&amp;$AG21,'[11]Mtkm Rail'!$A$10:$A$24&amp;'[11]Mtkm Rail'!$B$10:$B$24,0),MATCH(AP$5,'[11]Mtkm Rail'!$C$8:$U$8,0)),"")</f>
        <v>21838</v>
      </c>
      <c r="AQ21" cm="1">
        <f t="array" ref="AQ21">_xlfn.IFNA(INDEX('[11]Mtkm Rail'!$C$10:$U$24,MATCH($AH21&amp;$AG21,'[11]Mtkm Rail'!$A$10:$A$24&amp;'[11]Mtkm Rail'!$B$10:$B$24,0),MATCH(AQ$5,'[11]Mtkm Rail'!$C$8:$U$8,0)),"")</f>
        <v>23358</v>
      </c>
      <c r="AR21" cm="1">
        <f t="array" ref="AR21">_xlfn.IFNA(INDEX('[11]Mtkm Rail'!$C$10:$U$24,MATCH($AH21&amp;$AG21,'[11]Mtkm Rail'!$A$10:$A$24&amp;'[11]Mtkm Rail'!$B$10:$B$24,0),MATCH(AR$5,'[11]Mtkm Rail'!$C$8:$U$8,0)),"")</f>
        <v>22717</v>
      </c>
    </row>
    <row r="22" spans="2:44" x14ac:dyDescent="0.3">
      <c r="B22">
        <v>2012</v>
      </c>
      <c r="C22" t="s">
        <v>258</v>
      </c>
      <c r="D22" t="s">
        <v>294</v>
      </c>
      <c r="E22" s="13">
        <f>($O$7)/100</f>
        <v>1.0033834403265194</v>
      </c>
      <c r="F22" s="13">
        <f>($O$7)/100</f>
        <v>1.0033834403265194</v>
      </c>
      <c r="G22" s="13">
        <f>($O$7)/100</f>
        <v>1.0033834403265194</v>
      </c>
      <c r="H22" s="13">
        <f>($O$7)/100</f>
        <v>1.0033834403265194</v>
      </c>
      <c r="L22" t="s">
        <v>373</v>
      </c>
      <c r="M22" s="109" t="s">
        <v>394</v>
      </c>
      <c r="N22" s="163">
        <f>'[11]Projection New'!D21</f>
        <v>100</v>
      </c>
      <c r="O22" s="163">
        <f>(P22-N22)/2+N22</f>
        <v>102.60545972815015</v>
      </c>
      <c r="P22" s="163">
        <f t="shared" ref="P22:R22" si="6">AVERAGE(R82:R84)</f>
        <v>105.2109194563003</v>
      </c>
      <c r="Q22" s="163">
        <f t="shared" si="6"/>
        <v>112.55275214153744</v>
      </c>
      <c r="R22" s="163">
        <f t="shared" si="6"/>
        <v>118.30393300921861</v>
      </c>
      <c r="S22" s="163">
        <f t="shared" si="2"/>
        <v>115.68533029863495</v>
      </c>
      <c r="T22" s="163">
        <f t="shared" si="1"/>
        <v>113.06672758805129</v>
      </c>
      <c r="U22" s="163">
        <f t="shared" si="1"/>
        <v>110.44812487746762</v>
      </c>
      <c r="V22" s="163">
        <f t="shared" si="1"/>
        <v>107.82952216688396</v>
      </c>
      <c r="W22" s="163">
        <f t="shared" si="5"/>
        <v>105.2109194563003</v>
      </c>
      <c r="AG22" t="str">
        <f t="shared" si="3"/>
        <v>Sweden</v>
      </c>
      <c r="AH22" t="s">
        <v>332</v>
      </c>
    </row>
    <row r="23" spans="2:44" x14ac:dyDescent="0.3">
      <c r="B23">
        <v>2015</v>
      </c>
      <c r="C23" t="s">
        <v>258</v>
      </c>
      <c r="D23" t="s">
        <v>294</v>
      </c>
      <c r="E23" s="13">
        <f>($P$7)/100</f>
        <v>1.0364746164953815</v>
      </c>
      <c r="F23" s="13">
        <f>($P$7)/100</f>
        <v>1.0364746164953815</v>
      </c>
      <c r="G23" s="13">
        <f>($P$7)/100</f>
        <v>1.0364746164953815</v>
      </c>
      <c r="H23" s="13">
        <f>($P$7)/100</f>
        <v>1.0364746164953815</v>
      </c>
      <c r="L23" t="s">
        <v>395</v>
      </c>
      <c r="M23" s="109" t="s">
        <v>304</v>
      </c>
      <c r="N23" s="163">
        <f>'[11]Projection New'!D22</f>
        <v>100</v>
      </c>
      <c r="O23" s="163">
        <f>'[11]Projection New'!E22</f>
        <v>95.127420171069602</v>
      </c>
      <c r="P23" s="163">
        <f>'[11]Projection New'!F22</f>
        <v>86.751394010499055</v>
      </c>
      <c r="Q23" s="163">
        <f>'[11]Projection New'!G22</f>
        <v>102.95582604942727</v>
      </c>
      <c r="R23" s="163">
        <f>'[11]Projection New'!H22</f>
        <v>111.1931708501487</v>
      </c>
      <c r="S23" s="163">
        <f t="shared" si="2"/>
        <v>106.30481548221877</v>
      </c>
      <c r="T23" s="163">
        <f t="shared" si="1"/>
        <v>101.41646011428884</v>
      </c>
      <c r="U23" s="163">
        <f t="shared" si="1"/>
        <v>96.52810474635892</v>
      </c>
      <c r="V23" s="163">
        <f t="shared" si="1"/>
        <v>91.639749378428988</v>
      </c>
      <c r="W23" s="163">
        <f t="shared" si="4"/>
        <v>86.751394010499055</v>
      </c>
      <c r="AG23" t="str">
        <f>AG21</f>
        <v>Sweden</v>
      </c>
      <c r="AH23" t="str">
        <f>'[11]Mtkm Avi'!A10</f>
        <v>National transport and international transport intra-EU27 (from 2020)</v>
      </c>
      <c r="AI23" cm="1">
        <f t="array" ref="AI23">_xlfn.IFNA(INDEX('[11]Mtkm Avi'!$C$10:$U$24,MATCH($AH23&amp;$AG23,'[11]MPkm Avi'!$A$10:$A$24&amp;'[11]MPkm Avi'!$B$10:$B$24,0),MATCH(AI$5,'[11]MPkm Avi'!$C$8:$U$8,0)),"")</f>
        <v>37</v>
      </c>
      <c r="AJ23" cm="1">
        <f t="array" ref="AJ23">_xlfn.IFNA(INDEX('[11]Mtkm Avi'!$C$10:$U$24,MATCH($AH23&amp;$AG23,'[11]MPkm Avi'!$A$10:$A$24&amp;'[11]MPkm Avi'!$B$10:$B$24,0),MATCH(AJ$5,'[11]MPkm Avi'!$C$8:$U$8,0)),"")</f>
        <v>32</v>
      </c>
      <c r="AK23" cm="1">
        <f t="array" ref="AK23">_xlfn.IFNA(INDEX('[11]Mtkm Avi'!$C$10:$U$24,MATCH($AH23&amp;$AG23,'[11]MPkm Avi'!$A$10:$A$24&amp;'[11]MPkm Avi'!$B$10:$B$24,0),MATCH(AK$5,'[11]MPkm Avi'!$C$8:$U$8,0)),"")</f>
        <v>30</v>
      </c>
      <c r="AL23" cm="1">
        <f t="array" ref="AL23">_xlfn.IFNA(INDEX('[11]Mtkm Avi'!$C$10:$U$24,MATCH($AH23&amp;$AG23,'[11]MPkm Avi'!$A$10:$A$24&amp;'[11]MPkm Avi'!$B$10:$B$24,0),MATCH(AL$5,'[11]MPkm Avi'!$C$8:$U$8,0)),"")</f>
        <v>30</v>
      </c>
      <c r="AM23" cm="1">
        <f t="array" ref="AM23">_xlfn.IFNA(INDEX('[11]Mtkm Avi'!$C$10:$U$24,MATCH($AH23&amp;$AG23,'[11]MPkm Avi'!$A$10:$A$24&amp;'[11]MPkm Avi'!$B$10:$B$24,0),MATCH(AM$5,'[11]MPkm Avi'!$C$8:$U$8,0)),"")</f>
        <v>29</v>
      </c>
      <c r="AN23" cm="1">
        <f t="array" ref="AN23">_xlfn.IFNA(INDEX('[11]Mtkm Avi'!$C$10:$U$24,MATCH($AH23&amp;$AG23,'[11]MPkm Avi'!$A$10:$A$24&amp;'[11]MPkm Avi'!$B$10:$B$24,0),MATCH(AN$5,'[11]MPkm Avi'!$C$8:$U$8,0)),"")</f>
        <v>30</v>
      </c>
      <c r="AO23" cm="1">
        <f t="array" ref="AO23">_xlfn.IFNA(INDEX('[11]Mtkm Avi'!$C$10:$U$24,MATCH($AH23&amp;$AG23,'[11]MPkm Avi'!$A$10:$A$24&amp;'[11]MPkm Avi'!$B$10:$B$24,0),MATCH(AO$5,'[11]MPkm Avi'!$C$8:$U$8,0)),"")</f>
        <v>29</v>
      </c>
      <c r="AP23" cm="1">
        <f t="array" ref="AP23">_xlfn.IFNA(INDEX('[11]Mtkm Avi'!$C$10:$U$24,MATCH($AH23&amp;$AG23,'[11]MPkm Avi'!$A$10:$A$24&amp;'[11]MPkm Avi'!$B$10:$B$24,0),MATCH(AP$5,'[11]MPkm Avi'!$C$8:$U$8,0)),"")</f>
        <v>31</v>
      </c>
      <c r="AQ23" cm="1">
        <f t="array" ref="AQ23">_xlfn.IFNA(INDEX('[11]Mtkm Avi'!$C$10:$U$24,MATCH($AH23&amp;$AG23,'[11]MPkm Avi'!$A$10:$A$24&amp;'[11]MPkm Avi'!$B$10:$B$24,0),MATCH(AQ$5,'[11]MPkm Avi'!$C$8:$U$8,0)),"")</f>
        <v>30</v>
      </c>
      <c r="AR23" t="str" cm="1">
        <f t="array" ref="AR23">_xlfn.IFNA(INDEX('[11]Mtkm Avi'!$C$10:$U$24,MATCH($AH23&amp;$AG23,'[11]MPkm Avi'!$A$10:$A$24&amp;'[11]MPkm Avi'!$B$10:$B$24,0),MATCH(AR$5,'[11]MPkm Avi'!$C$8:$U$8,0)),"")</f>
        <v/>
      </c>
    </row>
    <row r="24" spans="2:44" x14ac:dyDescent="0.3">
      <c r="B24">
        <v>2020</v>
      </c>
      <c r="C24" t="s">
        <v>258</v>
      </c>
      <c r="D24" t="s">
        <v>294</v>
      </c>
      <c r="E24" s="13">
        <f>($Q$7)/100</f>
        <v>1.0965504597440616</v>
      </c>
      <c r="F24" s="13">
        <f>($Q$7)/100</f>
        <v>1.0965504597440616</v>
      </c>
      <c r="G24" s="13">
        <f>($Q$7)/100</f>
        <v>1.0965504597440616</v>
      </c>
      <c r="H24" s="13">
        <f>($Q$7)/100</f>
        <v>1.0965504597440616</v>
      </c>
      <c r="AG24" t="str">
        <f>AG23</f>
        <v>Sweden</v>
      </c>
      <c r="AH24" t="str">
        <f>'[11]Mtkm Avi'!A14</f>
        <v>International transport Extra-EU27 (from 2020)</v>
      </c>
      <c r="AI24" cm="1">
        <f t="array" ref="AI24">_xlfn.IFNA(INDEX('[11]Mtkm Avi'!$C$10:$U$24,MATCH($AH24&amp;$AG24,'[11]MPkm Avi'!$A$10:$A$24&amp;'[11]MPkm Avi'!$B$10:$B$24,0),MATCH(AI$5,'[11]MPkm Avi'!$C$8:$U$8,0)),"")</f>
        <v>26</v>
      </c>
      <c r="AJ24" cm="1">
        <f t="array" ref="AJ24">_xlfn.IFNA(INDEX('[11]Mtkm Avi'!$C$10:$U$24,MATCH($AH24&amp;$AG24,'[11]MPkm Avi'!$A$10:$A$24&amp;'[11]MPkm Avi'!$B$10:$B$24,0),MATCH(AJ$5,'[11]MPkm Avi'!$C$8:$U$8,0)),"")</f>
        <v>24</v>
      </c>
      <c r="AK24" cm="1">
        <f t="array" ref="AK24">_xlfn.IFNA(INDEX('[11]Mtkm Avi'!$C$10:$U$24,MATCH($AH24&amp;$AG24,'[11]MPkm Avi'!$A$10:$A$24&amp;'[11]MPkm Avi'!$B$10:$B$24,0),MATCH(AK$5,'[11]MPkm Avi'!$C$8:$U$8,0)),"")</f>
        <v>19</v>
      </c>
      <c r="AL24" cm="1">
        <f t="array" ref="AL24">_xlfn.IFNA(INDEX('[11]Mtkm Avi'!$C$10:$U$24,MATCH($AH24&amp;$AG24,'[11]MPkm Avi'!$A$10:$A$24&amp;'[11]MPkm Avi'!$B$10:$B$24,0),MATCH(AL$5,'[11]MPkm Avi'!$C$8:$U$8,0)),"")</f>
        <v>16</v>
      </c>
      <c r="AM24" cm="1">
        <f t="array" ref="AM24">_xlfn.IFNA(INDEX('[11]Mtkm Avi'!$C$10:$U$24,MATCH($AH24&amp;$AG24,'[11]MPkm Avi'!$A$10:$A$24&amp;'[11]MPkm Avi'!$B$10:$B$24,0),MATCH(AM$5,'[11]MPkm Avi'!$C$8:$U$8,0)),"")</f>
        <v>15</v>
      </c>
      <c r="AN24" cm="1">
        <f t="array" ref="AN24">_xlfn.IFNA(INDEX('[11]Mtkm Avi'!$C$10:$U$24,MATCH($AH24&amp;$AG24,'[11]MPkm Avi'!$A$10:$A$24&amp;'[11]MPkm Avi'!$B$10:$B$24,0),MATCH(AN$5,'[11]MPkm Avi'!$C$8:$U$8,0)),"")</f>
        <v>15</v>
      </c>
      <c r="AO24" cm="1">
        <f t="array" ref="AO24">_xlfn.IFNA(INDEX('[11]Mtkm Avi'!$C$10:$U$24,MATCH($AH24&amp;$AG24,'[11]MPkm Avi'!$A$10:$A$24&amp;'[11]MPkm Avi'!$B$10:$B$24,0),MATCH(AO$5,'[11]MPkm Avi'!$C$8:$U$8,0)),"")</f>
        <v>17</v>
      </c>
      <c r="AP24" cm="1">
        <f t="array" ref="AP24">_xlfn.IFNA(INDEX('[11]Mtkm Avi'!$C$10:$U$24,MATCH($AH24&amp;$AG24,'[11]MPkm Avi'!$A$10:$A$24&amp;'[11]MPkm Avi'!$B$10:$B$24,0),MATCH(AP$5,'[11]MPkm Avi'!$C$8:$U$8,0)),"")</f>
        <v>19</v>
      </c>
      <c r="AQ24" cm="1">
        <f t="array" ref="AQ24">_xlfn.IFNA(INDEX('[11]Mtkm Avi'!$C$10:$U$24,MATCH($AH24&amp;$AG24,'[11]MPkm Avi'!$A$10:$A$24&amp;'[11]MPkm Avi'!$B$10:$B$24,0),MATCH(AQ$5,'[11]MPkm Avi'!$C$8:$U$8,0)),"")</f>
        <v>18</v>
      </c>
      <c r="AR24" t="str" cm="1">
        <f t="array" ref="AR24">_xlfn.IFNA(INDEX('[11]Mtkm Avi'!$C$10:$U$24,MATCH($AH24&amp;$AG24,'[11]MPkm Avi'!$A$10:$A$24&amp;'[11]MPkm Avi'!$B$10:$B$24,0),MATCH(AR$5,'[11]MPkm Avi'!$C$8:$U$8,0)),"")</f>
        <v/>
      </c>
    </row>
    <row r="25" spans="2:44" x14ac:dyDescent="0.3">
      <c r="B25">
        <v>2025</v>
      </c>
      <c r="C25" t="s">
        <v>258</v>
      </c>
      <c r="D25" t="s">
        <v>294</v>
      </c>
      <c r="E25" s="13">
        <f>($R$7)/100</f>
        <v>1.1551674407863779</v>
      </c>
      <c r="F25" s="13">
        <f>($R$7)/100</f>
        <v>1.1551674407863779</v>
      </c>
      <c r="G25" s="13">
        <f>($R$7)/100</f>
        <v>1.1551674407863779</v>
      </c>
      <c r="H25" s="13">
        <f>($R$7)/100</f>
        <v>1.1551674407863779</v>
      </c>
    </row>
    <row r="26" spans="2:44" x14ac:dyDescent="0.3">
      <c r="B26">
        <v>2030</v>
      </c>
      <c r="C26" t="s">
        <v>258</v>
      </c>
      <c r="D26" t="s">
        <v>294</v>
      </c>
      <c r="E26" s="13">
        <f>($S$7)/100</f>
        <v>1.1314288759281785</v>
      </c>
      <c r="F26" s="13">
        <f>($S$7)/100</f>
        <v>1.1314288759281785</v>
      </c>
      <c r="G26" s="13">
        <f>($S$7)/100</f>
        <v>1.1314288759281785</v>
      </c>
      <c r="H26" s="13">
        <f>($S$7)/100</f>
        <v>1.1314288759281785</v>
      </c>
      <c r="N26" s="213" t="s">
        <v>523</v>
      </c>
    </row>
    <row r="27" spans="2:44" x14ac:dyDescent="0.3">
      <c r="B27">
        <v>2035</v>
      </c>
      <c r="C27" t="s">
        <v>258</v>
      </c>
      <c r="D27" t="s">
        <v>294</v>
      </c>
      <c r="E27" s="13">
        <f>($T$7)/100</f>
        <v>1.1076903110699794</v>
      </c>
      <c r="F27" s="13">
        <f>($T$7)/100</f>
        <v>1.1076903110699794</v>
      </c>
      <c r="G27" s="13">
        <f>($T$7)/100</f>
        <v>1.1076903110699794</v>
      </c>
      <c r="H27" s="13">
        <f>($T$7)/100</f>
        <v>1.1076903110699794</v>
      </c>
    </row>
    <row r="28" spans="2:44" x14ac:dyDescent="0.3">
      <c r="B28">
        <v>2040</v>
      </c>
      <c r="C28" t="s">
        <v>258</v>
      </c>
      <c r="D28" t="s">
        <v>294</v>
      </c>
      <c r="E28" s="13">
        <f>($U$7)/100</f>
        <v>1.0839517462117803</v>
      </c>
      <c r="F28" s="13">
        <f>($U$7)/100</f>
        <v>1.0839517462117803</v>
      </c>
      <c r="G28" s="13">
        <f>($U$7)/100</f>
        <v>1.0839517462117803</v>
      </c>
      <c r="H28" s="13">
        <f>($U$7)/100</f>
        <v>1.0839517462117803</v>
      </c>
    </row>
    <row r="29" spans="2:44" x14ac:dyDescent="0.3">
      <c r="B29">
        <v>2045</v>
      </c>
      <c r="C29" t="s">
        <v>258</v>
      </c>
      <c r="D29" t="s">
        <v>294</v>
      </c>
      <c r="E29" s="13">
        <f>($V$7)/100</f>
        <v>1.0602131813535809</v>
      </c>
      <c r="F29" s="13">
        <f>($V$7)/100</f>
        <v>1.0602131813535809</v>
      </c>
      <c r="G29" s="13">
        <f>($V$7)/100</f>
        <v>1.0602131813535809</v>
      </c>
      <c r="H29" s="13">
        <f>($V$7)/100</f>
        <v>1.0602131813535809</v>
      </c>
    </row>
    <row r="30" spans="2:44" x14ac:dyDescent="0.3">
      <c r="B30" s="2">
        <v>2050</v>
      </c>
      <c r="C30" s="2" t="s">
        <v>258</v>
      </c>
      <c r="D30" s="2" t="s">
        <v>294</v>
      </c>
      <c r="E30" s="19">
        <f>($W$7)/100</f>
        <v>1.0364746164953815</v>
      </c>
      <c r="F30" s="19">
        <f>($W$7)/100</f>
        <v>1.0364746164953815</v>
      </c>
      <c r="G30" s="19">
        <f>($W$7)/100</f>
        <v>1.0364746164953815</v>
      </c>
      <c r="H30" s="19">
        <f>($W$7)/100</f>
        <v>1.0364746164953815</v>
      </c>
    </row>
    <row r="31" spans="2:44" x14ac:dyDescent="0.3">
      <c r="B31">
        <v>2012</v>
      </c>
      <c r="C31" s="106" t="s">
        <v>267</v>
      </c>
      <c r="D31" s="16" t="s">
        <v>300</v>
      </c>
      <c r="E31" s="13">
        <f>($O$8)/100</f>
        <v>0.95178236572429176</v>
      </c>
      <c r="F31" s="13">
        <f>($O$8)/100</f>
        <v>0.95178236572429176</v>
      </c>
      <c r="G31" s="13">
        <f>($O$8)/100</f>
        <v>0.95178236572429176</v>
      </c>
      <c r="H31" s="13">
        <f>($O$8)/100</f>
        <v>0.95178236572429176</v>
      </c>
    </row>
    <row r="32" spans="2:44" x14ac:dyDescent="0.3">
      <c r="B32">
        <v>2015</v>
      </c>
      <c r="C32" s="106" t="s">
        <v>267</v>
      </c>
      <c r="D32" s="16" t="s">
        <v>300</v>
      </c>
      <c r="E32" s="13">
        <f>($P$8)/100</f>
        <v>0.95204365107697142</v>
      </c>
      <c r="F32" s="13">
        <f>($P$8)/100</f>
        <v>0.95204365107697142</v>
      </c>
      <c r="G32" s="13">
        <f>($P$8)/100</f>
        <v>0.95204365107697142</v>
      </c>
      <c r="H32" s="13">
        <f>($P$8)/100</f>
        <v>0.95204365107697142</v>
      </c>
    </row>
    <row r="33" spans="2:33" x14ac:dyDescent="0.3">
      <c r="B33">
        <v>2020</v>
      </c>
      <c r="C33" s="106" t="s">
        <v>267</v>
      </c>
      <c r="D33" s="16" t="s">
        <v>300</v>
      </c>
      <c r="E33" s="13">
        <f>($Q$8)/100</f>
        <v>1.0066039405504545</v>
      </c>
      <c r="F33" s="13">
        <f>($Q$8)/100</f>
        <v>1.0066039405504545</v>
      </c>
      <c r="G33" s="13">
        <f>($Q$8)/100</f>
        <v>1.0066039405504545</v>
      </c>
      <c r="H33" s="13">
        <f>($Q$8)/100</f>
        <v>1.0066039405504545</v>
      </c>
    </row>
    <row r="34" spans="2:33" x14ac:dyDescent="0.3">
      <c r="B34">
        <v>2030</v>
      </c>
      <c r="C34" s="106" t="s">
        <v>267</v>
      </c>
      <c r="D34" s="16" t="s">
        <v>300</v>
      </c>
      <c r="E34" s="13">
        <f>($S$8)/100</f>
        <v>1.0243257806797821</v>
      </c>
      <c r="F34" s="13">
        <f>($S$8)/100</f>
        <v>1.0243257806797821</v>
      </c>
      <c r="G34" s="13">
        <f>($S$8)/100</f>
        <v>1.0243257806797821</v>
      </c>
      <c r="H34" s="13">
        <f>($S$8)/100</f>
        <v>1.0243257806797821</v>
      </c>
    </row>
    <row r="35" spans="2:33" x14ac:dyDescent="0.3">
      <c r="B35">
        <v>2040</v>
      </c>
      <c r="C35" s="106" t="s">
        <v>267</v>
      </c>
      <c r="D35" s="16" t="s">
        <v>300</v>
      </c>
      <c r="E35" s="13">
        <f>($U$8)/100</f>
        <v>0.98818471587837664</v>
      </c>
      <c r="F35" s="13">
        <f>($U$8)/100</f>
        <v>0.98818471587837664</v>
      </c>
      <c r="G35" s="13">
        <f>($U$8)/100</f>
        <v>0.98818471587837664</v>
      </c>
      <c r="H35" s="13">
        <f>($U$8)/100</f>
        <v>0.98818471587837664</v>
      </c>
    </row>
    <row r="36" spans="2:33" x14ac:dyDescent="0.3">
      <c r="B36" s="2">
        <v>2050</v>
      </c>
      <c r="C36" s="119" t="s">
        <v>267</v>
      </c>
      <c r="D36" s="120" t="s">
        <v>300</v>
      </c>
      <c r="E36" s="19">
        <f>($W$8)/100</f>
        <v>0.95204365107697142</v>
      </c>
      <c r="F36" s="19">
        <f>($W$8)/100</f>
        <v>0.95204365107697142</v>
      </c>
      <c r="G36" s="19">
        <f>($W$8)/100</f>
        <v>0.95204365107697142</v>
      </c>
      <c r="H36" s="19">
        <f>($W$8)/100</f>
        <v>0.95204365107697142</v>
      </c>
    </row>
    <row r="37" spans="2:33" x14ac:dyDescent="0.3">
      <c r="B37">
        <v>2012</v>
      </c>
      <c r="C37" s="106" t="s">
        <v>268</v>
      </c>
      <c r="D37" s="16" t="s">
        <v>307</v>
      </c>
      <c r="E37" s="13">
        <f>($O$9)/100</f>
        <v>0.98512023126450887</v>
      </c>
      <c r="F37" s="13">
        <f>($O$9)/100</f>
        <v>0.98512023126450887</v>
      </c>
      <c r="G37" s="13">
        <f>($O$9)/100</f>
        <v>0.98512023126450887</v>
      </c>
      <c r="H37" s="13">
        <f>($O$9)/100</f>
        <v>0.98512023126450887</v>
      </c>
    </row>
    <row r="38" spans="2:33" x14ac:dyDescent="0.3">
      <c r="B38">
        <v>2015</v>
      </c>
      <c r="C38" s="106" t="s">
        <v>268</v>
      </c>
      <c r="D38" s="16" t="s">
        <v>307</v>
      </c>
      <c r="E38" s="13">
        <f>($P$9)/100</f>
        <v>0.95304279269414394</v>
      </c>
      <c r="F38" s="13">
        <f>($P$9)/100</f>
        <v>0.95304279269414394</v>
      </c>
      <c r="G38" s="13">
        <f>($P$9)/100</f>
        <v>0.95304279269414394</v>
      </c>
      <c r="H38" s="13">
        <f>($P$9)/100</f>
        <v>0.95304279269414394</v>
      </c>
    </row>
    <row r="39" spans="2:33" ht="15" thickBot="1" x14ac:dyDescent="0.35">
      <c r="B39">
        <v>2020</v>
      </c>
      <c r="C39" s="106" t="s">
        <v>268</v>
      </c>
      <c r="D39" s="16" t="s">
        <v>307</v>
      </c>
      <c r="E39" s="13">
        <f>($Q$9)/100</f>
        <v>1.0076603415756344</v>
      </c>
      <c r="F39" s="13">
        <f>($Q$9)/100</f>
        <v>1.0076603415756344</v>
      </c>
      <c r="G39" s="13">
        <f>($Q$9)/100</f>
        <v>1.0076603415756344</v>
      </c>
      <c r="H39" s="13">
        <f>($Q$9)/100</f>
        <v>1.0076603415756344</v>
      </c>
      <c r="L39" t="s">
        <v>524</v>
      </c>
    </row>
    <row r="40" spans="2:33" x14ac:dyDescent="0.3">
      <c r="B40">
        <v>2030</v>
      </c>
      <c r="C40" s="106" t="s">
        <v>268</v>
      </c>
      <c r="D40" s="16" t="s">
        <v>307</v>
      </c>
      <c r="E40" s="13">
        <f>($S$9)/100</f>
        <v>1.0254007802513478</v>
      </c>
      <c r="F40" s="13">
        <f>($S$9)/100</f>
        <v>1.0254007802513478</v>
      </c>
      <c r="G40" s="13">
        <f>($S$9)/100</f>
        <v>1.0254007802513478</v>
      </c>
      <c r="H40" s="13">
        <f>($S$9)/100</f>
        <v>1.0254007802513478</v>
      </c>
      <c r="L40" s="41"/>
      <c r="M40" s="20"/>
      <c r="N40" s="20"/>
      <c r="O40" s="20"/>
      <c r="P40" s="20"/>
      <c r="Q40" s="20"/>
      <c r="R40" s="20"/>
      <c r="S40" s="20"/>
      <c r="T40" s="20"/>
      <c r="U40" s="20"/>
      <c r="V40" s="20"/>
      <c r="W40" s="20"/>
      <c r="X40" s="20"/>
      <c r="Y40" s="20"/>
      <c r="Z40" s="20"/>
      <c r="AA40" s="20"/>
      <c r="AB40" s="20"/>
      <c r="AC40" s="20"/>
      <c r="AD40" s="20"/>
      <c r="AE40" s="20"/>
      <c r="AF40" s="20"/>
      <c r="AG40" s="38"/>
    </row>
    <row r="41" spans="2:33" ht="15" thickBot="1" x14ac:dyDescent="0.35">
      <c r="B41">
        <v>2040</v>
      </c>
      <c r="C41" s="106" t="s">
        <v>268</v>
      </c>
      <c r="D41" s="16" t="s">
        <v>307</v>
      </c>
      <c r="E41" s="13">
        <f>($U$9)/100</f>
        <v>0.98922178647274595</v>
      </c>
      <c r="F41" s="13">
        <f>($U$9)/100</f>
        <v>0.98922178647274595</v>
      </c>
      <c r="G41" s="13">
        <f>($U$9)/100</f>
        <v>0.98922178647274595</v>
      </c>
      <c r="H41" s="13">
        <f>($U$9)/100</f>
        <v>0.98922178647274595</v>
      </c>
      <c r="L41" s="28"/>
      <c r="AG41" s="25"/>
    </row>
    <row r="42" spans="2:33" x14ac:dyDescent="0.3">
      <c r="B42" s="2">
        <v>2050</v>
      </c>
      <c r="C42" s="119" t="s">
        <v>268</v>
      </c>
      <c r="D42" s="120" t="s">
        <v>307</v>
      </c>
      <c r="E42" s="19">
        <f>($W$9)/100</f>
        <v>0.95304279269414394</v>
      </c>
      <c r="F42" s="19">
        <f>($W$9)/100</f>
        <v>0.95304279269414394</v>
      </c>
      <c r="G42" s="19">
        <f>($W$9)/100</f>
        <v>0.95304279269414394</v>
      </c>
      <c r="H42" s="19">
        <f>($W$9)/100</f>
        <v>0.95304279269414394</v>
      </c>
      <c r="L42" s="28"/>
      <c r="M42" s="41"/>
      <c r="N42" s="20"/>
      <c r="O42" s="20"/>
      <c r="P42" s="20"/>
      <c r="Q42" s="20"/>
      <c r="R42" s="20"/>
      <c r="S42" s="20"/>
      <c r="T42" s="20"/>
      <c r="U42" s="20"/>
      <c r="V42" s="20"/>
      <c r="W42" s="20"/>
      <c r="X42" s="20"/>
      <c r="Y42" s="20"/>
      <c r="Z42" s="38"/>
      <c r="AG42" s="25"/>
    </row>
    <row r="43" spans="2:33" ht="23.4" x14ac:dyDescent="0.45">
      <c r="B43">
        <v>2012</v>
      </c>
      <c r="C43" s="106" t="s">
        <v>269</v>
      </c>
      <c r="D43" s="16" t="s">
        <v>313</v>
      </c>
      <c r="E43" s="13">
        <f>($O$10)/100</f>
        <v>1.1394710833129944</v>
      </c>
      <c r="F43" s="13">
        <f>($O$10)/100</f>
        <v>1.1394710833129944</v>
      </c>
      <c r="G43" s="13">
        <f>($O$10)/100</f>
        <v>1.1394710833129944</v>
      </c>
      <c r="H43" s="13">
        <f>($O$10)/100</f>
        <v>1.1394710833129944</v>
      </c>
      <c r="L43" s="28"/>
      <c r="M43" s="164" t="s">
        <v>396</v>
      </c>
      <c r="N43" s="156" t="s">
        <v>378</v>
      </c>
      <c r="O43" s="156"/>
      <c r="P43" s="156"/>
      <c r="Q43" s="156"/>
      <c r="R43" s="157"/>
      <c r="S43" s="157"/>
      <c r="T43" s="157"/>
      <c r="U43" s="157"/>
      <c r="V43" s="157"/>
      <c r="W43" s="157"/>
      <c r="X43" s="157"/>
      <c r="Y43" s="157"/>
      <c r="Z43" s="25"/>
      <c r="AG43" s="25"/>
    </row>
    <row r="44" spans="2:33" x14ac:dyDescent="0.3">
      <c r="B44">
        <v>2015</v>
      </c>
      <c r="C44" s="106" t="s">
        <v>269</v>
      </c>
      <c r="D44" s="16" t="s">
        <v>313</v>
      </c>
      <c r="E44" s="13">
        <f>($P$10)/100</f>
        <v>1.2165546457394052</v>
      </c>
      <c r="F44" s="13">
        <f>($P$10)/100</f>
        <v>1.2165546457394052</v>
      </c>
      <c r="G44" s="13">
        <f>($P$10)/100</f>
        <v>1.2165546457394052</v>
      </c>
      <c r="H44" s="13">
        <f>($P$10)/100</f>
        <v>1.2165546457394052</v>
      </c>
      <c r="L44" s="28"/>
      <c r="M44" s="28"/>
      <c r="N44" s="157"/>
      <c r="O44" s="157"/>
      <c r="P44" s="157"/>
      <c r="Q44" s="157"/>
      <c r="R44" s="157"/>
      <c r="S44" s="157"/>
      <c r="T44" s="157"/>
      <c r="U44" s="157"/>
      <c r="V44" s="157"/>
      <c r="W44" s="157"/>
      <c r="X44" s="157"/>
      <c r="Y44" s="157"/>
      <c r="Z44" s="25"/>
      <c r="AG44" s="25"/>
    </row>
    <row r="45" spans="2:33" x14ac:dyDescent="0.3">
      <c r="B45">
        <v>2020</v>
      </c>
      <c r="C45" s="106" t="s">
        <v>269</v>
      </c>
      <c r="D45" s="16" t="s">
        <v>313</v>
      </c>
      <c r="E45" s="13">
        <f>($Q$10)/100</f>
        <v>0.63109072646664477</v>
      </c>
      <c r="F45" s="13">
        <f>($Q$10)/100</f>
        <v>0.63109072646664477</v>
      </c>
      <c r="G45" s="13">
        <f>($Q$10)/100</f>
        <v>0.63109072646664477</v>
      </c>
      <c r="H45" s="13">
        <f>($Q$10)/100</f>
        <v>0.63109072646664477</v>
      </c>
      <c r="L45" s="28"/>
      <c r="M45" s="28"/>
      <c r="N45" s="157"/>
      <c r="O45" s="165">
        <v>2000</v>
      </c>
      <c r="P45" s="165">
        <v>2005</v>
      </c>
      <c r="Q45" s="165">
        <v>2010</v>
      </c>
      <c r="R45" s="165">
        <v>2015</v>
      </c>
      <c r="S45" s="165">
        <v>2020</v>
      </c>
      <c r="T45" s="165">
        <v>2025</v>
      </c>
      <c r="U45" s="165">
        <v>2030</v>
      </c>
      <c r="V45" s="165">
        <v>2035</v>
      </c>
      <c r="W45" s="165">
        <v>2040</v>
      </c>
      <c r="X45" s="165">
        <v>2045</v>
      </c>
      <c r="Y45" s="165">
        <v>2050</v>
      </c>
      <c r="Z45" s="25"/>
      <c r="AG45" s="25"/>
    </row>
    <row r="46" spans="2:33" x14ac:dyDescent="0.3">
      <c r="B46">
        <v>2030</v>
      </c>
      <c r="C46" s="106" t="s">
        <v>269</v>
      </c>
      <c r="D46" s="16" t="s">
        <v>313</v>
      </c>
      <c r="E46" s="13">
        <f>($S$10)/100</f>
        <v>1.1000532542351642</v>
      </c>
      <c r="F46" s="13">
        <f>($S$10)/100</f>
        <v>1.1000532542351642</v>
      </c>
      <c r="G46" s="13">
        <f>($S$10)/100</f>
        <v>1.1000532542351642</v>
      </c>
      <c r="H46" s="13">
        <f>($S$10)/100</f>
        <v>1.1000532542351642</v>
      </c>
      <c r="L46" s="28"/>
      <c r="M46" s="28"/>
      <c r="N46" s="157"/>
      <c r="O46" s="157"/>
      <c r="P46" s="157"/>
      <c r="Q46" s="157"/>
      <c r="R46" s="157"/>
      <c r="S46" s="157"/>
      <c r="T46" s="157"/>
      <c r="U46" s="157"/>
      <c r="V46" s="157"/>
      <c r="W46" s="157"/>
      <c r="X46" s="157"/>
      <c r="Y46" s="157"/>
      <c r="Z46" s="25"/>
      <c r="AG46" s="25"/>
    </row>
    <row r="47" spans="2:33" ht="18" x14ac:dyDescent="0.35">
      <c r="B47">
        <v>2040</v>
      </c>
      <c r="C47" s="106" t="s">
        <v>269</v>
      </c>
      <c r="D47" s="16" t="s">
        <v>313</v>
      </c>
      <c r="E47" s="13">
        <f>($U$10)/100</f>
        <v>1.1583039499872847</v>
      </c>
      <c r="F47" s="13">
        <f>($U$10)/100</f>
        <v>1.1583039499872847</v>
      </c>
      <c r="G47" s="13">
        <f>($U$10)/100</f>
        <v>1.1583039499872847</v>
      </c>
      <c r="H47" s="13">
        <f>($U$10)/100</f>
        <v>1.1583039499872847</v>
      </c>
      <c r="L47" s="28"/>
      <c r="M47" s="28"/>
      <c r="N47" s="158" t="s">
        <v>295</v>
      </c>
      <c r="O47" s="158"/>
      <c r="P47" s="158"/>
      <c r="Q47" s="158"/>
      <c r="R47" s="158"/>
      <c r="S47" s="158"/>
      <c r="T47" s="158"/>
      <c r="U47" s="158"/>
      <c r="V47" s="158"/>
      <c r="W47" s="158"/>
      <c r="X47" s="158"/>
      <c r="Y47" s="158"/>
      <c r="Z47" s="25"/>
      <c r="AG47" s="25"/>
    </row>
    <row r="48" spans="2:33" x14ac:dyDescent="0.3">
      <c r="B48" s="2">
        <v>2050</v>
      </c>
      <c r="C48" s="119" t="s">
        <v>269</v>
      </c>
      <c r="D48" s="120" t="s">
        <v>313</v>
      </c>
      <c r="E48" s="19">
        <f>($W$10)/100</f>
        <v>1.2165546457394052</v>
      </c>
      <c r="F48" s="19">
        <f>($W$10)/100</f>
        <v>1.2165546457394052</v>
      </c>
      <c r="G48" s="19">
        <f>($W$10)/100</f>
        <v>1.2165546457394052</v>
      </c>
      <c r="H48" s="19">
        <f>($W$10)/100</f>
        <v>1.2165546457394052</v>
      </c>
      <c r="L48" s="28"/>
      <c r="M48" s="28"/>
      <c r="N48" s="157"/>
      <c r="O48" s="157"/>
      <c r="P48" s="157"/>
      <c r="Q48" s="157"/>
      <c r="R48" s="157"/>
      <c r="S48" s="157"/>
      <c r="T48" s="157"/>
      <c r="U48" s="157"/>
      <c r="V48" s="157"/>
      <c r="W48" s="157"/>
      <c r="X48" s="157"/>
      <c r="Y48" s="157"/>
      <c r="Z48" s="25"/>
      <c r="AG48" s="25"/>
    </row>
    <row r="49" spans="2:33" x14ac:dyDescent="0.3">
      <c r="B49">
        <v>2012</v>
      </c>
      <c r="C49" s="106" t="s">
        <v>326</v>
      </c>
      <c r="D49" s="16" t="s">
        <v>327</v>
      </c>
      <c r="E49" s="13">
        <f>($O$11)/100</f>
        <v>1.1311226205376324</v>
      </c>
      <c r="F49" s="13">
        <f>($O$11)/100</f>
        <v>1.1311226205376324</v>
      </c>
      <c r="G49" s="13">
        <f>($O$11)/100</f>
        <v>1.1311226205376324</v>
      </c>
      <c r="H49" s="13">
        <f>($O$11)/100</f>
        <v>1.1311226205376324</v>
      </c>
      <c r="L49" s="28"/>
      <c r="M49" s="28"/>
      <c r="N49" s="160" t="s">
        <v>296</v>
      </c>
      <c r="O49" s="166">
        <f>'[11]NETP DATA SE'!AS10</f>
        <v>95.947292592802455</v>
      </c>
      <c r="P49" s="166">
        <f>'[11]NETP DATA SE'!AT10</f>
        <v>94.540874729315291</v>
      </c>
      <c r="Q49" s="166">
        <f>'[11]NETP DATA SE'!AU10</f>
        <v>104.09945380110997</v>
      </c>
      <c r="R49" s="166">
        <f>'[11]NETP DATA SE'!AV10</f>
        <v>119.81616414863061</v>
      </c>
      <c r="S49" s="166">
        <f>'[11]NETP DATA SE'!AW10</f>
        <v>126.17514966724667</v>
      </c>
      <c r="T49" s="166">
        <f>'[11]NETP DATA SE'!AX10</f>
        <v>133.20701828365227</v>
      </c>
      <c r="U49" s="166">
        <f>'[11]NETP DATA SE'!AY10</f>
        <v>140.84414087566648</v>
      </c>
      <c r="V49" s="166">
        <f>'[11]NETP DATA SE'!AZ10</f>
        <v>147.98451072121512</v>
      </c>
      <c r="W49" s="166">
        <f>'[11]NETP DATA SE'!BA10</f>
        <v>154.09465865554699</v>
      </c>
      <c r="X49" s="166">
        <f>'[11]NETP DATA SE'!BB10</f>
        <v>161.23716005908676</v>
      </c>
      <c r="Y49" s="166">
        <f>'[11]NETP DATA SE'!BC10</f>
        <v>168.93625879691604</v>
      </c>
      <c r="Z49" s="25"/>
      <c r="AG49" s="25"/>
    </row>
    <row r="50" spans="2:33" x14ac:dyDescent="0.3">
      <c r="B50">
        <v>2015</v>
      </c>
      <c r="C50" s="106" t="s">
        <v>326</v>
      </c>
      <c r="D50" s="16" t="s">
        <v>327</v>
      </c>
      <c r="E50" s="13">
        <f>($P$11)/100</f>
        <v>1.2996225767096852</v>
      </c>
      <c r="F50" s="13">
        <f>($P$11)/100</f>
        <v>1.2996225767096852</v>
      </c>
      <c r="G50" s="13">
        <f>($P$11)/100</f>
        <v>1.2996225767096852</v>
      </c>
      <c r="H50" s="13">
        <f>($P$11)/100</f>
        <v>1.2996225767096852</v>
      </c>
      <c r="L50" s="28"/>
      <c r="M50" s="28"/>
      <c r="N50" s="157" t="s">
        <v>297</v>
      </c>
      <c r="O50" s="166">
        <f>'[11]NETP DATA SE'!AS11</f>
        <v>1.495159536629783</v>
      </c>
      <c r="P50" s="166">
        <f>'[11]NETP DATA SE'!AT11</f>
        <v>2.3609405159693821</v>
      </c>
      <c r="Q50" s="166">
        <f>'[11]NETP DATA SE'!AU11</f>
        <v>3.3755738640057151</v>
      </c>
      <c r="R50" s="166">
        <f>'[11]NETP DATA SE'!AV11</f>
        <v>3.4510358859737971</v>
      </c>
      <c r="S50" s="166">
        <f>'[11]NETP DATA SE'!AW11</f>
        <v>3.3896444517431648</v>
      </c>
      <c r="T50" s="166">
        <f>'[11]NETP DATA SE'!AX11</f>
        <v>3.2962426956564066</v>
      </c>
      <c r="U50" s="166">
        <f>'[11]NETP DATA SE'!AY11</f>
        <v>3.2506828361248545</v>
      </c>
      <c r="V50" s="166">
        <f>'[11]NETP DATA SE'!AZ11</f>
        <v>3.2603705418344675</v>
      </c>
      <c r="W50" s="166">
        <f>'[11]NETP DATA SE'!BA11</f>
        <v>3.2486864748836566</v>
      </c>
      <c r="X50" s="166">
        <f>'[11]NETP DATA SE'!BB11</f>
        <v>3.2187524948045603</v>
      </c>
      <c r="Y50" s="166">
        <f>'[11]NETP DATA SE'!BC11</f>
        <v>3.2008716418285057</v>
      </c>
      <c r="Z50" s="25"/>
      <c r="AG50" s="25"/>
    </row>
    <row r="51" spans="2:33" x14ac:dyDescent="0.3">
      <c r="B51">
        <v>2020</v>
      </c>
      <c r="C51" s="106" t="s">
        <v>326</v>
      </c>
      <c r="D51" s="16" t="s">
        <v>327</v>
      </c>
      <c r="E51" s="13">
        <f>($Q$11)/100</f>
        <v>0.78049813556091863</v>
      </c>
      <c r="F51" s="13">
        <f>($Q$11)/100</f>
        <v>0.78049813556091863</v>
      </c>
      <c r="G51" s="13">
        <f>($Q$11)/100</f>
        <v>0.78049813556091863</v>
      </c>
      <c r="H51" s="13">
        <f>($Q$11)/100</f>
        <v>0.78049813556091863</v>
      </c>
      <c r="L51" s="28"/>
      <c r="M51" s="28"/>
      <c r="N51" s="157" t="s">
        <v>298</v>
      </c>
      <c r="O51" s="166">
        <f>'[11]NETP DATA SE'!AS12</f>
        <v>0</v>
      </c>
      <c r="P51" s="166">
        <f>'[11]NETP DATA SE'!AT12</f>
        <v>0</v>
      </c>
      <c r="Q51" s="166">
        <f>'[11]NETP DATA SE'!AU12</f>
        <v>0</v>
      </c>
      <c r="R51" s="166">
        <f>'[11]NETP DATA SE'!AV12</f>
        <v>0</v>
      </c>
      <c r="S51" s="166">
        <f>'[11]NETP DATA SE'!AW12</f>
        <v>0</v>
      </c>
      <c r="T51" s="166">
        <f>'[11]NETP DATA SE'!AX12</f>
        <v>0</v>
      </c>
      <c r="U51" s="166">
        <f>'[11]NETP DATA SE'!AY12</f>
        <v>0</v>
      </c>
      <c r="V51" s="166">
        <f>'[11]NETP DATA SE'!AZ12</f>
        <v>0</v>
      </c>
      <c r="W51" s="166">
        <f>'[11]NETP DATA SE'!BA12</f>
        <v>0</v>
      </c>
      <c r="X51" s="166">
        <f>'[11]NETP DATA SE'!BB12</f>
        <v>0</v>
      </c>
      <c r="Y51" s="166">
        <f>'[11]NETP DATA SE'!BC12</f>
        <v>0</v>
      </c>
      <c r="Z51" s="25"/>
      <c r="AG51" s="25"/>
    </row>
    <row r="52" spans="2:33" x14ac:dyDescent="0.3">
      <c r="B52">
        <v>2030</v>
      </c>
      <c r="C52" s="106" t="s">
        <v>326</v>
      </c>
      <c r="D52" s="16" t="s">
        <v>327</v>
      </c>
      <c r="E52" s="13">
        <f>($S$11)/100</f>
        <v>1.2942005207622327</v>
      </c>
      <c r="F52" s="13">
        <f>($S$11)/100</f>
        <v>1.2942005207622327</v>
      </c>
      <c r="G52" s="13">
        <f>($S$11)/100</f>
        <v>1.2942005207622327</v>
      </c>
      <c r="H52" s="13">
        <f>($S$11)/100</f>
        <v>1.2942005207622327</v>
      </c>
      <c r="L52" s="28"/>
      <c r="M52" s="28"/>
      <c r="N52" s="157" t="s">
        <v>299</v>
      </c>
      <c r="O52" s="166">
        <f>'[11]NETP DATA SE'!AS13</f>
        <v>67.253865758894307</v>
      </c>
      <c r="P52" s="166">
        <f>'[11]NETP DATA SE'!AT13</f>
        <v>59.545618521077763</v>
      </c>
      <c r="Q52" s="166">
        <f>'[11]NETP DATA SE'!AU13</f>
        <v>60.074127134460504</v>
      </c>
      <c r="R52" s="166">
        <f>'[11]NETP DATA SE'!AV13</f>
        <v>63.900061236756294</v>
      </c>
      <c r="S52" s="166">
        <f>'[11]NETP DATA SE'!AW13</f>
        <v>64.541097725900684</v>
      </c>
      <c r="T52" s="166">
        <f>'[11]NETP DATA SE'!AX13</f>
        <v>66.56660142656375</v>
      </c>
      <c r="U52" s="166">
        <f>'[11]NETP DATA SE'!AY13</f>
        <v>69.329981655587758</v>
      </c>
      <c r="V52" s="166">
        <f>'[11]NETP DATA SE'!AZ13</f>
        <v>71.779605241043654</v>
      </c>
      <c r="W52" s="166">
        <f>'[11]NETP DATA SE'!BA13</f>
        <v>73.228065124398455</v>
      </c>
      <c r="X52" s="166">
        <f>'[11]NETP DATA SE'!BB13</f>
        <v>75.534257290074635</v>
      </c>
      <c r="Y52" s="166">
        <f>'[11]NETP DATA SE'!BC13</f>
        <v>77.865043345877339</v>
      </c>
      <c r="Z52" s="25"/>
      <c r="AG52" s="25"/>
    </row>
    <row r="53" spans="2:33" x14ac:dyDescent="0.3">
      <c r="B53">
        <v>2040</v>
      </c>
      <c r="C53" s="106" t="s">
        <v>326</v>
      </c>
      <c r="D53" s="16" t="s">
        <v>327</v>
      </c>
      <c r="E53" s="13">
        <f>($U$11)/100</f>
        <v>1.2969115487359588</v>
      </c>
      <c r="F53" s="13">
        <f>($U$11)/100</f>
        <v>1.2969115487359588</v>
      </c>
      <c r="G53" s="13">
        <f>($U$11)/100</f>
        <v>1.2969115487359588</v>
      </c>
      <c r="H53" s="13">
        <f>($U$11)/100</f>
        <v>1.2969115487359588</v>
      </c>
      <c r="L53" s="28"/>
      <c r="M53" s="28"/>
      <c r="N53" s="157" t="s">
        <v>301</v>
      </c>
      <c r="O53" s="166">
        <f>'[11]NETP DATA SE'!AS14</f>
        <v>1.4545608205834493</v>
      </c>
      <c r="P53" s="166">
        <f>'[11]NETP DATA SE'!AT14</f>
        <v>3.1601414352619885</v>
      </c>
      <c r="Q53" s="166">
        <f>'[11]NETP DATA SE'!AU14</f>
        <v>5.8045771254387128</v>
      </c>
      <c r="R53" s="166">
        <f>'[11]NETP DATA SE'!AV14</f>
        <v>8.8027695865934188</v>
      </c>
      <c r="S53" s="166">
        <f>'[11]NETP DATA SE'!AW14</f>
        <v>10.605204521815516</v>
      </c>
      <c r="T53" s="166">
        <f>'[11]NETP DATA SE'!AX14</f>
        <v>11.798268211039154</v>
      </c>
      <c r="U53" s="166">
        <f>'[11]NETP DATA SE'!AY14</f>
        <v>12.858999953756157</v>
      </c>
      <c r="V53" s="166">
        <f>'[11]NETP DATA SE'!AZ14</f>
        <v>13.832573456122244</v>
      </c>
      <c r="W53" s="166">
        <f>'[11]NETP DATA SE'!BA14</f>
        <v>14.840535262534123</v>
      </c>
      <c r="X53" s="166">
        <f>'[11]NETP DATA SE'!BB14</f>
        <v>15.882544641780376</v>
      </c>
      <c r="Y53" s="166">
        <f>'[11]NETP DATA SE'!BC14</f>
        <v>16.809848355331688</v>
      </c>
      <c r="Z53" s="25"/>
      <c r="AG53" s="25"/>
    </row>
    <row r="54" spans="2:33" x14ac:dyDescent="0.3">
      <c r="B54" s="2">
        <v>2050</v>
      </c>
      <c r="C54" s="119" t="s">
        <v>326</v>
      </c>
      <c r="D54" s="120" t="s">
        <v>327</v>
      </c>
      <c r="E54" s="19">
        <f>($W$11)/100</f>
        <v>1.2996225767096852</v>
      </c>
      <c r="F54" s="19">
        <f>($W$11)/100</f>
        <v>1.2996225767096852</v>
      </c>
      <c r="G54" s="19">
        <f>($W$11)/100</f>
        <v>1.2996225767096852</v>
      </c>
      <c r="H54" s="19">
        <f>($W$11)/100</f>
        <v>1.2996225767096852</v>
      </c>
      <c r="L54" s="28"/>
      <c r="M54" s="28"/>
      <c r="N54" s="157" t="s">
        <v>302</v>
      </c>
      <c r="O54" s="166">
        <f>'[11]NETP DATA SE'!AS15</f>
        <v>1.0697759820353515E-2</v>
      </c>
      <c r="P54" s="166">
        <f>'[11]NETP DATA SE'!AT15</f>
        <v>1.5645034527636908E-2</v>
      </c>
      <c r="Q54" s="166">
        <f>'[11]NETP DATA SE'!AU15</f>
        <v>4.2598291689714719E-2</v>
      </c>
      <c r="R54" s="166">
        <f>'[11]NETP DATA SE'!AV15</f>
        <v>4.4125342828746826E-2</v>
      </c>
      <c r="S54" s="166">
        <f>'[11]NETP DATA SE'!AW15</f>
        <v>4.54905963186399E-2</v>
      </c>
      <c r="T54" s="166">
        <f>'[11]NETP DATA SE'!AX15</f>
        <v>4.7939501521950048E-2</v>
      </c>
      <c r="U54" s="166">
        <f>'[11]NETP DATA SE'!AY15</f>
        <v>4.9846424968102439E-2</v>
      </c>
      <c r="V54" s="166">
        <f>'[11]NETP DATA SE'!AZ15</f>
        <v>5.1022782412319993E-2</v>
      </c>
      <c r="W54" s="166">
        <f>'[11]NETP DATA SE'!BA15</f>
        <v>5.1761019115730438E-2</v>
      </c>
      <c r="X54" s="166">
        <f>'[11]NETP DATA SE'!BB15</f>
        <v>5.2102713102347119E-2</v>
      </c>
      <c r="Y54" s="166">
        <f>'[11]NETP DATA SE'!BC15</f>
        <v>5.2344622374834018E-2</v>
      </c>
      <c r="Z54" s="25"/>
      <c r="AG54" s="25"/>
    </row>
    <row r="55" spans="2:33" x14ac:dyDescent="0.3">
      <c r="B55">
        <v>2012</v>
      </c>
      <c r="C55" s="128" t="s">
        <v>272</v>
      </c>
      <c r="D55" s="16" t="s">
        <v>330</v>
      </c>
      <c r="E55" s="13">
        <f>($O$12)/100</f>
        <v>0.85899885364921669</v>
      </c>
      <c r="F55" s="13">
        <f>($O$12)/100</f>
        <v>0.85899885364921669</v>
      </c>
      <c r="G55" s="13">
        <f>($O$12)/100</f>
        <v>0.85899885364921669</v>
      </c>
      <c r="H55" s="13">
        <f>($O$12)/100</f>
        <v>0.85899885364921669</v>
      </c>
      <c r="L55" s="28"/>
      <c r="M55" s="28"/>
      <c r="N55" s="157" t="s">
        <v>303</v>
      </c>
      <c r="O55" s="166">
        <f>'[11]NETP DATA SE'!AS16</f>
        <v>5.7478174136432774</v>
      </c>
      <c r="P55" s="166">
        <f>'[11]NETP DATA SE'!AT16</f>
        <v>6.7558463023794513</v>
      </c>
      <c r="Q55" s="166">
        <f>'[11]NETP DATA SE'!AU16</f>
        <v>7.1627132858187803</v>
      </c>
      <c r="R55" s="166">
        <f>'[11]NETP DATA SE'!AV16</f>
        <v>7.4185353562609571</v>
      </c>
      <c r="S55" s="166">
        <f>'[11]NETP DATA SE'!AW16</f>
        <v>7.6494889516780704</v>
      </c>
      <c r="T55" s="166">
        <f>'[11]NETP DATA SE'!AX16</f>
        <v>8.0695874628510058</v>
      </c>
      <c r="U55" s="166">
        <f>'[11]NETP DATA SE'!AY16</f>
        <v>8.3939013487415757</v>
      </c>
      <c r="V55" s="166">
        <f>'[11]NETP DATA SE'!AZ16</f>
        <v>8.590035234097579</v>
      </c>
      <c r="W55" s="166">
        <f>'[11]NETP DATA SE'!BA16</f>
        <v>8.7093048376259414</v>
      </c>
      <c r="X55" s="166">
        <f>'[11]NETP DATA SE'!BB16</f>
        <v>8.7584914726511975</v>
      </c>
      <c r="Y55" s="166">
        <f>'[11]NETP DATA SE'!BC16</f>
        <v>8.7894027213325003</v>
      </c>
      <c r="Z55" s="25"/>
      <c r="AG55" s="25"/>
    </row>
    <row r="56" spans="2:33" x14ac:dyDescent="0.3">
      <c r="B56">
        <v>2015</v>
      </c>
      <c r="C56" s="128" t="s">
        <v>272</v>
      </c>
      <c r="D56" s="16" t="s">
        <v>330</v>
      </c>
      <c r="E56" s="13">
        <f>($P$12)/100</f>
        <v>0.86791491529741438</v>
      </c>
      <c r="F56" s="13">
        <f>($P$12)/100</f>
        <v>0.86791491529741438</v>
      </c>
      <c r="G56" s="13">
        <f>($P$12)/100</f>
        <v>0.86791491529741438</v>
      </c>
      <c r="H56" s="13">
        <f>($P$12)/100</f>
        <v>0.86791491529741438</v>
      </c>
      <c r="L56" s="28"/>
      <c r="M56" s="28"/>
      <c r="N56" s="157" t="s">
        <v>304</v>
      </c>
      <c r="O56" s="166">
        <f>'[11]NETP DATA SE'!AS17</f>
        <v>6.9053441481362601</v>
      </c>
      <c r="P56" s="166">
        <f>'[11]NETP DATA SE'!AT17</f>
        <v>6.6207304960687301</v>
      </c>
      <c r="Q56" s="166">
        <f>'[11]NETP DATA SE'!AU17</f>
        <v>7.7190839600441308</v>
      </c>
      <c r="R56" s="166">
        <f>'[11]NETP DATA SE'!AV17</f>
        <v>8.0128897130714893</v>
      </c>
      <c r="S56" s="166">
        <f>'[11]NETP DATA SE'!AW17</f>
        <v>8.7687125136813471</v>
      </c>
      <c r="T56" s="166">
        <f>'[11]NETP DATA SE'!AX17</f>
        <v>9.7457606271929453</v>
      </c>
      <c r="U56" s="166">
        <f>'[11]NETP DATA SE'!AY17</f>
        <v>10.862646855343048</v>
      </c>
      <c r="V56" s="166">
        <f>'[11]NETP DATA SE'!AZ17</f>
        <v>12.09467235171385</v>
      </c>
      <c r="W56" s="166">
        <f>'[11]NETP DATA SE'!BA17</f>
        <v>13.455496423768674</v>
      </c>
      <c r="X56" s="166">
        <f>'[11]NETP DATA SE'!BB17</f>
        <v>14.956044132506651</v>
      </c>
      <c r="Y56" s="166">
        <f>'[11]NETP DATA SE'!BC17</f>
        <v>16.663738916426919</v>
      </c>
      <c r="Z56" s="25"/>
      <c r="AG56" s="25"/>
    </row>
    <row r="57" spans="2:33" x14ac:dyDescent="0.3">
      <c r="B57">
        <v>2020</v>
      </c>
      <c r="C57" s="128" t="s">
        <v>272</v>
      </c>
      <c r="D57" s="16" t="s">
        <v>330</v>
      </c>
      <c r="E57" s="13">
        <f>($Q$12)/100</f>
        <v>0.95511246534563066</v>
      </c>
      <c r="F57" s="13">
        <f>($Q$12)/100</f>
        <v>0.95511246534563066</v>
      </c>
      <c r="G57" s="13">
        <f>($Q$12)/100</f>
        <v>0.95511246534563066</v>
      </c>
      <c r="H57" s="13">
        <f>($Q$12)/100</f>
        <v>0.95511246534563066</v>
      </c>
      <c r="L57" s="28"/>
      <c r="M57" s="28"/>
      <c r="N57" s="157" t="s">
        <v>305</v>
      </c>
      <c r="O57" s="166">
        <f>'[11]NETP DATA SE'!AS18</f>
        <v>13.079847155095003</v>
      </c>
      <c r="P57" s="166">
        <f>'[11]NETP DATA SE'!AT18</f>
        <v>16.081952424030337</v>
      </c>
      <c r="Q57" s="166">
        <f>'[11]NETP DATA SE'!AU18</f>
        <v>19.920780139652404</v>
      </c>
      <c r="R57" s="166">
        <f>'[11]NETP DATA SE'!AV18</f>
        <v>28.186747027145895</v>
      </c>
      <c r="S57" s="166">
        <f>'[11]NETP DATA SE'!AW18</f>
        <v>31.175510906109238</v>
      </c>
      <c r="T57" s="166">
        <f>'[11]NETP DATA SE'!AX18</f>
        <v>33.682618358827057</v>
      </c>
      <c r="U57" s="166">
        <f>'[11]NETP DATA SE'!AY18</f>
        <v>36.098081801144971</v>
      </c>
      <c r="V57" s="166">
        <f>'[11]NETP DATA SE'!AZ18</f>
        <v>38.37623111399099</v>
      </c>
      <c r="W57" s="166">
        <f>'[11]NETP DATA SE'!BA18</f>
        <v>40.56080951322042</v>
      </c>
      <c r="X57" s="166">
        <f>'[11]NETP DATA SE'!BB18</f>
        <v>42.83496731416701</v>
      </c>
      <c r="Y57" s="166">
        <f>'[11]NETP DATA SE'!BC18</f>
        <v>45.555009193744255</v>
      </c>
      <c r="Z57" s="25"/>
      <c r="AG57" s="25"/>
    </row>
    <row r="58" spans="2:33" x14ac:dyDescent="0.3">
      <c r="B58">
        <v>2030</v>
      </c>
      <c r="C58" s="128" t="s">
        <v>272</v>
      </c>
      <c r="D58" s="16" t="s">
        <v>330</v>
      </c>
      <c r="E58" s="13">
        <f>($S$12)/100</f>
        <v>1.023987175141019</v>
      </c>
      <c r="F58" s="13">
        <f>($S$12)/100</f>
        <v>1.023987175141019</v>
      </c>
      <c r="G58" s="13">
        <f>($S$12)*0/100</f>
        <v>0</v>
      </c>
      <c r="H58" s="13">
        <f>($S$12)/100</f>
        <v>1.023987175141019</v>
      </c>
      <c r="L58" s="28"/>
      <c r="M58" s="28"/>
      <c r="N58" s="160" t="s">
        <v>306</v>
      </c>
      <c r="O58" s="166">
        <f>'[11]NETP DATA SE'!AS19</f>
        <v>449.55539304707924</v>
      </c>
      <c r="P58" s="166">
        <f>'[11]NETP DATA SE'!AT19</f>
        <v>575.35757102220771</v>
      </c>
      <c r="Q58" s="166">
        <f>'[11]NETP DATA SE'!AU19</f>
        <v>630.26409990683305</v>
      </c>
      <c r="R58" s="166">
        <f>'[11]NETP DATA SE'!AV19</f>
        <v>710.33708766831057</v>
      </c>
      <c r="S58" s="166">
        <f>'[11]NETP DATA SE'!AW19</f>
        <v>746.79834782188652</v>
      </c>
      <c r="T58" s="166">
        <f>'[11]NETP DATA SE'!AX19</f>
        <v>783.64604194927279</v>
      </c>
      <c r="U58" s="166">
        <f>'[11]NETP DATA SE'!AY19</f>
        <v>812.68964131558243</v>
      </c>
      <c r="V58" s="166">
        <f>'[11]NETP DATA SE'!AZ19</f>
        <v>839.10988345503756</v>
      </c>
      <c r="W58" s="166">
        <f>'[11]NETP DATA SE'!BA19</f>
        <v>862.02025070198442</v>
      </c>
      <c r="X58" s="166">
        <f>'[11]NETP DATA SE'!BB19</f>
        <v>883.80154275471659</v>
      </c>
      <c r="Y58" s="166">
        <f>'[11]NETP DATA SE'!BC19</f>
        <v>903.54238824724064</v>
      </c>
      <c r="Z58" s="25"/>
      <c r="AG58" s="25"/>
    </row>
    <row r="59" spans="2:33" x14ac:dyDescent="0.3">
      <c r="B59">
        <v>2040</v>
      </c>
      <c r="C59" s="128" t="s">
        <v>272</v>
      </c>
      <c r="D59" s="16" t="s">
        <v>330</v>
      </c>
      <c r="E59" s="13">
        <f>($U$12)/100</f>
        <v>0.94595104521921658</v>
      </c>
      <c r="F59" s="13">
        <f>($U$12)/100</f>
        <v>0.94595104521921658</v>
      </c>
      <c r="G59" s="13">
        <f>($U$12)/100</f>
        <v>0.94595104521921658</v>
      </c>
      <c r="H59" s="13">
        <f>($U$12)/100</f>
        <v>0.94595104521921658</v>
      </c>
      <c r="L59" s="28"/>
      <c r="M59" s="28"/>
      <c r="N59" s="157" t="s">
        <v>308</v>
      </c>
      <c r="O59" s="166">
        <f>'[11]NETP DATA SE'!AS20</f>
        <v>0</v>
      </c>
      <c r="P59" s="166">
        <f>'[11]NETP DATA SE'!AT20</f>
        <v>0</v>
      </c>
      <c r="Q59" s="166">
        <f>'[11]NETP DATA SE'!AU20</f>
        <v>0</v>
      </c>
      <c r="R59" s="166">
        <f>'[11]NETP DATA SE'!AV20</f>
        <v>0</v>
      </c>
      <c r="S59" s="166">
        <f>'[11]NETP DATA SE'!AW20</f>
        <v>0</v>
      </c>
      <c r="T59" s="166">
        <f>'[11]NETP DATA SE'!AX20</f>
        <v>0</v>
      </c>
      <c r="U59" s="166">
        <f>'[11]NETP DATA SE'!AY20</f>
        <v>0</v>
      </c>
      <c r="V59" s="166">
        <f>'[11]NETP DATA SE'!AZ20</f>
        <v>0</v>
      </c>
      <c r="W59" s="166">
        <f>'[11]NETP DATA SE'!BA20</f>
        <v>0</v>
      </c>
      <c r="X59" s="166">
        <f>'[11]NETP DATA SE'!BB20</f>
        <v>0</v>
      </c>
      <c r="Y59" s="166">
        <f>'[11]NETP DATA SE'!BC20</f>
        <v>0</v>
      </c>
      <c r="Z59" s="25"/>
      <c r="AG59" s="25"/>
    </row>
    <row r="60" spans="2:33" x14ac:dyDescent="0.3">
      <c r="B60" s="2">
        <v>2050</v>
      </c>
      <c r="C60" s="129" t="s">
        <v>272</v>
      </c>
      <c r="D60" s="120" t="s">
        <v>330</v>
      </c>
      <c r="E60" s="19">
        <f>($W$12)/100</f>
        <v>0.86791491529741438</v>
      </c>
      <c r="F60" s="19">
        <f>($W$12)/100</f>
        <v>0.86791491529741438</v>
      </c>
      <c r="G60" s="19">
        <f>($W$12)/100</f>
        <v>0.86791491529741438</v>
      </c>
      <c r="H60" s="19">
        <f>($W$12)/100</f>
        <v>0.86791491529741438</v>
      </c>
      <c r="L60" s="28"/>
      <c r="M60" s="28"/>
      <c r="N60" s="157" t="s">
        <v>309</v>
      </c>
      <c r="O60" s="166">
        <f>'[11]NETP DATA SE'!AS21</f>
        <v>1.2901175780630341</v>
      </c>
      <c r="P60" s="166">
        <f>'[11]NETP DATA SE'!AT21</f>
        <v>1.5274517695921037</v>
      </c>
      <c r="Q60" s="166">
        <f>'[11]NETP DATA SE'!AU21</f>
        <v>2.181814243576333</v>
      </c>
      <c r="R60" s="166">
        <f>'[11]NETP DATA SE'!AV21</f>
        <v>2.3007783147210548</v>
      </c>
      <c r="S60" s="166">
        <f>'[11]NETP DATA SE'!AW21</f>
        <v>2.4455604069378745</v>
      </c>
      <c r="T60" s="166">
        <f>'[11]NETP DATA SE'!AX21</f>
        <v>2.5310490266722154</v>
      </c>
      <c r="U60" s="166">
        <f>'[11]NETP DATA SE'!AY21</f>
        <v>2.6175482568454305</v>
      </c>
      <c r="V60" s="166">
        <f>'[11]NETP DATA SE'!AZ21</f>
        <v>2.6927567073491558</v>
      </c>
      <c r="W60" s="166">
        <f>'[11]NETP DATA SE'!BA21</f>
        <v>2.765709541543258</v>
      </c>
      <c r="X60" s="166">
        <f>'[11]NETP DATA SE'!BB21</f>
        <v>2.8417188739411872</v>
      </c>
      <c r="Y60" s="166">
        <f>'[11]NETP DATA SE'!BC21</f>
        <v>2.9311696797994831</v>
      </c>
      <c r="Z60" s="25"/>
      <c r="AG60" s="25"/>
    </row>
    <row r="61" spans="2:33" x14ac:dyDescent="0.3">
      <c r="B61">
        <v>2012</v>
      </c>
      <c r="C61" t="s">
        <v>273</v>
      </c>
      <c r="D61" s="16" t="s">
        <v>335</v>
      </c>
      <c r="E61" s="13">
        <f>($O$13)/100</f>
        <v>0.99157424984180909</v>
      </c>
      <c r="F61" s="13">
        <f>($O$13)/100</f>
        <v>0.99157424984180909</v>
      </c>
      <c r="G61" s="13">
        <f>($O$13)/100</f>
        <v>0.99157424984180909</v>
      </c>
      <c r="H61" s="13">
        <f>($O$13)/100</f>
        <v>0.99157424984180909</v>
      </c>
      <c r="L61" s="28"/>
      <c r="M61" s="28"/>
      <c r="N61" s="157" t="s">
        <v>310</v>
      </c>
      <c r="O61" s="166">
        <f>'[11]NETP DATA SE'!AS22</f>
        <v>3.0883296904937358</v>
      </c>
      <c r="P61" s="166">
        <f>'[11]NETP DATA SE'!AT22</f>
        <v>3.4122540244250366</v>
      </c>
      <c r="Q61" s="166">
        <f>'[11]NETP DATA SE'!AU22</f>
        <v>3.9637113969070237</v>
      </c>
      <c r="R61" s="166">
        <f>'[11]NETP DATA SE'!AV22</f>
        <v>4.282719276004622</v>
      </c>
      <c r="S61" s="166">
        <f>'[11]NETP DATA SE'!AW22</f>
        <v>4.4262663242627731</v>
      </c>
      <c r="T61" s="166">
        <f>'[11]NETP DATA SE'!AX22</f>
        <v>4.5530515323269451</v>
      </c>
      <c r="U61" s="166">
        <f>'[11]NETP DATA SE'!AY22</f>
        <v>4.6672549503556064</v>
      </c>
      <c r="V61" s="166">
        <f>'[11]NETP DATA SE'!AZ22</f>
        <v>4.7609045027967785</v>
      </c>
      <c r="W61" s="166">
        <f>'[11]NETP DATA SE'!BA22</f>
        <v>4.8541025905340911</v>
      </c>
      <c r="X61" s="166">
        <f>'[11]NETP DATA SE'!BB22</f>
        <v>4.9542835768867288</v>
      </c>
      <c r="Y61" s="166">
        <f>'[11]NETP DATA SE'!BC22</f>
        <v>5.0642883142024449</v>
      </c>
      <c r="Z61" s="25"/>
      <c r="AG61" s="25"/>
    </row>
    <row r="62" spans="2:33" x14ac:dyDescent="0.3">
      <c r="B62">
        <v>2015</v>
      </c>
      <c r="C62" t="s">
        <v>273</v>
      </c>
      <c r="D62" s="16" t="s">
        <v>335</v>
      </c>
      <c r="E62" s="13">
        <f>($P$13)/100</f>
        <v>0.97495587304759046</v>
      </c>
      <c r="F62" s="13">
        <f>($P$13)/100</f>
        <v>0.97495587304759046</v>
      </c>
      <c r="G62" s="13">
        <f>($P$13)/100</f>
        <v>0.97495587304759046</v>
      </c>
      <c r="H62" s="13">
        <f>($P$13)/100</f>
        <v>0.97495587304759046</v>
      </c>
      <c r="L62" s="28"/>
      <c r="M62" s="28"/>
      <c r="N62" s="157" t="s">
        <v>311</v>
      </c>
      <c r="O62" s="166">
        <f>'[11]NETP DATA SE'!AS23</f>
        <v>21.172492374096556</v>
      </c>
      <c r="P62" s="166">
        <f>'[11]NETP DATA SE'!AT23</f>
        <v>24.704389048390141</v>
      </c>
      <c r="Q62" s="166">
        <f>'[11]NETP DATA SE'!AU23</f>
        <v>28.888356804965937</v>
      </c>
      <c r="R62" s="166">
        <f>'[11]NETP DATA SE'!AV23</f>
        <v>30.070725801323185</v>
      </c>
      <c r="S62" s="166">
        <f>'[11]NETP DATA SE'!AW23</f>
        <v>31.268179107668168</v>
      </c>
      <c r="T62" s="166">
        <f>'[11]NETP DATA SE'!AX23</f>
        <v>32.638077510262953</v>
      </c>
      <c r="U62" s="166">
        <f>'[11]NETP DATA SE'!AY23</f>
        <v>33.970974329262781</v>
      </c>
      <c r="V62" s="166">
        <f>'[11]NETP DATA SE'!AZ23</f>
        <v>34.894566163147068</v>
      </c>
      <c r="W62" s="166">
        <f>'[11]NETP DATA SE'!BA23</f>
        <v>35.712818196697185</v>
      </c>
      <c r="X62" s="166">
        <f>'[11]NETP DATA SE'!BB23</f>
        <v>36.543774402406065</v>
      </c>
      <c r="Y62" s="166">
        <f>'[11]NETP DATA SE'!BC23</f>
        <v>37.43239401728566</v>
      </c>
      <c r="Z62" s="25"/>
      <c r="AG62" s="25"/>
    </row>
    <row r="63" spans="2:33" x14ac:dyDescent="0.3">
      <c r="B63">
        <v>2020</v>
      </c>
      <c r="C63" t="s">
        <v>273</v>
      </c>
      <c r="D63" s="16" t="s">
        <v>335</v>
      </c>
      <c r="E63" s="13">
        <f>($Q$13)/100</f>
        <v>1.0660245815486269</v>
      </c>
      <c r="F63" s="13">
        <f>($Q$13)/100</f>
        <v>1.0660245815486269</v>
      </c>
      <c r="G63" s="13">
        <f>($Q$13)/100</f>
        <v>1.0660245815486269</v>
      </c>
      <c r="H63" s="13">
        <f>($Q$13)/100</f>
        <v>1.0660245815486269</v>
      </c>
      <c r="L63" s="28"/>
      <c r="M63" s="28"/>
      <c r="N63" s="157" t="s">
        <v>304</v>
      </c>
      <c r="O63" s="166">
        <f>'[11]NETP DATA SE'!AS24</f>
        <v>19.475000000000001</v>
      </c>
      <c r="P63" s="166">
        <f>'[11]NETP DATA SE'!AT24</f>
        <v>21.675000000000001</v>
      </c>
      <c r="Q63" s="166">
        <f>'[11]NETP DATA SE'!AU24</f>
        <v>23.463999999999999</v>
      </c>
      <c r="R63" s="166">
        <f>'[11]NETP DATA SE'!AV24</f>
        <v>24.283282084532011</v>
      </c>
      <c r="S63" s="166">
        <f>'[11]NETP DATA SE'!AW24</f>
        <v>27.628980936231013</v>
      </c>
      <c r="T63" s="166">
        <f>'[11]NETP DATA SE'!AX24</f>
        <v>29.814148160588655</v>
      </c>
      <c r="U63" s="166">
        <f>'[11]NETP DATA SE'!AY24</f>
        <v>31.89481887455597</v>
      </c>
      <c r="V63" s="166">
        <f>'[11]NETP DATA SE'!AZ24</f>
        <v>33.802805744918381</v>
      </c>
      <c r="W63" s="166">
        <f>'[11]NETP DATA SE'!BA24</f>
        <v>35.608011295575039</v>
      </c>
      <c r="X63" s="166">
        <f>'[11]NETP DATA SE'!BB24</f>
        <v>37.486993056054558</v>
      </c>
      <c r="Y63" s="166">
        <f>'[11]NETP DATA SE'!BC24</f>
        <v>39.324255052029983</v>
      </c>
      <c r="Z63" s="25"/>
      <c r="AG63" s="25"/>
    </row>
    <row r="64" spans="2:33" x14ac:dyDescent="0.3">
      <c r="B64">
        <v>2030</v>
      </c>
      <c r="C64" t="s">
        <v>273</v>
      </c>
      <c r="D64" s="16" t="s">
        <v>335</v>
      </c>
      <c r="E64" s="13">
        <f>($S$13)/100</f>
        <v>1.1441482696149319</v>
      </c>
      <c r="F64" s="13">
        <f>($S$13)/100</f>
        <v>1.1441482696149319</v>
      </c>
      <c r="G64" s="13">
        <f>($S$13)/100</f>
        <v>1.1441482696149319</v>
      </c>
      <c r="H64" s="13">
        <f>($S$13)/100</f>
        <v>1.1441482696149319</v>
      </c>
      <c r="L64" s="28"/>
      <c r="M64" s="28"/>
      <c r="N64" s="157" t="s">
        <v>312</v>
      </c>
      <c r="O64" s="166">
        <f>'[11]NETP DATA SE'!AS25</f>
        <v>404.52945340442591</v>
      </c>
      <c r="P64" s="166">
        <f>'[11]NETP DATA SE'!AT25</f>
        <v>524.03847617980045</v>
      </c>
      <c r="Q64" s="166">
        <f>'[11]NETP DATA SE'!AU25</f>
        <v>571.7662174613838</v>
      </c>
      <c r="R64" s="166">
        <f>'[11]NETP DATA SE'!AV25</f>
        <v>649.39958219172968</v>
      </c>
      <c r="S64" s="166">
        <f>'[11]NETP DATA SE'!AW25</f>
        <v>681.02936104678668</v>
      </c>
      <c r="T64" s="166">
        <f>'[11]NETP DATA SE'!AX25</f>
        <v>714.10971571942196</v>
      </c>
      <c r="U64" s="166">
        <f>'[11]NETP DATA SE'!AY25</f>
        <v>739.53904490456262</v>
      </c>
      <c r="V64" s="166">
        <f>'[11]NETP DATA SE'!AZ25</f>
        <v>762.95885033682612</v>
      </c>
      <c r="W64" s="166">
        <f>'[11]NETP DATA SE'!BA25</f>
        <v>783.07960907763481</v>
      </c>
      <c r="X64" s="166">
        <f>'[11]NETP DATA SE'!BB25</f>
        <v>801.97477284542811</v>
      </c>
      <c r="Y64" s="166">
        <f>'[11]NETP DATA SE'!BC25</f>
        <v>818.79028118392307</v>
      </c>
      <c r="Z64" s="25"/>
      <c r="AG64" s="25"/>
    </row>
    <row r="65" spans="2:33" x14ac:dyDescent="0.3">
      <c r="B65">
        <v>2040</v>
      </c>
      <c r="C65" t="s">
        <v>273</v>
      </c>
      <c r="D65" s="16" t="s">
        <v>335</v>
      </c>
      <c r="E65" s="13">
        <f>($U$13)/100</f>
        <v>1.0595520713312612</v>
      </c>
      <c r="F65" s="13">
        <f>($U$13)/100</f>
        <v>1.0595520713312612</v>
      </c>
      <c r="G65" s="13">
        <f>($U$13)/100</f>
        <v>1.0595520713312612</v>
      </c>
      <c r="H65" s="13">
        <f>($U$13)/100</f>
        <v>1.0595520713312612</v>
      </c>
      <c r="L65" s="28"/>
      <c r="M65" s="28"/>
      <c r="N65" s="157"/>
      <c r="O65" s="157"/>
      <c r="P65" s="157"/>
      <c r="Q65" s="157"/>
      <c r="R65" s="157"/>
      <c r="S65" s="157"/>
      <c r="T65" s="157"/>
      <c r="U65" s="157"/>
      <c r="V65" s="157"/>
      <c r="W65" s="157"/>
      <c r="X65" s="157"/>
      <c r="Y65" s="157"/>
      <c r="Z65" s="25"/>
      <c r="AG65" s="25"/>
    </row>
    <row r="66" spans="2:33" x14ac:dyDescent="0.3">
      <c r="B66" s="2">
        <v>2050</v>
      </c>
      <c r="C66" s="2" t="s">
        <v>273</v>
      </c>
      <c r="D66" s="120" t="s">
        <v>335</v>
      </c>
      <c r="E66" s="19">
        <f>($W$13)/100</f>
        <v>0.97495587304759046</v>
      </c>
      <c r="F66" s="19">
        <f>($W$13)/100</f>
        <v>0.97495587304759046</v>
      </c>
      <c r="G66" s="19">
        <f>($W$13)/100</f>
        <v>0.97495587304759046</v>
      </c>
      <c r="H66" s="19">
        <f>($W$13)/100</f>
        <v>0.97495587304759046</v>
      </c>
      <c r="L66" s="28"/>
      <c r="M66" s="28"/>
      <c r="N66" s="157"/>
      <c r="O66" s="157"/>
      <c r="P66" s="157"/>
      <c r="Q66" s="157"/>
      <c r="R66" s="157"/>
      <c r="S66" s="157"/>
      <c r="T66" s="157"/>
      <c r="U66" s="157"/>
      <c r="V66" s="157"/>
      <c r="W66" s="157"/>
      <c r="X66" s="157"/>
      <c r="Y66" s="157"/>
      <c r="Z66" s="25"/>
      <c r="AG66" s="25"/>
    </row>
    <row r="67" spans="2:33" x14ac:dyDescent="0.3">
      <c r="B67">
        <v>2012</v>
      </c>
      <c r="C67" t="s">
        <v>274</v>
      </c>
      <c r="D67" s="16" t="s">
        <v>336</v>
      </c>
      <c r="E67" s="13">
        <f>($O$14)/100</f>
        <v>0.75874007918893482</v>
      </c>
      <c r="F67" s="13">
        <f>($O$14)/100</f>
        <v>0.75874007918893482</v>
      </c>
      <c r="G67" s="13">
        <f>($O$14)/100</f>
        <v>0.75874007918893482</v>
      </c>
      <c r="H67" s="13">
        <f>($O$14)/100</f>
        <v>0.75874007918893482</v>
      </c>
      <c r="L67" s="28"/>
      <c r="M67" s="28"/>
      <c r="N67" s="157"/>
      <c r="O67" s="157"/>
      <c r="P67" s="157"/>
      <c r="Q67" s="157"/>
      <c r="R67" s="157"/>
      <c r="S67" s="157"/>
      <c r="T67" s="157"/>
      <c r="U67" s="157"/>
      <c r="V67" s="157"/>
      <c r="W67" s="157"/>
      <c r="X67" s="157"/>
      <c r="Y67" s="157"/>
      <c r="Z67" s="25"/>
      <c r="AG67" s="25"/>
    </row>
    <row r="68" spans="2:33" x14ac:dyDescent="0.3">
      <c r="B68">
        <v>2015</v>
      </c>
      <c r="C68" t="s">
        <v>274</v>
      </c>
      <c r="D68" s="16" t="s">
        <v>336</v>
      </c>
      <c r="E68" s="13">
        <f>($P$14)/100</f>
        <v>0.69437687541059279</v>
      </c>
      <c r="F68" s="13">
        <f>($P$14)/100</f>
        <v>0.69437687541059279</v>
      </c>
      <c r="G68" s="13">
        <f>($P$14)/100</f>
        <v>0.69437687541059279</v>
      </c>
      <c r="H68" s="13">
        <f>($P$14)/100</f>
        <v>0.69437687541059279</v>
      </c>
      <c r="L68" s="28"/>
      <c r="M68" s="28"/>
      <c r="N68" s="157"/>
      <c r="O68" s="157"/>
      <c r="P68" s="157"/>
      <c r="Q68" s="157"/>
      <c r="R68" s="157"/>
      <c r="S68" s="157"/>
      <c r="T68" s="157"/>
      <c r="U68" s="157"/>
      <c r="V68" s="157"/>
      <c r="W68" s="157"/>
      <c r="X68" s="157"/>
      <c r="Y68" s="157"/>
      <c r="Z68" s="25"/>
      <c r="AG68" s="25"/>
    </row>
    <row r="69" spans="2:33" x14ac:dyDescent="0.3">
      <c r="B69">
        <v>2020</v>
      </c>
      <c r="C69" t="s">
        <v>274</v>
      </c>
      <c r="D69" s="16" t="s">
        <v>336</v>
      </c>
      <c r="E69" s="13">
        <f>($Q$14)/100</f>
        <v>0.39940164868182143</v>
      </c>
      <c r="F69" s="13">
        <f>($Q$14)/100</f>
        <v>0.39940164868182143</v>
      </c>
      <c r="G69" s="13">
        <f>($Q$14)/100</f>
        <v>0.39940164868182143</v>
      </c>
      <c r="H69" s="13">
        <f>($Q$14)/100</f>
        <v>0.39940164868182143</v>
      </c>
      <c r="L69" s="28"/>
      <c r="M69" s="28"/>
      <c r="N69" s="157"/>
      <c r="O69" s="167">
        <v>2000</v>
      </c>
      <c r="P69" s="167">
        <v>2005</v>
      </c>
      <c r="Q69" s="167">
        <v>2010</v>
      </c>
      <c r="R69" s="167">
        <v>2015</v>
      </c>
      <c r="S69" s="167">
        <v>2020</v>
      </c>
      <c r="T69" s="167">
        <v>2025</v>
      </c>
      <c r="U69" s="167">
        <v>2030</v>
      </c>
      <c r="V69" s="167">
        <v>2035</v>
      </c>
      <c r="W69" s="167">
        <v>2040</v>
      </c>
      <c r="X69" s="167">
        <v>2045</v>
      </c>
      <c r="Y69" s="167">
        <v>2050</v>
      </c>
      <c r="Z69" s="25"/>
      <c r="AG69" s="25"/>
    </row>
    <row r="70" spans="2:33" x14ac:dyDescent="0.3">
      <c r="B70">
        <v>2030</v>
      </c>
      <c r="C70" t="s">
        <v>274</v>
      </c>
      <c r="D70" s="16" t="s">
        <v>336</v>
      </c>
      <c r="E70" s="13">
        <f>($S$14)/100</f>
        <v>0.67395769694357388</v>
      </c>
      <c r="F70" s="13">
        <f>($S$14)/100</f>
        <v>0.67395769694357388</v>
      </c>
      <c r="G70" s="13">
        <f>($S$14)/100</f>
        <v>0.67395769694357388</v>
      </c>
      <c r="H70" s="13">
        <f>($S$14)/100</f>
        <v>0.67395769694357388</v>
      </c>
      <c r="L70" s="28"/>
      <c r="M70" s="28"/>
      <c r="N70" s="160" t="s">
        <v>296</v>
      </c>
      <c r="O70" s="157">
        <f t="shared" ref="O70:Y71" si="7">O49/$Q49*100</f>
        <v>92.168872255676916</v>
      </c>
      <c r="P70" s="157">
        <f t="shared" si="7"/>
        <v>90.817839361523369</v>
      </c>
      <c r="Q70" s="157">
        <f t="shared" si="7"/>
        <v>100</v>
      </c>
      <c r="R70" s="157">
        <f t="shared" si="7"/>
        <v>115.09778368054515</v>
      </c>
      <c r="S70" s="157">
        <f t="shared" si="7"/>
        <v>121.20635129201929</v>
      </c>
      <c r="T70" s="157">
        <f t="shared" si="7"/>
        <v>127.96130375300004</v>
      </c>
      <c r="U70" s="157">
        <f t="shared" si="7"/>
        <v>135.29767518738385</v>
      </c>
      <c r="V70" s="157">
        <f t="shared" si="7"/>
        <v>142.15685608106162</v>
      </c>
      <c r="W70" s="157">
        <f t="shared" si="7"/>
        <v>148.02638537369918</v>
      </c>
      <c r="X70" s="157">
        <f t="shared" si="7"/>
        <v>154.88761388425993</v>
      </c>
      <c r="Y70" s="157">
        <f t="shared" si="7"/>
        <v>162.28352083353076</v>
      </c>
      <c r="Z70" s="25"/>
      <c r="AG70" s="25"/>
    </row>
    <row r="71" spans="2:33" x14ac:dyDescent="0.3">
      <c r="B71">
        <v>2040</v>
      </c>
      <c r="C71" t="s">
        <v>274</v>
      </c>
      <c r="D71" s="16" t="s">
        <v>336</v>
      </c>
      <c r="E71" s="13">
        <f>($U$14)/100</f>
        <v>0.68416728617708333</v>
      </c>
      <c r="F71" s="13">
        <f>($U$14)/100</f>
        <v>0.68416728617708333</v>
      </c>
      <c r="G71" s="13">
        <f>($U$14)/100</f>
        <v>0.68416728617708333</v>
      </c>
      <c r="H71" s="13">
        <f>($U$14)/100</f>
        <v>0.68416728617708333</v>
      </c>
      <c r="L71" s="28"/>
      <c r="M71" s="28"/>
      <c r="N71" s="157" t="s">
        <v>297</v>
      </c>
      <c r="O71" s="157">
        <f t="shared" si="7"/>
        <v>44.29349191771238</v>
      </c>
      <c r="P71" s="157">
        <f t="shared" si="7"/>
        <v>69.941900580060448</v>
      </c>
      <c r="Q71" s="157">
        <f t="shared" si="7"/>
        <v>100</v>
      </c>
      <c r="R71" s="157">
        <f t="shared" si="7"/>
        <v>102.23553164612234</v>
      </c>
      <c r="S71" s="157">
        <f t="shared" si="7"/>
        <v>100.41683542722872</v>
      </c>
      <c r="T71" s="157">
        <f t="shared" si="7"/>
        <v>97.649846469211369</v>
      </c>
      <c r="U71" s="157">
        <f t="shared" si="7"/>
        <v>96.300154198591429</v>
      </c>
      <c r="V71" s="157">
        <f t="shared" si="7"/>
        <v>96.587148531996917</v>
      </c>
      <c r="W71" s="157">
        <f t="shared" si="7"/>
        <v>96.241012810441532</v>
      </c>
      <c r="X71" s="157">
        <f t="shared" si="7"/>
        <v>95.354230850245457</v>
      </c>
      <c r="Y71" s="157">
        <f t="shared" si="7"/>
        <v>94.824517868203472</v>
      </c>
      <c r="Z71" s="25"/>
      <c r="AG71" s="25"/>
    </row>
    <row r="72" spans="2:33" x14ac:dyDescent="0.3">
      <c r="B72" s="2">
        <v>2050</v>
      </c>
      <c r="C72" s="2" t="s">
        <v>274</v>
      </c>
      <c r="D72" s="120" t="s">
        <v>336</v>
      </c>
      <c r="E72" s="19">
        <f>($W$14)/100</f>
        <v>0.69437687541059279</v>
      </c>
      <c r="F72" s="19">
        <f>($W$14)/100</f>
        <v>0.69437687541059279</v>
      </c>
      <c r="G72" s="19">
        <f>($W$14)/100</f>
        <v>0.69437687541059279</v>
      </c>
      <c r="H72" s="19">
        <f>($W$14)/100</f>
        <v>0.69437687541059279</v>
      </c>
      <c r="L72" s="28"/>
      <c r="M72" s="28"/>
      <c r="N72" s="157" t="s">
        <v>298</v>
      </c>
      <c r="O72" s="157"/>
      <c r="P72" s="157"/>
      <c r="Q72" s="157"/>
      <c r="R72" s="157"/>
      <c r="S72" s="157"/>
      <c r="T72" s="157"/>
      <c r="U72" s="157"/>
      <c r="V72" s="157"/>
      <c r="W72" s="157"/>
      <c r="X72" s="157"/>
      <c r="Y72" s="157"/>
      <c r="Z72" s="25"/>
      <c r="AG72" s="25"/>
    </row>
    <row r="73" spans="2:33" x14ac:dyDescent="0.3">
      <c r="B73">
        <v>2012</v>
      </c>
      <c r="C73" t="s">
        <v>260</v>
      </c>
      <c r="D73" t="s">
        <v>259</v>
      </c>
      <c r="E73" s="13">
        <f>($O$15)/100</f>
        <v>1.0047432549074224</v>
      </c>
      <c r="F73" s="13">
        <f>($O$15)/100</f>
        <v>1.0047432549074224</v>
      </c>
      <c r="G73" s="13">
        <f>($O$15)/100</f>
        <v>1.0047432549074224</v>
      </c>
      <c r="H73" s="13">
        <f>($O$15)/100</f>
        <v>1.0047432549074224</v>
      </c>
      <c r="L73" s="28"/>
      <c r="M73" s="28"/>
      <c r="N73" s="168" t="s">
        <v>299</v>
      </c>
      <c r="O73" s="157">
        <f t="shared" ref="O73:Y79" si="8">O52/$Q52*100</f>
        <v>111.95146557579405</v>
      </c>
      <c r="P73" s="157">
        <f t="shared" si="8"/>
        <v>99.120239213464046</v>
      </c>
      <c r="Q73" s="157">
        <f t="shared" si="8"/>
        <v>100</v>
      </c>
      <c r="R73" s="157">
        <f t="shared" si="8"/>
        <v>106.36868862652373</v>
      </c>
      <c r="S73" s="157">
        <f t="shared" si="8"/>
        <v>107.43576445387548</v>
      </c>
      <c r="T73" s="157">
        <f t="shared" si="8"/>
        <v>110.80743841283206</v>
      </c>
      <c r="U73" s="157">
        <f t="shared" si="8"/>
        <v>115.40738910847661</v>
      </c>
      <c r="V73" s="157">
        <f t="shared" si="8"/>
        <v>119.48505731990653</v>
      </c>
      <c r="W73" s="157">
        <f t="shared" si="8"/>
        <v>121.89617830067883</v>
      </c>
      <c r="X73" s="157">
        <f t="shared" si="8"/>
        <v>125.73508911916539</v>
      </c>
      <c r="Y73" s="157">
        <f t="shared" si="8"/>
        <v>129.61493917605566</v>
      </c>
      <c r="Z73" s="25"/>
      <c r="AG73" s="25"/>
    </row>
    <row r="74" spans="2:33" x14ac:dyDescent="0.3">
      <c r="B74">
        <v>2015</v>
      </c>
      <c r="C74" t="s">
        <v>260</v>
      </c>
      <c r="D74" t="s">
        <v>259</v>
      </c>
      <c r="E74" s="13">
        <f>($P$15)/100</f>
        <v>1.0261157360946807</v>
      </c>
      <c r="F74" s="13">
        <f>($P$15)/100</f>
        <v>1.0261157360946807</v>
      </c>
      <c r="G74" s="13">
        <f>($P$15)/100</f>
        <v>1.0261157360946807</v>
      </c>
      <c r="H74" s="13">
        <f>($P$15)/100</f>
        <v>1.0261157360946807</v>
      </c>
      <c r="L74" s="28"/>
      <c r="M74" s="28"/>
      <c r="N74" s="168" t="s">
        <v>301</v>
      </c>
      <c r="O74" s="157">
        <f t="shared" si="8"/>
        <v>25.058859399228204</v>
      </c>
      <c r="P74" s="157">
        <f t="shared" si="8"/>
        <v>54.442233550702348</v>
      </c>
      <c r="Q74" s="157">
        <f t="shared" si="8"/>
        <v>100</v>
      </c>
      <c r="R74" s="157">
        <f t="shared" si="8"/>
        <v>151.65221163166302</v>
      </c>
      <c r="S74" s="157">
        <f t="shared" si="8"/>
        <v>182.70417108143718</v>
      </c>
      <c r="T74" s="157">
        <f t="shared" si="8"/>
        <v>203.25801442680353</v>
      </c>
      <c r="U74" s="157">
        <f t="shared" si="8"/>
        <v>221.5320716026194</v>
      </c>
      <c r="V74" s="157">
        <f t="shared" si="8"/>
        <v>238.30458545379</v>
      </c>
      <c r="W74" s="157">
        <f t="shared" si="8"/>
        <v>255.66953357368766</v>
      </c>
      <c r="X74" s="157">
        <f t="shared" si="8"/>
        <v>273.62104591865449</v>
      </c>
      <c r="Y74" s="157">
        <f t="shared" si="8"/>
        <v>289.59643384979904</v>
      </c>
      <c r="Z74" s="25"/>
      <c r="AG74" s="25"/>
    </row>
    <row r="75" spans="2:33" x14ac:dyDescent="0.3">
      <c r="B75">
        <v>2020</v>
      </c>
      <c r="C75" t="s">
        <v>260</v>
      </c>
      <c r="D75" t="s">
        <v>259</v>
      </c>
      <c r="E75" s="13">
        <f>($Q$15)/100</f>
        <v>1.0714736050730262</v>
      </c>
      <c r="F75" s="13">
        <f>($Q$15)/100</f>
        <v>1.0714736050730262</v>
      </c>
      <c r="G75" s="13">
        <f>($Q$15)/100</f>
        <v>1.0714736050730262</v>
      </c>
      <c r="H75" s="13">
        <f>($Q$15)/100</f>
        <v>1.0714736050730262</v>
      </c>
      <c r="L75" s="28"/>
      <c r="M75" s="28"/>
      <c r="N75" s="157" t="s">
        <v>302</v>
      </c>
      <c r="O75" s="157">
        <f t="shared" si="8"/>
        <v>25.113119320079381</v>
      </c>
      <c r="P75" s="157">
        <f t="shared" si="8"/>
        <v>36.726905955748393</v>
      </c>
      <c r="Q75" s="157">
        <f t="shared" si="8"/>
        <v>100</v>
      </c>
      <c r="R75" s="157">
        <f t="shared" si="8"/>
        <v>103.58477084047202</v>
      </c>
      <c r="S75" s="157">
        <f t="shared" si="8"/>
        <v>106.78971976151692</v>
      </c>
      <c r="T75" s="157">
        <f t="shared" si="8"/>
        <v>112.5385540601971</v>
      </c>
      <c r="U75" s="157">
        <f t="shared" si="8"/>
        <v>117.01507969188766</v>
      </c>
      <c r="V75" s="157">
        <f t="shared" si="8"/>
        <v>119.77659288304126</v>
      </c>
      <c r="W75" s="157">
        <f t="shared" si="8"/>
        <v>121.50961238717477</v>
      </c>
      <c r="X75" s="157">
        <f t="shared" si="8"/>
        <v>122.31174311369679</v>
      </c>
      <c r="Y75" s="157">
        <f t="shared" si="8"/>
        <v>122.87962802854024</v>
      </c>
      <c r="Z75" s="25"/>
      <c r="AG75" s="25"/>
    </row>
    <row r="76" spans="2:33" x14ac:dyDescent="0.3">
      <c r="B76">
        <v>2030</v>
      </c>
      <c r="C76" t="s">
        <v>260</v>
      </c>
      <c r="D76" t="s">
        <v>259</v>
      </c>
      <c r="E76" s="13">
        <f>($S$15)/100</f>
        <v>1.1008718302844696</v>
      </c>
      <c r="F76" s="13">
        <f>($S$15)/100</f>
        <v>1.1008718302844696</v>
      </c>
      <c r="G76" s="13">
        <f>($S$15)/100</f>
        <v>1.1008718302844696</v>
      </c>
      <c r="H76" s="13">
        <f>($S$15)/100</f>
        <v>1.1008718302844696</v>
      </c>
      <c r="L76" s="28"/>
      <c r="M76" s="28"/>
      <c r="N76" s="168" t="s">
        <v>303</v>
      </c>
      <c r="O76" s="157">
        <f t="shared" si="8"/>
        <v>80.246370115402925</v>
      </c>
      <c r="P76" s="157">
        <f t="shared" si="8"/>
        <v>94.31965280189462</v>
      </c>
      <c r="Q76" s="157">
        <f t="shared" si="8"/>
        <v>100</v>
      </c>
      <c r="R76" s="157">
        <f t="shared" si="8"/>
        <v>103.57158049239065</v>
      </c>
      <c r="S76" s="157">
        <f t="shared" si="8"/>
        <v>106.79596748376123</v>
      </c>
      <c r="T76" s="157">
        <f t="shared" si="8"/>
        <v>112.66104255251589</v>
      </c>
      <c r="U76" s="157">
        <f t="shared" si="8"/>
        <v>117.18885028331908</v>
      </c>
      <c r="V76" s="157">
        <f t="shared" si="8"/>
        <v>119.92711269212333</v>
      </c>
      <c r="W76" s="157">
        <f t="shared" si="8"/>
        <v>121.59225826991018</v>
      </c>
      <c r="X76" s="157">
        <f t="shared" si="8"/>
        <v>122.27896221941266</v>
      </c>
      <c r="Y76" s="157">
        <f t="shared" si="8"/>
        <v>122.71052003064744</v>
      </c>
      <c r="Z76" s="25"/>
      <c r="AG76" s="25"/>
    </row>
    <row r="77" spans="2:33" x14ac:dyDescent="0.3">
      <c r="B77">
        <v>2040</v>
      </c>
      <c r="C77" t="s">
        <v>260</v>
      </c>
      <c r="D77" t="s">
        <v>259</v>
      </c>
      <c r="E77" s="13">
        <f>($U$15)/100</f>
        <v>1.063493783189575</v>
      </c>
      <c r="F77" s="13">
        <f>($U$15)/100</f>
        <v>1.063493783189575</v>
      </c>
      <c r="G77" s="13">
        <f>($U$15)/100</f>
        <v>1.063493783189575</v>
      </c>
      <c r="H77" s="13">
        <f>($U$15)/100</f>
        <v>1.063493783189575</v>
      </c>
      <c r="L77" s="28"/>
      <c r="M77" s="28"/>
      <c r="N77" s="168" t="s">
        <v>304</v>
      </c>
      <c r="O77" s="157">
        <f t="shared" si="8"/>
        <v>89.458077977646226</v>
      </c>
      <c r="P77" s="157">
        <f t="shared" si="8"/>
        <v>85.770935130894458</v>
      </c>
      <c r="Q77" s="157">
        <f t="shared" si="8"/>
        <v>100</v>
      </c>
      <c r="R77" s="157">
        <f t="shared" si="8"/>
        <v>103.80622564216388</v>
      </c>
      <c r="S77" s="157">
        <f t="shared" si="8"/>
        <v>113.59783828068655</v>
      </c>
      <c r="T77" s="157">
        <f t="shared" si="8"/>
        <v>126.25540384894617</v>
      </c>
      <c r="U77" s="157">
        <f t="shared" si="8"/>
        <v>140.7245589187884</v>
      </c>
      <c r="V77" s="157">
        <f t="shared" si="8"/>
        <v>156.68533227930718</v>
      </c>
      <c r="W77" s="157">
        <f t="shared" si="8"/>
        <v>174.31467896213618</v>
      </c>
      <c r="X77" s="157">
        <f t="shared" si="8"/>
        <v>193.75413209550251</v>
      </c>
      <c r="Y77" s="157">
        <f t="shared" si="8"/>
        <v>215.87715592526928</v>
      </c>
      <c r="Z77" s="25"/>
      <c r="AG77" s="25"/>
    </row>
    <row r="78" spans="2:33" x14ac:dyDescent="0.3">
      <c r="B78" s="2">
        <v>2050</v>
      </c>
      <c r="C78" s="2" t="s">
        <v>260</v>
      </c>
      <c r="D78" s="2" t="s">
        <v>259</v>
      </c>
      <c r="E78" s="19">
        <f>($W$15)/100</f>
        <v>1.0261157360946807</v>
      </c>
      <c r="F78" s="19">
        <f>($W$15)/100</f>
        <v>1.0261157360946807</v>
      </c>
      <c r="G78" s="19">
        <f>($W$15)/100</f>
        <v>1.0261157360946807</v>
      </c>
      <c r="H78" s="19">
        <f>($W$15)/100</f>
        <v>1.0261157360946807</v>
      </c>
      <c r="L78" s="28"/>
      <c r="M78" s="28"/>
      <c r="N78" s="168" t="s">
        <v>305</v>
      </c>
      <c r="O78" s="157">
        <f t="shared" si="8"/>
        <v>65.659311851243757</v>
      </c>
      <c r="P78" s="157">
        <f t="shared" si="8"/>
        <v>80.729531229648671</v>
      </c>
      <c r="Q78" s="157">
        <f t="shared" si="8"/>
        <v>100</v>
      </c>
      <c r="R78" s="157">
        <f t="shared" si="8"/>
        <v>141.49419264479531</v>
      </c>
      <c r="S78" s="157">
        <f t="shared" si="8"/>
        <v>156.49743979681921</v>
      </c>
      <c r="T78" s="157">
        <f t="shared" si="8"/>
        <v>169.08282769399</v>
      </c>
      <c r="U78" s="157">
        <f t="shared" si="8"/>
        <v>181.20817331491739</v>
      </c>
      <c r="V78" s="157">
        <f t="shared" si="8"/>
        <v>192.64421797218134</v>
      </c>
      <c r="W78" s="157">
        <f t="shared" si="8"/>
        <v>203.61054752310599</v>
      </c>
      <c r="X78" s="157">
        <f t="shared" si="8"/>
        <v>215.02655525475035</v>
      </c>
      <c r="Y78" s="157">
        <f t="shared" si="8"/>
        <v>228.68084921567302</v>
      </c>
      <c r="Z78" s="25"/>
      <c r="AG78" s="25"/>
    </row>
    <row r="79" spans="2:33" x14ac:dyDescent="0.3">
      <c r="B79">
        <v>2012</v>
      </c>
      <c r="C79" t="s">
        <v>261</v>
      </c>
      <c r="D79" t="s">
        <v>337</v>
      </c>
      <c r="E79" s="13">
        <f>($O$16)/100</f>
        <v>1.0142219648593791</v>
      </c>
      <c r="F79" s="13">
        <f>($O$16)/100</f>
        <v>1.0142219648593791</v>
      </c>
      <c r="G79" s="13">
        <f>($O$16)/100</f>
        <v>1.0142219648593791</v>
      </c>
      <c r="H79" s="13">
        <f>($O$16)/100</f>
        <v>1.0142219648593791</v>
      </c>
      <c r="L79" s="28"/>
      <c r="M79" s="28"/>
      <c r="N79" s="160" t="s">
        <v>306</v>
      </c>
      <c r="O79" s="157">
        <f t="shared" si="8"/>
        <v>71.328097715470946</v>
      </c>
      <c r="P79" s="157">
        <f t="shared" si="8"/>
        <v>91.288329940934005</v>
      </c>
      <c r="Q79" s="157">
        <f t="shared" si="8"/>
        <v>100</v>
      </c>
      <c r="R79" s="157">
        <f t="shared" si="8"/>
        <v>112.70467218001376</v>
      </c>
      <c r="S79" s="157">
        <f t="shared" si="8"/>
        <v>118.48974865176041</v>
      </c>
      <c r="T79" s="157">
        <f t="shared" si="8"/>
        <v>124.33613814670912</v>
      </c>
      <c r="U79" s="157">
        <f t="shared" si="8"/>
        <v>128.94430151355851</v>
      </c>
      <c r="V79" s="157">
        <f t="shared" si="8"/>
        <v>133.13623345817675</v>
      </c>
      <c r="W79" s="157">
        <f t="shared" si="8"/>
        <v>136.77127585553581</v>
      </c>
      <c r="X79" s="157">
        <f t="shared" si="8"/>
        <v>140.22717506603374</v>
      </c>
      <c r="Y79" s="157">
        <f t="shared" si="8"/>
        <v>143.35932958593139</v>
      </c>
      <c r="Z79" s="25"/>
      <c r="AG79" s="25"/>
    </row>
    <row r="80" spans="2:33" x14ac:dyDescent="0.3">
      <c r="B80">
        <v>2015</v>
      </c>
      <c r="C80" t="s">
        <v>261</v>
      </c>
      <c r="D80" t="s">
        <v>337</v>
      </c>
      <c r="E80" s="13">
        <f>($P$16)/100</f>
        <v>1.0456607977345793</v>
      </c>
      <c r="F80" s="13">
        <f>($P$16)/100</f>
        <v>1.0456607977345793</v>
      </c>
      <c r="G80" s="13">
        <f>($P$16)/100</f>
        <v>1.0456607977345793</v>
      </c>
      <c r="H80" s="13">
        <f>($P$16)/100</f>
        <v>1.0456607977345793</v>
      </c>
      <c r="L80" s="28"/>
      <c r="M80" s="28"/>
      <c r="N80" s="157" t="s">
        <v>308</v>
      </c>
      <c r="O80" s="157"/>
      <c r="P80" s="157"/>
      <c r="Q80" s="157"/>
      <c r="R80" s="157"/>
      <c r="S80" s="157"/>
      <c r="T80" s="157"/>
      <c r="U80" s="157"/>
      <c r="V80" s="157"/>
      <c r="W80" s="157"/>
      <c r="X80" s="157"/>
      <c r="Y80" s="157"/>
      <c r="Z80" s="25"/>
      <c r="AG80" s="25"/>
    </row>
    <row r="81" spans="2:33" x14ac:dyDescent="0.3">
      <c r="B81">
        <v>2020</v>
      </c>
      <c r="C81" t="s">
        <v>261</v>
      </c>
      <c r="D81" t="s">
        <v>337</v>
      </c>
      <c r="E81" s="13">
        <f>($Q$16)/100</f>
        <v>1.1071359628109962</v>
      </c>
      <c r="F81" s="13">
        <f>($Q$16)/100</f>
        <v>1.1071359628109962</v>
      </c>
      <c r="G81" s="13">
        <f>($Q$16)/100</f>
        <v>1.1071359628109962</v>
      </c>
      <c r="H81" s="13">
        <f>($Q$16)/100</f>
        <v>1.1071359628109962</v>
      </c>
      <c r="L81" s="28"/>
      <c r="M81" s="28"/>
      <c r="N81" s="157" t="s">
        <v>309</v>
      </c>
      <c r="O81" s="157">
        <f t="shared" ref="O81:Y85" si="9">O60/$Q60*100</f>
        <v>59.130495726727425</v>
      </c>
      <c r="P81" s="157">
        <f t="shared" si="9"/>
        <v>70.008332473271082</v>
      </c>
      <c r="Q81" s="157">
        <f t="shared" si="9"/>
        <v>100</v>
      </c>
      <c r="R81" s="157">
        <f t="shared" si="9"/>
        <v>105.45252976943267</v>
      </c>
      <c r="S81" s="157">
        <f t="shared" si="9"/>
        <v>112.0883876406096</v>
      </c>
      <c r="T81" s="157">
        <f t="shared" si="9"/>
        <v>116.00662311762309</v>
      </c>
      <c r="U81" s="157">
        <f t="shared" si="9"/>
        <v>119.97117832335999</v>
      </c>
      <c r="V81" s="157">
        <f t="shared" si="9"/>
        <v>123.41823852681925</v>
      </c>
      <c r="W81" s="157">
        <f t="shared" si="9"/>
        <v>126.761916129479</v>
      </c>
      <c r="X81" s="157">
        <f t="shared" si="9"/>
        <v>130.24568348601335</v>
      </c>
      <c r="Y81" s="157">
        <f t="shared" si="9"/>
        <v>134.34551948816872</v>
      </c>
      <c r="Z81" s="25"/>
      <c r="AG81" s="25"/>
    </row>
    <row r="82" spans="2:33" x14ac:dyDescent="0.3">
      <c r="B82">
        <v>2030</v>
      </c>
      <c r="C82" t="s">
        <v>261</v>
      </c>
      <c r="D82" t="s">
        <v>337</v>
      </c>
      <c r="E82" s="13">
        <f>($S$16)/100</f>
        <v>1.1334695414866269</v>
      </c>
      <c r="F82" s="13">
        <f>($S$16)/100</f>
        <v>1.1334695414866269</v>
      </c>
      <c r="G82" s="13">
        <f>($S$16)/100</f>
        <v>1.1334695414866269</v>
      </c>
      <c r="H82" s="13">
        <f>($S$16)/100</f>
        <v>1.1334695414866269</v>
      </c>
      <c r="L82" s="28"/>
      <c r="M82" s="28"/>
      <c r="N82" s="157" t="s">
        <v>310</v>
      </c>
      <c r="O82" s="157">
        <f t="shared" si="9"/>
        <v>77.91509979519779</v>
      </c>
      <c r="P82" s="157">
        <f t="shared" si="9"/>
        <v>86.087348011454566</v>
      </c>
      <c r="Q82" s="157">
        <f t="shared" si="9"/>
        <v>100</v>
      </c>
      <c r="R82" s="157">
        <f t="shared" si="9"/>
        <v>108.0482115662237</v>
      </c>
      <c r="S82" s="157">
        <f t="shared" si="9"/>
        <v>111.66974285051863</v>
      </c>
      <c r="T82" s="157">
        <f t="shared" si="9"/>
        <v>114.86839167654328</v>
      </c>
      <c r="U82" s="157">
        <f t="shared" si="9"/>
        <v>117.74961602899683</v>
      </c>
      <c r="V82" s="157">
        <f t="shared" si="9"/>
        <v>120.11228936879267</v>
      </c>
      <c r="W82" s="157">
        <f t="shared" si="9"/>
        <v>122.46357275965805</v>
      </c>
      <c r="X82" s="157">
        <f t="shared" si="9"/>
        <v>124.99102686317354</v>
      </c>
      <c r="Y82" s="157">
        <f t="shared" si="9"/>
        <v>127.76632320290086</v>
      </c>
      <c r="Z82" s="25"/>
      <c r="AG82" s="25"/>
    </row>
    <row r="83" spans="2:33" x14ac:dyDescent="0.3">
      <c r="B83">
        <v>2040</v>
      </c>
      <c r="C83" t="s">
        <v>261</v>
      </c>
      <c r="D83" t="s">
        <v>337</v>
      </c>
      <c r="E83" s="13">
        <f>($U$16)/100</f>
        <v>1.0895651696106032</v>
      </c>
      <c r="F83" s="13">
        <f>($U$16)/100</f>
        <v>1.0895651696106032</v>
      </c>
      <c r="G83" s="13">
        <f>($U$16)/100</f>
        <v>1.0895651696106032</v>
      </c>
      <c r="H83" s="13">
        <f>($U$16)/100</f>
        <v>1.0895651696106032</v>
      </c>
      <c r="L83" s="28"/>
      <c r="M83" s="28"/>
      <c r="N83" s="168" t="s">
        <v>311</v>
      </c>
      <c r="O83" s="157">
        <f t="shared" si="9"/>
        <v>73.2907465697633</v>
      </c>
      <c r="P83" s="157">
        <f t="shared" si="9"/>
        <v>85.516767932412947</v>
      </c>
      <c r="Q83" s="157">
        <f t="shared" si="9"/>
        <v>100</v>
      </c>
      <c r="R83" s="157">
        <f t="shared" si="9"/>
        <v>104.09289114067575</v>
      </c>
      <c r="S83" s="157">
        <f t="shared" si="9"/>
        <v>108.237998162267</v>
      </c>
      <c r="T83" s="157">
        <f t="shared" si="9"/>
        <v>112.98004151157686</v>
      </c>
      <c r="U83" s="157">
        <f t="shared" si="9"/>
        <v>117.59400009703265</v>
      </c>
      <c r="V83" s="157">
        <f t="shared" si="9"/>
        <v>120.79110763803864</v>
      </c>
      <c r="W83" s="157">
        <f t="shared" si="9"/>
        <v>123.62357069252938</v>
      </c>
      <c r="X83" s="157">
        <f t="shared" si="9"/>
        <v>126.50001053754691</v>
      </c>
      <c r="Y83" s="157">
        <f t="shared" si="9"/>
        <v>129.57605816766633</v>
      </c>
      <c r="Z83" s="25"/>
      <c r="AG83" s="25"/>
    </row>
    <row r="84" spans="2:33" x14ac:dyDescent="0.3">
      <c r="B84" s="2">
        <v>2050</v>
      </c>
      <c r="C84" s="2" t="s">
        <v>261</v>
      </c>
      <c r="D84" s="2" t="s">
        <v>337</v>
      </c>
      <c r="E84" s="19">
        <f>($W$16)/100</f>
        <v>1.0456607977345793</v>
      </c>
      <c r="F84" s="19">
        <f>($W$16)/100</f>
        <v>1.0456607977345793</v>
      </c>
      <c r="G84" s="19">
        <f>($W$16)/100</f>
        <v>1.0456607977345793</v>
      </c>
      <c r="H84" s="19">
        <f>($W$16)/100</f>
        <v>1.0456607977345793</v>
      </c>
      <c r="L84" s="28"/>
      <c r="M84" s="28"/>
      <c r="N84" s="168" t="s">
        <v>304</v>
      </c>
      <c r="O84" s="157">
        <f t="shared" si="9"/>
        <v>82.999488578247536</v>
      </c>
      <c r="P84" s="157">
        <f t="shared" si="9"/>
        <v>92.375554040231862</v>
      </c>
      <c r="Q84" s="157">
        <f t="shared" si="9"/>
        <v>100</v>
      </c>
      <c r="R84" s="157">
        <f t="shared" si="9"/>
        <v>103.49165566200142</v>
      </c>
      <c r="S84" s="157">
        <f t="shared" si="9"/>
        <v>117.75051541182668</v>
      </c>
      <c r="T84" s="157">
        <f t="shared" si="9"/>
        <v>127.06336583953571</v>
      </c>
      <c r="U84" s="157">
        <f t="shared" si="9"/>
        <v>135.93086802998624</v>
      </c>
      <c r="V84" s="157">
        <f t="shared" si="9"/>
        <v>144.06241793777014</v>
      </c>
      <c r="W84" s="157">
        <f t="shared" si="9"/>
        <v>151.75592949017661</v>
      </c>
      <c r="X84" s="157">
        <f t="shared" si="9"/>
        <v>159.76386403023594</v>
      </c>
      <c r="Y84" s="157">
        <f t="shared" si="9"/>
        <v>167.59399527800028</v>
      </c>
      <c r="Z84" s="25"/>
      <c r="AG84" s="25"/>
    </row>
    <row r="85" spans="2:33" x14ac:dyDescent="0.3">
      <c r="B85">
        <v>2012</v>
      </c>
      <c r="C85" t="str">
        <f>BY_Demands!$N$12</f>
        <v>Transport Passengers Motorbike Short Distance</v>
      </c>
      <c r="D85" t="s">
        <v>262</v>
      </c>
      <c r="E85" s="13">
        <f>($O$17)/100</f>
        <v>0.81002067237689479</v>
      </c>
      <c r="F85" s="13">
        <f>($O$17)/100</f>
        <v>0.81002067237689479</v>
      </c>
      <c r="G85" s="13">
        <f>($O$17)/100</f>
        <v>0.81002067237689479</v>
      </c>
      <c r="H85" s="13">
        <f>($O$17)/100</f>
        <v>0.81002067237689479</v>
      </c>
      <c r="L85" s="28"/>
      <c r="M85" s="28"/>
      <c r="N85" s="157" t="s">
        <v>312</v>
      </c>
      <c r="O85" s="157">
        <f t="shared" si="9"/>
        <v>70.750849044652981</v>
      </c>
      <c r="P85" s="157">
        <f t="shared" si="9"/>
        <v>91.652577605320516</v>
      </c>
      <c r="Q85" s="157">
        <f t="shared" si="9"/>
        <v>100</v>
      </c>
      <c r="R85" s="157">
        <f t="shared" si="9"/>
        <v>113.57781596034731</v>
      </c>
      <c r="S85" s="157">
        <f t="shared" si="9"/>
        <v>119.10975854266562</v>
      </c>
      <c r="T85" s="157">
        <f t="shared" si="9"/>
        <v>124.89540198615386</v>
      </c>
      <c r="U85" s="157">
        <f t="shared" si="9"/>
        <v>129.34290664951885</v>
      </c>
      <c r="V85" s="157">
        <f t="shared" si="9"/>
        <v>133.43895232641219</v>
      </c>
      <c r="W85" s="157">
        <f t="shared" si="9"/>
        <v>136.95800576579583</v>
      </c>
      <c r="X85" s="157">
        <f t="shared" si="9"/>
        <v>140.26270674160497</v>
      </c>
      <c r="Y85" s="157">
        <f t="shared" si="9"/>
        <v>143.20368293518897</v>
      </c>
      <c r="Z85" s="25"/>
      <c r="AG85" s="25"/>
    </row>
    <row r="86" spans="2:33" ht="15" thickBot="1" x14ac:dyDescent="0.35">
      <c r="B86">
        <v>2015</v>
      </c>
      <c r="C86" t="str">
        <f>BY_Demands!$N$12</f>
        <v>Transport Passengers Motorbike Short Distance</v>
      </c>
      <c r="D86" t="s">
        <v>262</v>
      </c>
      <c r="E86" s="13">
        <f>($P$17)/100</f>
        <v>0.92349992780498757</v>
      </c>
      <c r="F86" s="13">
        <f>($P$17)/100</f>
        <v>0.92349992780498757</v>
      </c>
      <c r="G86" s="13">
        <f>($P$17)/100</f>
        <v>0.92349992780498757</v>
      </c>
      <c r="H86" s="13">
        <f>($P$17)/100</f>
        <v>0.92349992780498757</v>
      </c>
      <c r="L86" s="28"/>
      <c r="M86" s="24"/>
      <c r="N86" s="169"/>
      <c r="O86" s="169"/>
      <c r="P86" s="169"/>
      <c r="Q86" s="169"/>
      <c r="R86" s="169"/>
      <c r="S86" s="169"/>
      <c r="T86" s="169"/>
      <c r="U86" s="169"/>
      <c r="V86" s="169"/>
      <c r="W86" s="169"/>
      <c r="X86" s="169"/>
      <c r="Y86" s="169"/>
      <c r="Z86" s="21"/>
      <c r="AG86" s="25"/>
    </row>
    <row r="87" spans="2:33" x14ac:dyDescent="0.3">
      <c r="B87">
        <v>2020</v>
      </c>
      <c r="C87" t="str">
        <f>BY_Demands!$N$12</f>
        <v>Transport Passengers Motorbike Short Distance</v>
      </c>
      <c r="D87" t="s">
        <v>262</v>
      </c>
      <c r="E87" s="13">
        <f>($Q$17)/100</f>
        <v>0.9764244164382373</v>
      </c>
      <c r="F87" s="13">
        <f>($Q$17)/100</f>
        <v>0.9764244164382373</v>
      </c>
      <c r="G87" s="13">
        <f>($Q$17)/100</f>
        <v>0.9764244164382373</v>
      </c>
      <c r="H87" s="13">
        <f>($Q$17)/100</f>
        <v>0.9764244164382373</v>
      </c>
      <c r="L87" s="28"/>
      <c r="AG87" s="25"/>
    </row>
    <row r="88" spans="2:33" x14ac:dyDescent="0.3">
      <c r="B88">
        <v>2030</v>
      </c>
      <c r="C88" t="str">
        <f>BY_Demands!$N$12</f>
        <v>Transport Passengers Motorbike Short Distance</v>
      </c>
      <c r="D88" t="s">
        <v>262</v>
      </c>
      <c r="E88" s="13">
        <f>($S$17)/100</f>
        <v>0.99361492872356338</v>
      </c>
      <c r="F88" s="13">
        <f>($S$17)/100</f>
        <v>0.99361492872356338</v>
      </c>
      <c r="G88" s="13">
        <f>($S$17)/100</f>
        <v>0.99361492872356338</v>
      </c>
      <c r="H88" s="13">
        <f>($S$17)/100</f>
        <v>0.99361492872356338</v>
      </c>
      <c r="L88" s="28"/>
      <c r="AG88" s="25"/>
    </row>
    <row r="89" spans="2:33" x14ac:dyDescent="0.3">
      <c r="B89">
        <v>2040</v>
      </c>
      <c r="C89" t="str">
        <f>BY_Demands!$N$12</f>
        <v>Transport Passengers Motorbike Short Distance</v>
      </c>
      <c r="D89" t="s">
        <v>262</v>
      </c>
      <c r="E89" s="13">
        <f>($U$17)/100</f>
        <v>0.95855742826427548</v>
      </c>
      <c r="F89" s="13">
        <f>($U$17)/100</f>
        <v>0.95855742826427548</v>
      </c>
      <c r="G89" s="13">
        <f>($U$17)/100</f>
        <v>0.95855742826427548</v>
      </c>
      <c r="H89" s="13">
        <f>($U$17)/100</f>
        <v>0.95855742826427548</v>
      </c>
      <c r="L89" s="28"/>
      <c r="AG89" s="25"/>
    </row>
    <row r="90" spans="2:33" x14ac:dyDescent="0.3">
      <c r="B90" s="2">
        <v>2050</v>
      </c>
      <c r="C90" s="2" t="str">
        <f>BY_Demands!$N$12</f>
        <v>Transport Passengers Motorbike Short Distance</v>
      </c>
      <c r="D90" s="2" t="s">
        <v>262</v>
      </c>
      <c r="E90" s="19">
        <f>($W$17)/100</f>
        <v>0.92349992780498757</v>
      </c>
      <c r="F90" s="19">
        <f>($W$17)/100</f>
        <v>0.92349992780498757</v>
      </c>
      <c r="G90" s="19">
        <f>($W$17)/100</f>
        <v>0.92349992780498757</v>
      </c>
      <c r="H90" s="19">
        <f>($W$17)/100</f>
        <v>0.92349992780498757</v>
      </c>
      <c r="L90" s="28"/>
      <c r="AG90" s="25"/>
    </row>
    <row r="91" spans="2:33" x14ac:dyDescent="0.3">
      <c r="B91">
        <v>2012</v>
      </c>
      <c r="C91" t="str">
        <f>BY_Demands!$N$13</f>
        <v>Transport Passengers Motorbike Medium Distance</v>
      </c>
      <c r="D91" t="s">
        <v>263</v>
      </c>
      <c r="E91" s="13">
        <f>($O$17)/100</f>
        <v>0.81002067237689479</v>
      </c>
      <c r="F91" s="13">
        <f>($O$17)/100</f>
        <v>0.81002067237689479</v>
      </c>
      <c r="G91" s="13">
        <f>($O$17)/100</f>
        <v>0.81002067237689479</v>
      </c>
      <c r="H91" s="13">
        <f>($O$17)/100</f>
        <v>0.81002067237689479</v>
      </c>
      <c r="L91" s="28"/>
      <c r="AG91" s="25"/>
    </row>
    <row r="92" spans="2:33" x14ac:dyDescent="0.3">
      <c r="B92">
        <v>2015</v>
      </c>
      <c r="C92" t="str">
        <f>BY_Demands!$N$13</f>
        <v>Transport Passengers Motorbike Medium Distance</v>
      </c>
      <c r="D92" t="s">
        <v>263</v>
      </c>
      <c r="E92" s="13">
        <f>($P$17)/100</f>
        <v>0.92349992780498757</v>
      </c>
      <c r="F92" s="13">
        <f>($P$17)/100</f>
        <v>0.92349992780498757</v>
      </c>
      <c r="G92" s="13">
        <f>($P$17)/100</f>
        <v>0.92349992780498757</v>
      </c>
      <c r="H92" s="13">
        <f>($P$17)/100</f>
        <v>0.92349992780498757</v>
      </c>
      <c r="L92" s="28"/>
      <c r="AG92" s="25"/>
    </row>
    <row r="93" spans="2:33" x14ac:dyDescent="0.3">
      <c r="B93">
        <v>2020</v>
      </c>
      <c r="C93" t="str">
        <f>BY_Demands!$N$13</f>
        <v>Transport Passengers Motorbike Medium Distance</v>
      </c>
      <c r="D93" t="s">
        <v>263</v>
      </c>
      <c r="E93" s="13">
        <f>($Q$17)/100</f>
        <v>0.9764244164382373</v>
      </c>
      <c r="F93" s="13">
        <f>($Q$17)/100</f>
        <v>0.9764244164382373</v>
      </c>
      <c r="G93" s="13">
        <f>($Q$17)/100</f>
        <v>0.9764244164382373</v>
      </c>
      <c r="H93" s="13">
        <f>($Q$17)/100</f>
        <v>0.9764244164382373</v>
      </c>
      <c r="L93" s="28"/>
      <c r="M93" t="s">
        <v>397</v>
      </c>
      <c r="AG93" s="25"/>
    </row>
    <row r="94" spans="2:33" x14ac:dyDescent="0.3">
      <c r="B94">
        <v>2030</v>
      </c>
      <c r="C94" t="str">
        <f>BY_Demands!$N$13</f>
        <v>Transport Passengers Motorbike Medium Distance</v>
      </c>
      <c r="D94" t="s">
        <v>263</v>
      </c>
      <c r="E94" s="13">
        <f>($S$17)/100</f>
        <v>0.99361492872356338</v>
      </c>
      <c r="F94" s="13">
        <f>($S$17)/100</f>
        <v>0.99361492872356338</v>
      </c>
      <c r="G94" s="13">
        <f>($S$17)/100</f>
        <v>0.99361492872356338</v>
      </c>
      <c r="H94" s="13">
        <f>($S$17)/100</f>
        <v>0.99361492872356338</v>
      </c>
      <c r="L94" s="28"/>
      <c r="N94" s="170">
        <v>2010</v>
      </c>
      <c r="O94" s="171">
        <v>2011</v>
      </c>
      <c r="P94" s="171">
        <v>2012</v>
      </c>
      <c r="Q94" s="170">
        <v>2013</v>
      </c>
      <c r="R94" s="171">
        <v>2014</v>
      </c>
      <c r="S94" s="171">
        <v>2015</v>
      </c>
      <c r="T94" s="172">
        <v>2020</v>
      </c>
      <c r="U94" s="172">
        <v>2025</v>
      </c>
      <c r="V94" s="172">
        <v>2030</v>
      </c>
      <c r="W94" s="172">
        <v>2035</v>
      </c>
      <c r="X94" s="172">
        <v>2040</v>
      </c>
      <c r="Y94" s="172">
        <v>2045</v>
      </c>
      <c r="Z94" s="172">
        <v>2050</v>
      </c>
      <c r="AA94" s="172">
        <v>2055</v>
      </c>
      <c r="AB94" s="172">
        <v>2060</v>
      </c>
      <c r="AC94" s="172">
        <v>2065</v>
      </c>
      <c r="AD94" s="172">
        <v>2070</v>
      </c>
      <c r="AE94" s="172">
        <v>2075</v>
      </c>
      <c r="AG94" s="25"/>
    </row>
    <row r="95" spans="2:33" x14ac:dyDescent="0.3">
      <c r="B95">
        <v>2040</v>
      </c>
      <c r="C95" t="str">
        <f>BY_Demands!$N$13</f>
        <v>Transport Passengers Motorbike Medium Distance</v>
      </c>
      <c r="D95" t="s">
        <v>263</v>
      </c>
      <c r="E95" s="13">
        <f>($U$17)/100</f>
        <v>0.95855742826427548</v>
      </c>
      <c r="F95" s="13">
        <f>($U$17)/100</f>
        <v>0.95855742826427548</v>
      </c>
      <c r="G95" s="13">
        <f>($U$17)/100</f>
        <v>0.95855742826427548</v>
      </c>
      <c r="H95" s="13">
        <f>($U$17)/100</f>
        <v>0.95855742826427548</v>
      </c>
      <c r="L95" s="28"/>
      <c r="M95" s="173" t="s">
        <v>398</v>
      </c>
      <c r="N95" s="3">
        <v>9382.2970000000005</v>
      </c>
      <c r="O95" s="3">
        <v>9448.9650000000001</v>
      </c>
      <c r="P95" s="3">
        <v>9511.3130000000001</v>
      </c>
      <c r="Q95" s="3">
        <v>9571.1049999999996</v>
      </c>
      <c r="R95" s="3">
        <v>9631.2610000000004</v>
      </c>
      <c r="S95" s="3">
        <v>9693.8829999999998</v>
      </c>
      <c r="T95" s="3">
        <v>10033.496999999999</v>
      </c>
      <c r="U95" s="3">
        <v>10377.772000000001</v>
      </c>
      <c r="V95" s="3">
        <v>10690.986000000001</v>
      </c>
      <c r="W95" s="3">
        <v>10975.861999999999</v>
      </c>
      <c r="X95" s="3">
        <v>11267.351000000001</v>
      </c>
      <c r="Y95" s="3">
        <v>11587.713</v>
      </c>
      <c r="Z95" s="3">
        <v>11934.388000000001</v>
      </c>
      <c r="AA95" s="3">
        <v>12273.075999999999</v>
      </c>
      <c r="AB95" s="3">
        <v>12589.87</v>
      </c>
      <c r="AC95" s="3">
        <v>12886.136</v>
      </c>
      <c r="AD95" s="3">
        <v>13171.873</v>
      </c>
      <c r="AE95" s="3">
        <v>13449.842000000001</v>
      </c>
      <c r="AG95" s="25"/>
    </row>
    <row r="96" spans="2:33" x14ac:dyDescent="0.3">
      <c r="B96" s="2">
        <v>2050</v>
      </c>
      <c r="C96" s="2" t="str">
        <f>BY_Demands!$N$13</f>
        <v>Transport Passengers Motorbike Medium Distance</v>
      </c>
      <c r="D96" s="2" t="s">
        <v>263</v>
      </c>
      <c r="E96" s="19">
        <f>($W$17)/100</f>
        <v>0.92349992780498757</v>
      </c>
      <c r="F96" s="19">
        <f>($W$17)/100</f>
        <v>0.92349992780498757</v>
      </c>
      <c r="G96" s="19">
        <f>($W$17)/100</f>
        <v>0.92349992780498757</v>
      </c>
      <c r="H96" s="19">
        <f>($W$17)/100</f>
        <v>0.92349992780498757</v>
      </c>
      <c r="L96" s="28"/>
      <c r="N96">
        <f t="shared" ref="N96:AE96" si="10">N95/$N95</f>
        <v>1</v>
      </c>
      <c r="O96">
        <f t="shared" si="10"/>
        <v>1.0071057226178195</v>
      </c>
      <c r="P96">
        <f t="shared" si="10"/>
        <v>1.0137510036188366</v>
      </c>
      <c r="Q96">
        <f t="shared" si="10"/>
        <v>1.0201238566632456</v>
      </c>
      <c r="R96">
        <f t="shared" si="10"/>
        <v>1.0265355061772186</v>
      </c>
      <c r="S96">
        <f t="shared" si="10"/>
        <v>1.0332099911141162</v>
      </c>
      <c r="T96">
        <f t="shared" si="10"/>
        <v>1.0694073103846531</v>
      </c>
      <c r="U96">
        <f t="shared" si="10"/>
        <v>1.1061014163162817</v>
      </c>
      <c r="V96">
        <f t="shared" si="10"/>
        <v>1.1394849257063595</v>
      </c>
      <c r="W96">
        <f t="shared" si="10"/>
        <v>1.1698480659906629</v>
      </c>
      <c r="X96">
        <f t="shared" si="10"/>
        <v>1.20091604433328</v>
      </c>
      <c r="Y96">
        <f t="shared" si="10"/>
        <v>1.2350614140652336</v>
      </c>
      <c r="Z96">
        <f t="shared" si="10"/>
        <v>1.2720113208950858</v>
      </c>
      <c r="AA96">
        <f t="shared" si="10"/>
        <v>1.3081099436523911</v>
      </c>
      <c r="AB96">
        <f t="shared" si="10"/>
        <v>1.3418750227156526</v>
      </c>
      <c r="AC96">
        <f t="shared" si="10"/>
        <v>1.373452151429442</v>
      </c>
      <c r="AD96">
        <f t="shared" si="10"/>
        <v>1.4039070602859831</v>
      </c>
      <c r="AE96">
        <f t="shared" si="10"/>
        <v>1.433534026901941</v>
      </c>
      <c r="AG96" s="25"/>
    </row>
    <row r="97" spans="2:33" x14ac:dyDescent="0.3">
      <c r="B97">
        <v>2012</v>
      </c>
      <c r="C97" t="str">
        <f>BY_Demands!$N$14</f>
        <v>Transport Passengers Motorbike Long Distance</v>
      </c>
      <c r="D97" t="str">
        <f>BY_Demands!$L$14</f>
        <v>TPMTL</v>
      </c>
      <c r="E97" s="13">
        <f>($O$17)/100</f>
        <v>0.81002067237689479</v>
      </c>
      <c r="F97" s="13">
        <f>($O$17)/100</f>
        <v>0.81002067237689479</v>
      </c>
      <c r="G97" s="13">
        <f>($O$17)/100</f>
        <v>0.81002067237689479</v>
      </c>
      <c r="H97" s="13">
        <f>($O$17)/100</f>
        <v>0.81002067237689479</v>
      </c>
      <c r="L97" s="28"/>
      <c r="N97">
        <f>N96*100</f>
        <v>100</v>
      </c>
      <c r="O97">
        <f t="shared" ref="O97:AE97" si="11">O96*100</f>
        <v>100.71057226178195</v>
      </c>
      <c r="P97">
        <f t="shared" si="11"/>
        <v>101.37510036188367</v>
      </c>
      <c r="Q97">
        <f t="shared" si="11"/>
        <v>102.01238566632456</v>
      </c>
      <c r="R97">
        <f t="shared" si="11"/>
        <v>102.65355061772186</v>
      </c>
      <c r="S97">
        <f t="shared" si="11"/>
        <v>103.32099911141161</v>
      </c>
      <c r="T97">
        <f t="shared" si="11"/>
        <v>106.94073103846532</v>
      </c>
      <c r="U97">
        <f t="shared" si="11"/>
        <v>110.61014163162817</v>
      </c>
      <c r="V97">
        <f t="shared" si="11"/>
        <v>113.94849257063595</v>
      </c>
      <c r="W97">
        <f t="shared" si="11"/>
        <v>116.98480659906629</v>
      </c>
      <c r="X97">
        <f t="shared" si="11"/>
        <v>120.091604433328</v>
      </c>
      <c r="Y97">
        <f t="shared" si="11"/>
        <v>123.50614140652337</v>
      </c>
      <c r="Z97">
        <f t="shared" si="11"/>
        <v>127.20113208950859</v>
      </c>
      <c r="AA97">
        <f t="shared" si="11"/>
        <v>130.81099436523911</v>
      </c>
      <c r="AB97">
        <f t="shared" si="11"/>
        <v>134.18750227156525</v>
      </c>
      <c r="AC97">
        <f t="shared" si="11"/>
        <v>137.3452151429442</v>
      </c>
      <c r="AD97">
        <f t="shared" si="11"/>
        <v>140.39070602859832</v>
      </c>
      <c r="AE97">
        <f t="shared" si="11"/>
        <v>143.35340269019409</v>
      </c>
      <c r="AG97" s="25"/>
    </row>
    <row r="98" spans="2:33" x14ac:dyDescent="0.3">
      <c r="B98">
        <v>2015</v>
      </c>
      <c r="C98" t="str">
        <f>BY_Demands!$N$14</f>
        <v>Transport Passengers Motorbike Long Distance</v>
      </c>
      <c r="D98" t="str">
        <f>BY_Demands!$L$14</f>
        <v>TPMTL</v>
      </c>
      <c r="E98" s="13">
        <f>($P$17)/100</f>
        <v>0.92349992780498757</v>
      </c>
      <c r="F98" s="13">
        <f>($P$17)/100</f>
        <v>0.92349992780498757</v>
      </c>
      <c r="G98" s="13">
        <f>($P$17)/100</f>
        <v>0.92349992780498757</v>
      </c>
      <c r="H98" s="13">
        <f>($P$17)/100</f>
        <v>0.92349992780498757</v>
      </c>
      <c r="L98" s="28"/>
      <c r="AG98" s="25"/>
    </row>
    <row r="99" spans="2:33" x14ac:dyDescent="0.3">
      <c r="B99">
        <v>2020</v>
      </c>
      <c r="C99" t="str">
        <f>BY_Demands!$N$14</f>
        <v>Transport Passengers Motorbike Long Distance</v>
      </c>
      <c r="D99" t="str">
        <f>BY_Demands!$L$14</f>
        <v>TPMTL</v>
      </c>
      <c r="E99" s="13">
        <f>($Q$17)/100</f>
        <v>0.9764244164382373</v>
      </c>
      <c r="F99" s="13">
        <f>($Q$17)/100</f>
        <v>0.9764244164382373</v>
      </c>
      <c r="G99" s="13">
        <f>($Q$17)/100</f>
        <v>0.9764244164382373</v>
      </c>
      <c r="H99" s="13">
        <f>($Q$17)/100</f>
        <v>0.9764244164382373</v>
      </c>
      <c r="L99" s="28"/>
      <c r="N99" s="110">
        <v>2010</v>
      </c>
      <c r="O99" s="110">
        <v>2012</v>
      </c>
      <c r="P99" s="110">
        <v>2015</v>
      </c>
      <c r="Q99" s="110">
        <v>2020</v>
      </c>
      <c r="R99" s="110">
        <f t="shared" ref="R99:W99" si="12">Q99+5</f>
        <v>2025</v>
      </c>
      <c r="S99" s="110">
        <f t="shared" si="12"/>
        <v>2030</v>
      </c>
      <c r="T99" s="110">
        <f t="shared" si="12"/>
        <v>2035</v>
      </c>
      <c r="U99" s="110">
        <f t="shared" si="12"/>
        <v>2040</v>
      </c>
      <c r="V99" s="110">
        <f t="shared" si="12"/>
        <v>2045</v>
      </c>
      <c r="W99" s="110">
        <f t="shared" si="12"/>
        <v>2050</v>
      </c>
      <c r="AG99" s="25"/>
    </row>
    <row r="100" spans="2:33" x14ac:dyDescent="0.3">
      <c r="B100">
        <v>2030</v>
      </c>
      <c r="C100" t="str">
        <f>BY_Demands!$N$14</f>
        <v>Transport Passengers Motorbike Long Distance</v>
      </c>
      <c r="D100" t="str">
        <f>BY_Demands!$L$14</f>
        <v>TPMTL</v>
      </c>
      <c r="E100" s="13">
        <f>($S$17)/100</f>
        <v>0.99361492872356338</v>
      </c>
      <c r="F100" s="13">
        <f>($S$17)/100</f>
        <v>0.99361492872356338</v>
      </c>
      <c r="G100" s="13">
        <f>($S$17)/100</f>
        <v>0.99361492872356338</v>
      </c>
      <c r="H100" s="13">
        <f>($S$17)/100</f>
        <v>0.99361492872356338</v>
      </c>
      <c r="L100" s="28"/>
      <c r="N100">
        <f>N97</f>
        <v>100</v>
      </c>
      <c r="O100">
        <f>P97</f>
        <v>101.37510036188367</v>
      </c>
      <c r="P100">
        <f t="shared" ref="P100:W100" si="13">S97</f>
        <v>103.32099911141161</v>
      </c>
      <c r="Q100">
        <f t="shared" si="13"/>
        <v>106.94073103846532</v>
      </c>
      <c r="R100">
        <f t="shared" si="13"/>
        <v>110.61014163162817</v>
      </c>
      <c r="S100">
        <f t="shared" si="13"/>
        <v>113.94849257063595</v>
      </c>
      <c r="T100">
        <f t="shared" si="13"/>
        <v>116.98480659906629</v>
      </c>
      <c r="U100">
        <f t="shared" si="13"/>
        <v>120.091604433328</v>
      </c>
      <c r="V100">
        <f t="shared" si="13"/>
        <v>123.50614140652337</v>
      </c>
      <c r="W100">
        <f t="shared" si="13"/>
        <v>127.20113208950859</v>
      </c>
      <c r="AG100" s="25"/>
    </row>
    <row r="101" spans="2:33" x14ac:dyDescent="0.3">
      <c r="B101">
        <v>2040</v>
      </c>
      <c r="C101" t="str">
        <f>BY_Demands!$N$14</f>
        <v>Transport Passengers Motorbike Long Distance</v>
      </c>
      <c r="D101" t="str">
        <f>BY_Demands!$L$14</f>
        <v>TPMTL</v>
      </c>
      <c r="E101" s="13">
        <f>($U$17)/100</f>
        <v>0.95855742826427548</v>
      </c>
      <c r="F101" s="13">
        <f>($U$17)/100</f>
        <v>0.95855742826427548</v>
      </c>
      <c r="G101" s="13">
        <f>($U$17)/100</f>
        <v>0.95855742826427548</v>
      </c>
      <c r="H101" s="13">
        <f>($U$17)/100</f>
        <v>0.95855742826427548</v>
      </c>
      <c r="L101" s="28"/>
      <c r="AG101" s="25"/>
    </row>
    <row r="102" spans="2:33" ht="15" thickBot="1" x14ac:dyDescent="0.35">
      <c r="B102">
        <v>2050</v>
      </c>
      <c r="C102" t="str">
        <f>BY_Demands!$N$14</f>
        <v>Transport Passengers Motorbike Long Distance</v>
      </c>
      <c r="D102" t="str">
        <f>BY_Demands!$L$14</f>
        <v>TPMTL</v>
      </c>
      <c r="E102" s="19">
        <f>($W$17)/100</f>
        <v>0.92349992780498757</v>
      </c>
      <c r="F102" s="19">
        <f>($W$17)/100</f>
        <v>0.92349992780498757</v>
      </c>
      <c r="G102" s="19">
        <f>($W$17)/100</f>
        <v>0.92349992780498757</v>
      </c>
      <c r="H102" s="19">
        <f>($W$17)/100</f>
        <v>0.92349992780498757</v>
      </c>
      <c r="L102" s="24"/>
      <c r="M102" s="169"/>
      <c r="N102" s="169"/>
      <c r="O102" s="169"/>
      <c r="P102" s="169"/>
      <c r="Q102" s="169"/>
      <c r="R102" s="169"/>
      <c r="S102" s="169"/>
      <c r="T102" s="169"/>
      <c r="U102" s="169"/>
      <c r="V102" s="169"/>
      <c r="W102" s="169"/>
      <c r="X102" s="169"/>
      <c r="Y102" s="169"/>
      <c r="Z102" s="169"/>
      <c r="AA102" s="169"/>
      <c r="AB102" s="169"/>
      <c r="AC102" s="169"/>
      <c r="AD102" s="169"/>
      <c r="AE102" s="169"/>
      <c r="AF102" s="169"/>
      <c r="AG102" s="21"/>
    </row>
    <row r="103" spans="2:33" x14ac:dyDescent="0.3">
      <c r="B103" s="5">
        <v>2012</v>
      </c>
      <c r="C103" s="5" t="str">
        <f>BY_Demands!$N$16</f>
        <v>Transport Passengers Moped 45 Short Distance</v>
      </c>
      <c r="D103" s="5" t="s">
        <v>264</v>
      </c>
      <c r="E103" s="13">
        <f>($O$18)/100</f>
        <v>1.0142219648593793</v>
      </c>
      <c r="F103" s="13">
        <f>($O$18)/100</f>
        <v>1.0142219648593793</v>
      </c>
      <c r="G103" s="13">
        <f>($O$18)/100</f>
        <v>1.0142219648593793</v>
      </c>
      <c r="H103" s="13">
        <f>($O$18)/100</f>
        <v>1.0142219648593793</v>
      </c>
      <c r="O103" s="174"/>
      <c r="P103" s="174"/>
      <c r="Q103" s="174"/>
      <c r="R103" s="174"/>
    </row>
    <row r="104" spans="2:33" x14ac:dyDescent="0.3">
      <c r="B104">
        <v>2015</v>
      </c>
      <c r="C104" t="str">
        <f>BY_Demands!$N$16</f>
        <v>Transport Passengers Moped 45 Short Distance</v>
      </c>
      <c r="D104" t="s">
        <v>264</v>
      </c>
      <c r="E104" s="13">
        <f>($P$18)/100</f>
        <v>1.0456607977345793</v>
      </c>
      <c r="F104" s="13">
        <f>($P$18)/100</f>
        <v>1.0456607977345793</v>
      </c>
      <c r="G104" s="13">
        <f>($P$18)/100</f>
        <v>1.0456607977345793</v>
      </c>
      <c r="H104" s="13">
        <f>($P$18)/100</f>
        <v>1.0456607977345793</v>
      </c>
      <c r="O104" s="174"/>
      <c r="P104" s="174"/>
      <c r="Q104" s="174"/>
      <c r="R104" s="174"/>
    </row>
    <row r="105" spans="2:33" x14ac:dyDescent="0.3">
      <c r="B105">
        <v>2020</v>
      </c>
      <c r="C105" t="str">
        <f>BY_Demands!$N$16</f>
        <v>Transport Passengers Moped 45 Short Distance</v>
      </c>
      <c r="D105" t="s">
        <v>264</v>
      </c>
      <c r="E105" s="13">
        <f>($Q$18)/100</f>
        <v>1.1055861548869892</v>
      </c>
      <c r="F105" s="13">
        <f>($Q$18)/100</f>
        <v>1.1055861548869892</v>
      </c>
      <c r="G105" s="13">
        <f>($Q$18)/100</f>
        <v>1.1055861548869892</v>
      </c>
      <c r="H105" s="13">
        <f>($Q$18)/100</f>
        <v>1.1055861548869892</v>
      </c>
      <c r="O105" s="174"/>
      <c r="P105" s="174"/>
      <c r="Q105" s="174"/>
      <c r="R105" s="174"/>
    </row>
    <row r="106" spans="2:33" x14ac:dyDescent="0.3">
      <c r="B106">
        <v>2030</v>
      </c>
      <c r="C106" t="str">
        <f>BY_Demands!$N$16</f>
        <v>Transport Passengers Moped 45 Short Distance</v>
      </c>
      <c r="D106" t="s">
        <v>264</v>
      </c>
      <c r="E106" s="13">
        <f>($S$18)/100</f>
        <v>1.1250506337120878</v>
      </c>
      <c r="F106" s="13">
        <f>($S$18)/100</f>
        <v>1.1250506337120878</v>
      </c>
      <c r="G106" s="13">
        <f>($S$18)/100</f>
        <v>1.1250506337120878</v>
      </c>
      <c r="H106" s="13">
        <f>($S$18)/100</f>
        <v>1.1250506337120878</v>
      </c>
    </row>
    <row r="107" spans="2:33" x14ac:dyDescent="0.3">
      <c r="B107">
        <v>2040</v>
      </c>
      <c r="C107" t="str">
        <f>BY_Demands!$N$16</f>
        <v>Transport Passengers Moped 45 Short Distance</v>
      </c>
      <c r="D107" t="s">
        <v>264</v>
      </c>
      <c r="E107" s="13">
        <f>($U$18)/100</f>
        <v>1.0853557157233336</v>
      </c>
      <c r="F107" s="13">
        <f>($U$18)/100</f>
        <v>1.0853557157233336</v>
      </c>
      <c r="G107" s="13">
        <f>($U$18)/100</f>
        <v>1.0853557157233336</v>
      </c>
      <c r="H107" s="13">
        <f>($U$18)/100</f>
        <v>1.0853557157233336</v>
      </c>
      <c r="P107" s="174"/>
      <c r="R107" s="174"/>
    </row>
    <row r="108" spans="2:33" x14ac:dyDescent="0.3">
      <c r="B108">
        <v>2050</v>
      </c>
      <c r="C108" t="str">
        <f>BY_Demands!$N$16</f>
        <v>Transport Passengers Moped 45 Short Distance</v>
      </c>
      <c r="D108" t="s">
        <v>264</v>
      </c>
      <c r="E108" s="19">
        <f>($W$18)/100</f>
        <v>1.0456607977345793</v>
      </c>
      <c r="F108" s="19">
        <f>($W$18)/100</f>
        <v>1.0456607977345793</v>
      </c>
      <c r="G108" s="19">
        <f>($W$18)/100</f>
        <v>1.0456607977345793</v>
      </c>
      <c r="H108" s="19">
        <f>($W$18)/100</f>
        <v>1.0456607977345793</v>
      </c>
      <c r="N108" s="238"/>
      <c r="O108" s="238"/>
      <c r="P108" s="238"/>
      <c r="Q108" s="238"/>
      <c r="R108" s="238"/>
      <c r="S108" s="238"/>
      <c r="T108" s="238"/>
      <c r="U108" s="238"/>
      <c r="V108" s="238"/>
      <c r="W108" s="238"/>
      <c r="X108" s="238"/>
    </row>
    <row r="109" spans="2:33" x14ac:dyDescent="0.3">
      <c r="B109" s="5">
        <v>2012</v>
      </c>
      <c r="C109" s="5" t="str">
        <f>BY_Demands!$N$17</f>
        <v>Transport Passengers Moped 45 Medium Distance</v>
      </c>
      <c r="D109" s="5" t="s">
        <v>265</v>
      </c>
      <c r="E109" s="13">
        <f>($O$18)/100</f>
        <v>1.0142219648593793</v>
      </c>
      <c r="F109" s="13">
        <f>($O$18)/100</f>
        <v>1.0142219648593793</v>
      </c>
      <c r="G109" s="13">
        <f>($O$18)/100</f>
        <v>1.0142219648593793</v>
      </c>
      <c r="H109" s="13">
        <f>($O$18)/100</f>
        <v>1.0142219648593793</v>
      </c>
      <c r="N109" s="175"/>
      <c r="O109" s="175"/>
      <c r="P109" s="175"/>
      <c r="Q109" s="175"/>
      <c r="R109" s="175"/>
      <c r="S109" s="175"/>
      <c r="T109" s="175"/>
      <c r="U109" s="175"/>
      <c r="V109" s="175"/>
      <c r="W109" s="175"/>
      <c r="X109" s="175"/>
    </row>
    <row r="110" spans="2:33" x14ac:dyDescent="0.3">
      <c r="B110">
        <v>2015</v>
      </c>
      <c r="C110" t="str">
        <f>BY_Demands!$N$17</f>
        <v>Transport Passengers Moped 45 Medium Distance</v>
      </c>
      <c r="D110" t="s">
        <v>265</v>
      </c>
      <c r="E110" s="13">
        <f>($P$18)/100</f>
        <v>1.0456607977345793</v>
      </c>
      <c r="F110" s="13">
        <f>($P$18)/100</f>
        <v>1.0456607977345793</v>
      </c>
      <c r="G110" s="13">
        <f>($P$18)/100</f>
        <v>1.0456607977345793</v>
      </c>
      <c r="H110" s="13">
        <f>($P$18)/100</f>
        <v>1.0456607977345793</v>
      </c>
      <c r="N110" s="175"/>
      <c r="O110" s="175"/>
      <c r="P110" s="176"/>
      <c r="Q110" s="176"/>
      <c r="R110" s="176"/>
      <c r="S110" s="176"/>
      <c r="T110" s="176"/>
      <c r="U110" s="176"/>
      <c r="V110" s="176"/>
      <c r="W110" s="176"/>
      <c r="X110" s="176"/>
    </row>
    <row r="111" spans="2:33" x14ac:dyDescent="0.3">
      <c r="B111">
        <v>2020</v>
      </c>
      <c r="C111" t="str">
        <f>BY_Demands!$N$17</f>
        <v>Transport Passengers Moped 45 Medium Distance</v>
      </c>
      <c r="D111" t="s">
        <v>265</v>
      </c>
      <c r="E111" s="13">
        <f>($Q$18)/100</f>
        <v>1.1055861548869892</v>
      </c>
      <c r="F111" s="13">
        <f>($Q$18)/100</f>
        <v>1.1055861548869892</v>
      </c>
      <c r="G111" s="13">
        <f>($Q$18)/100</f>
        <v>1.1055861548869892</v>
      </c>
      <c r="H111" s="13">
        <f>($Q$18)/100</f>
        <v>1.1055861548869892</v>
      </c>
      <c r="N111" s="175"/>
      <c r="O111" s="175"/>
      <c r="P111" s="176"/>
      <c r="Q111" s="176"/>
      <c r="R111" s="176"/>
      <c r="S111" s="176"/>
      <c r="T111" s="176"/>
      <c r="U111" s="176"/>
      <c r="V111" s="176"/>
      <c r="W111" s="176"/>
      <c r="X111" s="176"/>
    </row>
    <row r="112" spans="2:33" x14ac:dyDescent="0.3">
      <c r="B112">
        <v>2030</v>
      </c>
      <c r="C112" t="str">
        <f>BY_Demands!$N$17</f>
        <v>Transport Passengers Moped 45 Medium Distance</v>
      </c>
      <c r="D112" t="s">
        <v>265</v>
      </c>
      <c r="E112" s="13">
        <f>($S$18)/100</f>
        <v>1.1250506337120878</v>
      </c>
      <c r="F112" s="13">
        <f>($S$18)/100</f>
        <v>1.1250506337120878</v>
      </c>
      <c r="G112" s="13">
        <f>($S$18)/100</f>
        <v>1.1250506337120878</v>
      </c>
      <c r="H112" s="13">
        <f>($S$18)/100</f>
        <v>1.1250506337120878</v>
      </c>
      <c r="N112" s="175"/>
      <c r="O112" s="175"/>
      <c r="P112" s="176"/>
      <c r="Q112" s="176"/>
      <c r="R112" s="176"/>
      <c r="S112" s="176"/>
      <c r="T112" s="176"/>
      <c r="U112" s="176"/>
      <c r="V112" s="176"/>
      <c r="W112" s="176"/>
      <c r="X112" s="176"/>
    </row>
    <row r="113" spans="2:24" x14ac:dyDescent="0.3">
      <c r="B113">
        <v>2040</v>
      </c>
      <c r="C113" t="str">
        <f>BY_Demands!$N$17</f>
        <v>Transport Passengers Moped 45 Medium Distance</v>
      </c>
      <c r="D113" t="s">
        <v>265</v>
      </c>
      <c r="E113" s="13">
        <f>($U$18)/100</f>
        <v>1.0853557157233336</v>
      </c>
      <c r="F113" s="13">
        <f>($U$18)/100</f>
        <v>1.0853557157233336</v>
      </c>
      <c r="G113" s="13">
        <f>($U$18)/100</f>
        <v>1.0853557157233336</v>
      </c>
      <c r="H113" s="13">
        <f>($U$18)/100</f>
        <v>1.0853557157233336</v>
      </c>
      <c r="N113" s="175"/>
      <c r="O113" s="175"/>
      <c r="P113" s="176"/>
      <c r="Q113" s="176"/>
      <c r="R113" s="176"/>
      <c r="S113" s="176"/>
      <c r="T113" s="176"/>
      <c r="U113" s="176"/>
      <c r="V113" s="176"/>
      <c r="W113" s="176"/>
      <c r="X113" s="176"/>
    </row>
    <row r="114" spans="2:24" x14ac:dyDescent="0.3">
      <c r="B114">
        <v>2050</v>
      </c>
      <c r="C114" t="str">
        <f>BY_Demands!$N$17</f>
        <v>Transport Passengers Moped 45 Medium Distance</v>
      </c>
      <c r="D114" t="s">
        <v>265</v>
      </c>
      <c r="E114" s="19">
        <f>($W$18)/100</f>
        <v>1.0456607977345793</v>
      </c>
      <c r="F114" s="19">
        <f>($W$18)/100</f>
        <v>1.0456607977345793</v>
      </c>
      <c r="G114" s="19">
        <f>($W$18)/100</f>
        <v>1.0456607977345793</v>
      </c>
      <c r="H114" s="19">
        <f>($W$18)/100</f>
        <v>1.0456607977345793</v>
      </c>
      <c r="N114" s="239"/>
      <c r="O114" s="239"/>
      <c r="P114" s="239"/>
      <c r="Q114" s="239"/>
      <c r="R114" s="239"/>
      <c r="S114" s="239"/>
      <c r="T114" s="239"/>
      <c r="U114" s="239"/>
      <c r="V114" s="239"/>
      <c r="W114" s="239"/>
      <c r="X114" s="239"/>
    </row>
    <row r="115" spans="2:24" x14ac:dyDescent="0.3">
      <c r="B115" s="5">
        <v>2012</v>
      </c>
      <c r="C115" s="5" t="str">
        <f>BY_Demands!$N$18</f>
        <v>Transport Passengers Moped 45 Long Distance</v>
      </c>
      <c r="D115" s="5" t="s">
        <v>266</v>
      </c>
      <c r="E115" s="13">
        <f>($O$18)/100</f>
        <v>1.0142219648593793</v>
      </c>
      <c r="F115" s="13">
        <f>($O$18)/100</f>
        <v>1.0142219648593793</v>
      </c>
      <c r="G115" s="13">
        <f>($O$18)/100</f>
        <v>1.0142219648593793</v>
      </c>
      <c r="H115" s="13">
        <f>($O$18)/100</f>
        <v>1.0142219648593793</v>
      </c>
    </row>
    <row r="116" spans="2:24" x14ac:dyDescent="0.3">
      <c r="B116">
        <v>2015</v>
      </c>
      <c r="C116" t="str">
        <f>BY_Demands!$N$18</f>
        <v>Transport Passengers Moped 45 Long Distance</v>
      </c>
      <c r="D116" t="s">
        <v>266</v>
      </c>
      <c r="E116" s="13">
        <f>($P$18)/100</f>
        <v>1.0456607977345793</v>
      </c>
      <c r="F116" s="13">
        <f>($P$18)/100</f>
        <v>1.0456607977345793</v>
      </c>
      <c r="G116" s="13">
        <f>($P$18)/100</f>
        <v>1.0456607977345793</v>
      </c>
      <c r="H116" s="13">
        <f>($P$18)/100</f>
        <v>1.0456607977345793</v>
      </c>
    </row>
    <row r="117" spans="2:24" x14ac:dyDescent="0.3">
      <c r="B117">
        <v>2020</v>
      </c>
      <c r="C117" t="str">
        <f>BY_Demands!$N$18</f>
        <v>Transport Passengers Moped 45 Long Distance</v>
      </c>
      <c r="D117" t="s">
        <v>266</v>
      </c>
      <c r="E117" s="13">
        <f>($Q$18)/100</f>
        <v>1.1055861548869892</v>
      </c>
      <c r="F117" s="13">
        <f>($Q$18)/100</f>
        <v>1.1055861548869892</v>
      </c>
      <c r="G117" s="13">
        <f>($Q$18)/100</f>
        <v>1.1055861548869892</v>
      </c>
      <c r="H117" s="13">
        <f>($Q$18)/100</f>
        <v>1.1055861548869892</v>
      </c>
      <c r="N117" s="237"/>
      <c r="O117" s="237"/>
      <c r="P117" s="237"/>
      <c r="Q117" s="237"/>
      <c r="R117" s="237"/>
      <c r="S117" s="237"/>
      <c r="T117" s="237"/>
      <c r="U117" s="237"/>
      <c r="V117" s="237"/>
      <c r="W117" s="237"/>
      <c r="X117" s="237"/>
    </row>
    <row r="118" spans="2:24" x14ac:dyDescent="0.3">
      <c r="B118">
        <v>2030</v>
      </c>
      <c r="C118" t="str">
        <f>BY_Demands!$N$18</f>
        <v>Transport Passengers Moped 45 Long Distance</v>
      </c>
      <c r="D118" t="s">
        <v>266</v>
      </c>
      <c r="E118" s="13">
        <f>($S$18)/100</f>
        <v>1.1250506337120878</v>
      </c>
      <c r="F118" s="13">
        <f>($S$18)/100</f>
        <v>1.1250506337120878</v>
      </c>
      <c r="G118" s="13">
        <f>($S$18)/100</f>
        <v>1.1250506337120878</v>
      </c>
      <c r="H118" s="13">
        <f>($S$18)/100</f>
        <v>1.1250506337120878</v>
      </c>
      <c r="O118" s="175"/>
      <c r="P118" s="175"/>
      <c r="Q118" s="175"/>
      <c r="R118" s="175"/>
      <c r="S118" s="175"/>
      <c r="T118" s="175"/>
      <c r="U118" s="175"/>
      <c r="V118" s="175"/>
      <c r="W118" s="175"/>
      <c r="X118" s="175"/>
    </row>
    <row r="119" spans="2:24" x14ac:dyDescent="0.3">
      <c r="B119">
        <v>2040</v>
      </c>
      <c r="C119" t="str">
        <f>BY_Demands!$N$18</f>
        <v>Transport Passengers Moped 45 Long Distance</v>
      </c>
      <c r="D119" t="s">
        <v>266</v>
      </c>
      <c r="E119" s="13">
        <f>($U$18)/100</f>
        <v>1.0853557157233336</v>
      </c>
      <c r="F119" s="13">
        <f>($U$18)/100</f>
        <v>1.0853557157233336</v>
      </c>
      <c r="G119" s="13">
        <f>($U$18)/100</f>
        <v>1.0853557157233336</v>
      </c>
      <c r="H119" s="13">
        <f>($U$18)/100</f>
        <v>1.0853557157233336</v>
      </c>
      <c r="N119" s="175"/>
    </row>
    <row r="120" spans="2:24" x14ac:dyDescent="0.3">
      <c r="B120" s="2">
        <v>2050</v>
      </c>
      <c r="C120" s="2" t="str">
        <f>BY_Demands!$N$18</f>
        <v>Transport Passengers Moped 45 Long Distance</v>
      </c>
      <c r="D120" s="2" t="s">
        <v>266</v>
      </c>
      <c r="E120" s="19">
        <f>($W$18)/100</f>
        <v>1.0456607977345793</v>
      </c>
      <c r="F120" s="19">
        <f>($W$18)/100</f>
        <v>1.0456607977345793</v>
      </c>
      <c r="G120" s="19">
        <f>($W$18)/100</f>
        <v>1.0456607977345793</v>
      </c>
      <c r="H120" s="19">
        <f>($W$18)/100</f>
        <v>1.0456607977345793</v>
      </c>
      <c r="N120" s="175"/>
    </row>
    <row r="121" spans="2:24" x14ac:dyDescent="0.3">
      <c r="B121">
        <v>2012</v>
      </c>
      <c r="C121" s="106" t="s">
        <v>338</v>
      </c>
      <c r="D121" s="130" t="s">
        <v>339</v>
      </c>
      <c r="E121" s="13">
        <f>($O$19)/100</f>
        <v>1.016000446204433</v>
      </c>
      <c r="F121" s="13">
        <f>($O$19)/100</f>
        <v>1.016000446204433</v>
      </c>
      <c r="G121" s="13">
        <f>($O$19)/100</f>
        <v>1.016000446204433</v>
      </c>
      <c r="H121" s="13">
        <f>($O$19)/100</f>
        <v>1.016000446204433</v>
      </c>
    </row>
    <row r="122" spans="2:24" x14ac:dyDescent="0.3">
      <c r="B122">
        <v>2015</v>
      </c>
      <c r="C122" s="106" t="s">
        <v>338</v>
      </c>
      <c r="D122" s="130" t="s">
        <v>339</v>
      </c>
      <c r="E122" s="13">
        <f>($P$19)/100</f>
        <v>1.0487652012758752</v>
      </c>
      <c r="F122" s="13">
        <f>($P$19)/100</f>
        <v>1.0487652012758752</v>
      </c>
      <c r="G122" s="13">
        <f>($P$19)/100</f>
        <v>1.0487652012758752</v>
      </c>
      <c r="H122" s="13">
        <f>($P$19)/100</f>
        <v>1.0487652012758752</v>
      </c>
    </row>
    <row r="123" spans="2:24" x14ac:dyDescent="0.3">
      <c r="B123">
        <v>2020</v>
      </c>
      <c r="C123" s="106" t="s">
        <v>338</v>
      </c>
      <c r="D123" s="130" t="s">
        <v>339</v>
      </c>
      <c r="E123" s="13">
        <f>($Q$19)/100</f>
        <v>1.079500564890373</v>
      </c>
      <c r="F123" s="13">
        <f>($Q$19)/100</f>
        <v>1.079500564890373</v>
      </c>
      <c r="G123" s="13">
        <f>($Q$19)/100</f>
        <v>1.079500564890373</v>
      </c>
      <c r="H123" s="13">
        <f>($Q$19)/100</f>
        <v>1.079500564890373</v>
      </c>
      <c r="N123" s="237"/>
      <c r="O123" s="237"/>
      <c r="P123" s="237"/>
      <c r="Q123" s="237"/>
      <c r="R123" s="237"/>
      <c r="S123" s="237"/>
      <c r="T123" s="237"/>
      <c r="U123" s="237"/>
      <c r="V123" s="237"/>
      <c r="W123" s="237"/>
      <c r="X123" s="237"/>
    </row>
    <row r="124" spans="2:24" x14ac:dyDescent="0.3">
      <c r="B124">
        <v>2025</v>
      </c>
      <c r="C124" s="106" t="s">
        <v>338</v>
      </c>
      <c r="D124" s="130" t="s">
        <v>339</v>
      </c>
      <c r="E124" s="13">
        <f>($R$19)/100</f>
        <v>1.1162886881168792</v>
      </c>
      <c r="F124" s="13">
        <f>($R$19)/100</f>
        <v>1.1162886881168792</v>
      </c>
      <c r="G124" s="13">
        <f>($R$19)/100</f>
        <v>1.1162886881168792</v>
      </c>
      <c r="H124" s="13">
        <f>($R$19)/100</f>
        <v>1.1162886881168792</v>
      </c>
      <c r="O124" s="175"/>
      <c r="P124" s="175"/>
      <c r="Q124" s="175"/>
      <c r="R124" s="175"/>
      <c r="S124" s="175"/>
      <c r="T124" s="175"/>
      <c r="U124" s="175"/>
      <c r="V124" s="175"/>
      <c r="W124" s="175"/>
      <c r="X124" s="175"/>
    </row>
    <row r="125" spans="2:24" x14ac:dyDescent="0.3">
      <c r="B125">
        <v>2030</v>
      </c>
      <c r="C125" s="106" t="s">
        <v>338</v>
      </c>
      <c r="D125" s="130" t="s">
        <v>339</v>
      </c>
      <c r="E125" s="13">
        <f>($S$19)/100</f>
        <v>1.1027839907486785</v>
      </c>
      <c r="F125" s="13">
        <f>($S$19)/100</f>
        <v>1.1027839907486785</v>
      </c>
      <c r="G125" s="13">
        <f>($S$19)/100</f>
        <v>1.1027839907486785</v>
      </c>
      <c r="H125" s="13">
        <f>($S$19)/100</f>
        <v>1.1027839907486785</v>
      </c>
      <c r="N125" s="175"/>
      <c r="O125" s="13"/>
      <c r="P125" s="13"/>
      <c r="Q125" s="13"/>
      <c r="R125" s="13"/>
      <c r="S125" s="13"/>
      <c r="T125" s="13"/>
      <c r="U125" s="13"/>
      <c r="V125" s="13"/>
      <c r="W125" s="13"/>
      <c r="X125" s="13"/>
    </row>
    <row r="126" spans="2:24" x14ac:dyDescent="0.3">
      <c r="B126">
        <v>2035</v>
      </c>
      <c r="C126" s="106" t="s">
        <v>338</v>
      </c>
      <c r="D126" s="130" t="s">
        <v>339</v>
      </c>
      <c r="E126" s="13">
        <f>($T$19)/100</f>
        <v>1.0892792933804776</v>
      </c>
      <c r="F126" s="13">
        <f>($T$19)/100</f>
        <v>1.0892792933804776</v>
      </c>
      <c r="G126" s="13">
        <f>($T$19)/100</f>
        <v>1.0892792933804776</v>
      </c>
      <c r="H126" s="13">
        <f>($T$19)/100</f>
        <v>1.0892792933804776</v>
      </c>
      <c r="N126" s="175"/>
      <c r="O126" s="13"/>
      <c r="P126" s="13"/>
      <c r="Q126" s="13"/>
      <c r="R126" s="13"/>
      <c r="S126" s="13"/>
      <c r="T126" s="13"/>
      <c r="U126" s="13"/>
      <c r="V126" s="13"/>
      <c r="W126" s="13"/>
      <c r="X126" s="13"/>
    </row>
    <row r="127" spans="2:24" x14ac:dyDescent="0.3">
      <c r="B127">
        <v>2040</v>
      </c>
      <c r="C127" s="106" t="s">
        <v>338</v>
      </c>
      <c r="D127" s="130" t="s">
        <v>339</v>
      </c>
      <c r="E127" s="13">
        <f>($U$19)/100</f>
        <v>1.0757745960122769</v>
      </c>
      <c r="F127" s="13">
        <f>($U$19)/100</f>
        <v>1.0757745960122769</v>
      </c>
      <c r="G127" s="13">
        <f>($U$19)/100</f>
        <v>1.0757745960122769</v>
      </c>
      <c r="H127" s="13">
        <f>($U$19)/100</f>
        <v>1.0757745960122769</v>
      </c>
      <c r="O127" s="109"/>
    </row>
    <row r="128" spans="2:24" x14ac:dyDescent="0.3">
      <c r="B128">
        <v>2045</v>
      </c>
      <c r="C128" s="106" t="s">
        <v>338</v>
      </c>
      <c r="D128" s="130" t="s">
        <v>339</v>
      </c>
      <c r="E128" s="13">
        <f>($V$19)/100</f>
        <v>1.0622698986440759</v>
      </c>
      <c r="F128" s="13">
        <f>($V$19)/100</f>
        <v>1.0622698986440759</v>
      </c>
      <c r="G128" s="13">
        <f>($V$19)/100</f>
        <v>1.0622698986440759</v>
      </c>
      <c r="H128" s="13">
        <f>($V$19)/100</f>
        <v>1.0622698986440759</v>
      </c>
      <c r="O128" s="109"/>
    </row>
    <row r="129" spans="2:24" x14ac:dyDescent="0.3">
      <c r="B129" s="2">
        <v>2050</v>
      </c>
      <c r="C129" s="119" t="s">
        <v>338</v>
      </c>
      <c r="D129" s="131" t="s">
        <v>339</v>
      </c>
      <c r="E129" s="19">
        <f>($W$19)/100</f>
        <v>1.0487652012758752</v>
      </c>
      <c r="F129" s="19">
        <f>($W$19)/100</f>
        <v>1.0487652012758752</v>
      </c>
      <c r="G129" s="19">
        <f>($W$19)/100</f>
        <v>1.0487652012758752</v>
      </c>
      <c r="H129" s="19">
        <f>($W$19)/100</f>
        <v>1.0487652012758752</v>
      </c>
    </row>
    <row r="130" spans="2:24" x14ac:dyDescent="0.3">
      <c r="B130">
        <v>2012</v>
      </c>
      <c r="C130" t="s">
        <v>340</v>
      </c>
      <c r="D130" t="s">
        <v>341</v>
      </c>
      <c r="E130" s="13">
        <f>($O$20)/100</f>
        <v>1.0544220923530203</v>
      </c>
      <c r="F130" s="13">
        <f>($O$20)/100</f>
        <v>1.0544220923530203</v>
      </c>
      <c r="G130" s="13">
        <f>($O$20)/100</f>
        <v>1.0544220923530203</v>
      </c>
      <c r="H130" s="13">
        <f>($O$20)/100</f>
        <v>1.0544220923530203</v>
      </c>
    </row>
    <row r="131" spans="2:24" x14ac:dyDescent="0.3">
      <c r="B131">
        <v>2015</v>
      </c>
      <c r="C131" t="s">
        <v>340</v>
      </c>
      <c r="D131" t="s">
        <v>341</v>
      </c>
      <c r="E131" s="13">
        <f>($P$20)/100</f>
        <v>1.1276980841829114</v>
      </c>
      <c r="F131" s="13">
        <f>($P$20)/100</f>
        <v>1.1276980841829114</v>
      </c>
      <c r="G131" s="13">
        <f>($P$20)/100</f>
        <v>1.1276980841829114</v>
      </c>
      <c r="H131" s="13">
        <f>($P$20)/100</f>
        <v>1.1276980841829114</v>
      </c>
    </row>
    <row r="132" spans="2:24" x14ac:dyDescent="0.3">
      <c r="B132">
        <v>2020</v>
      </c>
      <c r="C132" t="s">
        <v>340</v>
      </c>
      <c r="D132" t="s">
        <v>341</v>
      </c>
      <c r="E132" s="13">
        <f>($Q$20)/100</f>
        <v>1.2576172959167202</v>
      </c>
      <c r="F132" s="13">
        <f>($Q$20)/100</f>
        <v>1.2576172959167202</v>
      </c>
      <c r="G132" s="13">
        <f>($Q$20)/100</f>
        <v>1.2576172959167202</v>
      </c>
      <c r="H132" s="13">
        <f>($Q$20)/100</f>
        <v>1.2576172959167202</v>
      </c>
    </row>
    <row r="133" spans="2:24" x14ac:dyDescent="0.3">
      <c r="B133">
        <v>2030</v>
      </c>
      <c r="C133" t="s">
        <v>340</v>
      </c>
      <c r="D133" t="s">
        <v>341</v>
      </c>
      <c r="E133" s="13">
        <f>($S$20)/100</f>
        <v>1.3287328088001324</v>
      </c>
      <c r="F133" s="13">
        <f>($S$20)/100</f>
        <v>1.3287328088001324</v>
      </c>
      <c r="G133" s="13">
        <f>($S$20)/100</f>
        <v>1.3287328088001324</v>
      </c>
      <c r="H133" s="13">
        <f>($S$20)/100</f>
        <v>1.3287328088001324</v>
      </c>
      <c r="N133" s="237"/>
      <c r="O133" s="237"/>
      <c r="P133" s="237"/>
      <c r="Q133" s="237"/>
      <c r="R133" s="237"/>
      <c r="S133" s="237"/>
      <c r="T133" s="237"/>
      <c r="U133" s="237"/>
      <c r="V133" s="237"/>
      <c r="W133" s="237"/>
      <c r="X133" s="237"/>
    </row>
    <row r="134" spans="2:24" x14ac:dyDescent="0.3">
      <c r="B134">
        <v>2040</v>
      </c>
      <c r="C134" t="s">
        <v>340</v>
      </c>
      <c r="D134" t="s">
        <v>341</v>
      </c>
      <c r="E134" s="13">
        <f>($U$20)/100</f>
        <v>1.228215446491522</v>
      </c>
      <c r="F134" s="13">
        <f>($U$20)/100</f>
        <v>1.228215446491522</v>
      </c>
      <c r="G134" s="13">
        <f>($U$20)/100</f>
        <v>1.228215446491522</v>
      </c>
      <c r="H134" s="13">
        <f>($U$20)/100</f>
        <v>1.228215446491522</v>
      </c>
      <c r="O134" s="175"/>
      <c r="P134" s="175"/>
      <c r="Q134" s="175"/>
      <c r="R134" s="175"/>
      <c r="S134" s="175"/>
      <c r="T134" s="175"/>
      <c r="U134" s="175"/>
      <c r="V134" s="175"/>
      <c r="W134" s="175"/>
      <c r="X134" s="175"/>
    </row>
    <row r="135" spans="2:24" x14ac:dyDescent="0.3">
      <c r="B135">
        <v>2050</v>
      </c>
      <c r="C135" t="s">
        <v>340</v>
      </c>
      <c r="D135" t="s">
        <v>341</v>
      </c>
      <c r="E135" s="19">
        <f>($W$20)/100</f>
        <v>1.1276980841829114</v>
      </c>
      <c r="F135" s="19">
        <f>($W$20)/100</f>
        <v>1.1276980841829114</v>
      </c>
      <c r="G135" s="19">
        <f>($W$20)/100</f>
        <v>1.1276980841829114</v>
      </c>
      <c r="H135" s="19">
        <f>($W$20)/100</f>
        <v>1.1276980841829114</v>
      </c>
      <c r="N135" s="175"/>
      <c r="Q135" s="3"/>
      <c r="R135" s="3"/>
      <c r="S135" s="3"/>
      <c r="T135" s="3"/>
      <c r="U135" s="3"/>
      <c r="V135" s="3"/>
      <c r="W135" s="3"/>
      <c r="X135" s="3"/>
    </row>
    <row r="136" spans="2:24" x14ac:dyDescent="0.3">
      <c r="B136" s="5">
        <v>2012</v>
      </c>
      <c r="C136" s="5" t="s">
        <v>275</v>
      </c>
      <c r="D136" s="5" t="s">
        <v>342</v>
      </c>
      <c r="E136" s="122">
        <f>($O$21)/100</f>
        <v>1.0684206021826024</v>
      </c>
      <c r="F136" s="122">
        <f>($O$21)/100</f>
        <v>1.0684206021826024</v>
      </c>
      <c r="G136" s="122">
        <f>($O$21)/100</f>
        <v>1.0684206021826024</v>
      </c>
      <c r="H136" s="122">
        <f>($O$21)/100</f>
        <v>1.0684206021826024</v>
      </c>
      <c r="N136" s="175"/>
      <c r="Q136" s="3"/>
      <c r="R136" s="3"/>
      <c r="S136" s="3"/>
      <c r="T136" s="3"/>
      <c r="U136" s="3"/>
      <c r="V136" s="3"/>
      <c r="W136" s="3"/>
      <c r="X136" s="3"/>
    </row>
    <row r="137" spans="2:24" x14ac:dyDescent="0.3">
      <c r="B137">
        <v>2015</v>
      </c>
      <c r="C137" t="s">
        <v>275</v>
      </c>
      <c r="D137" t="s">
        <v>342</v>
      </c>
      <c r="E137" s="122">
        <f>($P$21)/100</f>
        <v>1.1299237721343005</v>
      </c>
      <c r="F137" s="122">
        <f>($P$21)/100</f>
        <v>1.1299237721343005</v>
      </c>
      <c r="G137" s="122">
        <f>($P$21)/100</f>
        <v>1.1299237721343005</v>
      </c>
      <c r="H137" s="122">
        <f>($P$21)/100</f>
        <v>1.1299237721343005</v>
      </c>
    </row>
    <row r="138" spans="2:24" x14ac:dyDescent="0.3">
      <c r="B138">
        <v>2020</v>
      </c>
      <c r="C138" t="s">
        <v>275</v>
      </c>
      <c r="D138" t="s">
        <v>342</v>
      </c>
      <c r="E138" s="122">
        <f>($Q$21)/100</f>
        <v>1.2790903190775222</v>
      </c>
      <c r="F138" s="122">
        <f>($Q$21)/100</f>
        <v>1.2790903190775222</v>
      </c>
      <c r="G138" s="122">
        <f>($Q$21)/100</f>
        <v>1.2790903190775222</v>
      </c>
      <c r="H138" s="122">
        <f>($Q$21)/100</f>
        <v>1.2790903190775222</v>
      </c>
    </row>
    <row r="139" spans="2:24" x14ac:dyDescent="0.3">
      <c r="B139">
        <v>2025</v>
      </c>
      <c r="C139" t="s">
        <v>275</v>
      </c>
      <c r="D139" t="s">
        <v>342</v>
      </c>
      <c r="E139" s="122">
        <f>($R$21)/100</f>
        <v>1.3881308829748056</v>
      </c>
      <c r="F139" s="122">
        <f>($R$21)/100</f>
        <v>1.3881308829748056</v>
      </c>
      <c r="G139" s="122">
        <f>($R$21)/100</f>
        <v>1.3881308829748056</v>
      </c>
      <c r="H139" s="122">
        <f>($R$21)/100</f>
        <v>1.3881308829748056</v>
      </c>
      <c r="N139" s="237"/>
      <c r="O139" s="237"/>
      <c r="P139" s="237"/>
      <c r="Q139" s="237"/>
      <c r="R139" s="237"/>
      <c r="S139" s="237"/>
      <c r="T139" s="237"/>
      <c r="U139" s="237"/>
      <c r="V139" s="237"/>
      <c r="W139" s="237"/>
      <c r="X139" s="237"/>
    </row>
    <row r="140" spans="2:24" x14ac:dyDescent="0.3">
      <c r="B140">
        <v>2030</v>
      </c>
      <c r="C140" t="s">
        <v>275</v>
      </c>
      <c r="D140" t="s">
        <v>342</v>
      </c>
      <c r="E140" s="122">
        <f>($S$21)/100</f>
        <v>1.3364894608067044</v>
      </c>
      <c r="F140" s="122">
        <f>($S$21)/100</f>
        <v>1.3364894608067044</v>
      </c>
      <c r="G140" s="122">
        <f>($S$21)/100</f>
        <v>1.3364894608067044</v>
      </c>
      <c r="H140" s="122">
        <f>($S$21)/100</f>
        <v>1.3364894608067044</v>
      </c>
      <c r="O140" s="175"/>
      <c r="P140" s="175"/>
      <c r="Q140" s="175"/>
      <c r="R140" s="175"/>
      <c r="S140" s="175"/>
      <c r="T140" s="175"/>
      <c r="U140" s="175"/>
      <c r="V140" s="175"/>
      <c r="W140" s="175"/>
      <c r="X140" s="175"/>
    </row>
    <row r="141" spans="2:24" x14ac:dyDescent="0.3">
      <c r="B141">
        <v>2035</v>
      </c>
      <c r="C141" t="s">
        <v>275</v>
      </c>
      <c r="D141" t="s">
        <v>342</v>
      </c>
      <c r="E141" s="122">
        <f>($T$21)/100</f>
        <v>1.2848480386386034</v>
      </c>
      <c r="F141" s="122">
        <f>($T$21)/100</f>
        <v>1.2848480386386034</v>
      </c>
      <c r="G141" s="122">
        <f>($T$21)/100</f>
        <v>1.2848480386386034</v>
      </c>
      <c r="H141" s="122">
        <f>($T$21)/100</f>
        <v>1.2848480386386034</v>
      </c>
      <c r="N141" s="175"/>
      <c r="O141" s="13"/>
      <c r="P141" s="13"/>
      <c r="Q141" s="13"/>
      <c r="R141" s="13"/>
      <c r="S141" s="13"/>
      <c r="T141" s="13"/>
      <c r="U141" s="13"/>
      <c r="V141" s="13"/>
      <c r="W141" s="13"/>
      <c r="X141" s="13"/>
    </row>
    <row r="142" spans="2:24" x14ac:dyDescent="0.3">
      <c r="B142">
        <v>2040</v>
      </c>
      <c r="C142" t="s">
        <v>275</v>
      </c>
      <c r="D142" t="s">
        <v>342</v>
      </c>
      <c r="E142" s="122">
        <f>($U$21)/100</f>
        <v>1.2332066164705027</v>
      </c>
      <c r="F142" s="122">
        <f>($U$21)/100</f>
        <v>1.2332066164705027</v>
      </c>
      <c r="G142" s="122">
        <f>($U$21)/100</f>
        <v>1.2332066164705027</v>
      </c>
      <c r="H142" s="122">
        <f>($U$21)/100</f>
        <v>1.2332066164705027</v>
      </c>
      <c r="N142" s="175"/>
      <c r="O142" s="13"/>
      <c r="P142" s="13"/>
      <c r="Q142" s="13"/>
      <c r="R142" s="13"/>
      <c r="S142" s="13"/>
      <c r="T142" s="13"/>
      <c r="U142" s="13"/>
      <c r="V142" s="13"/>
      <c r="W142" s="13"/>
      <c r="X142" s="13"/>
    </row>
    <row r="143" spans="2:24" x14ac:dyDescent="0.3">
      <c r="B143">
        <v>2045</v>
      </c>
      <c r="C143" t="s">
        <v>275</v>
      </c>
      <c r="D143" t="s">
        <v>342</v>
      </c>
      <c r="E143" s="122">
        <f>($V$21)/100</f>
        <v>1.1815651943024015</v>
      </c>
      <c r="F143" s="122">
        <f>($V$21)/100</f>
        <v>1.1815651943024015</v>
      </c>
      <c r="G143" s="122">
        <f>($V$21)/100</f>
        <v>1.1815651943024015</v>
      </c>
      <c r="H143" s="122">
        <f>($V$21)/100</f>
        <v>1.1815651943024015</v>
      </c>
    </row>
    <row r="144" spans="2:24" x14ac:dyDescent="0.3">
      <c r="B144">
        <v>2050</v>
      </c>
      <c r="C144" t="s">
        <v>275</v>
      </c>
      <c r="D144" t="s">
        <v>342</v>
      </c>
      <c r="E144" s="127">
        <f>($W$21)/100</f>
        <v>1.1299237721343005</v>
      </c>
      <c r="F144" s="127">
        <f>($W$21)/100</f>
        <v>1.1299237721343005</v>
      </c>
      <c r="G144" s="127">
        <f>($W$21)/100</f>
        <v>1.1299237721343005</v>
      </c>
      <c r="H144" s="127">
        <f>($W$21)/100</f>
        <v>1.1299237721343005</v>
      </c>
    </row>
    <row r="145" spans="2:8" x14ac:dyDescent="0.3">
      <c r="B145" s="5">
        <v>2012</v>
      </c>
      <c r="C145" s="5" t="s">
        <v>343</v>
      </c>
      <c r="D145" s="5" t="s">
        <v>344</v>
      </c>
      <c r="E145" s="122">
        <f>($O$21)/100</f>
        <v>1.0684206021826024</v>
      </c>
      <c r="F145" s="122">
        <f>($O$21)/100</f>
        <v>1.0684206021826024</v>
      </c>
      <c r="G145" s="122">
        <f>($O$21)/100</f>
        <v>1.0684206021826024</v>
      </c>
      <c r="H145" s="122">
        <f>($O$21)/100</f>
        <v>1.0684206021826024</v>
      </c>
    </row>
    <row r="146" spans="2:8" x14ac:dyDescent="0.3">
      <c r="B146">
        <v>2015</v>
      </c>
      <c r="C146" t="s">
        <v>343</v>
      </c>
      <c r="D146" t="s">
        <v>344</v>
      </c>
      <c r="E146" s="122">
        <f>($P$21)/100</f>
        <v>1.1299237721343005</v>
      </c>
      <c r="F146" s="122">
        <f>($P$21)/100</f>
        <v>1.1299237721343005</v>
      </c>
      <c r="G146" s="122">
        <f>($P$21)/100</f>
        <v>1.1299237721343005</v>
      </c>
      <c r="H146" s="122">
        <f>($P$21)/100</f>
        <v>1.1299237721343005</v>
      </c>
    </row>
    <row r="147" spans="2:8" x14ac:dyDescent="0.3">
      <c r="B147">
        <v>2020</v>
      </c>
      <c r="C147" t="s">
        <v>343</v>
      </c>
      <c r="D147" t="s">
        <v>344</v>
      </c>
      <c r="E147" s="122">
        <f>($Q$21)/100</f>
        <v>1.2790903190775222</v>
      </c>
      <c r="F147" s="122">
        <f>($Q$21)/100</f>
        <v>1.2790903190775222</v>
      </c>
      <c r="G147" s="122">
        <f>($Q$21)/100</f>
        <v>1.2790903190775222</v>
      </c>
      <c r="H147" s="122">
        <f>($Q$21)/100</f>
        <v>1.2790903190775222</v>
      </c>
    </row>
    <row r="148" spans="2:8" x14ac:dyDescent="0.3">
      <c r="B148">
        <v>2025</v>
      </c>
      <c r="C148" t="s">
        <v>343</v>
      </c>
      <c r="D148" t="s">
        <v>344</v>
      </c>
      <c r="E148" s="122">
        <f>($R$21)/100</f>
        <v>1.3881308829748056</v>
      </c>
      <c r="F148" s="122">
        <f>($R$21)/100</f>
        <v>1.3881308829748056</v>
      </c>
      <c r="G148" s="122">
        <f>($R$21)/100</f>
        <v>1.3881308829748056</v>
      </c>
      <c r="H148" s="122">
        <f>($R$21)/100</f>
        <v>1.3881308829748056</v>
      </c>
    </row>
    <row r="149" spans="2:8" x14ac:dyDescent="0.3">
      <c r="B149">
        <v>2030</v>
      </c>
      <c r="C149" t="s">
        <v>343</v>
      </c>
      <c r="D149" t="s">
        <v>344</v>
      </c>
      <c r="E149" s="122">
        <f>($S$21)/100</f>
        <v>1.3364894608067044</v>
      </c>
      <c r="F149" s="122">
        <f>($S$21)/100</f>
        <v>1.3364894608067044</v>
      </c>
      <c r="G149" s="122">
        <f>($S$21)/100</f>
        <v>1.3364894608067044</v>
      </c>
      <c r="H149" s="122">
        <f>($S$21)/100</f>
        <v>1.3364894608067044</v>
      </c>
    </row>
    <row r="150" spans="2:8" x14ac:dyDescent="0.3">
      <c r="B150">
        <v>2035</v>
      </c>
      <c r="C150" t="s">
        <v>343</v>
      </c>
      <c r="D150" t="s">
        <v>344</v>
      </c>
      <c r="E150" s="122">
        <f>($T$21)/100</f>
        <v>1.2848480386386034</v>
      </c>
      <c r="F150" s="122">
        <f>($T$21)/100</f>
        <v>1.2848480386386034</v>
      </c>
      <c r="G150" s="122">
        <f>($T$21)/100</f>
        <v>1.2848480386386034</v>
      </c>
      <c r="H150" s="122">
        <f>($T$21)/100</f>
        <v>1.2848480386386034</v>
      </c>
    </row>
    <row r="151" spans="2:8" x14ac:dyDescent="0.3">
      <c r="B151">
        <v>2040</v>
      </c>
      <c r="C151" t="s">
        <v>343</v>
      </c>
      <c r="D151" t="s">
        <v>344</v>
      </c>
      <c r="E151" s="122">
        <f>($U$21)/100</f>
        <v>1.2332066164705027</v>
      </c>
      <c r="F151" s="122">
        <f>($U$21)/100</f>
        <v>1.2332066164705027</v>
      </c>
      <c r="G151" s="122">
        <f>($U$21)/100</f>
        <v>1.2332066164705027</v>
      </c>
      <c r="H151" s="122">
        <f>($U$21)/100</f>
        <v>1.2332066164705027</v>
      </c>
    </row>
    <row r="152" spans="2:8" x14ac:dyDescent="0.3">
      <c r="B152">
        <v>2045</v>
      </c>
      <c r="C152" t="s">
        <v>343</v>
      </c>
      <c r="D152" t="s">
        <v>344</v>
      </c>
      <c r="E152" s="122">
        <f>($V$21)/100</f>
        <v>1.1815651943024015</v>
      </c>
      <c r="F152" s="122">
        <f>($V$21)/100</f>
        <v>1.1815651943024015</v>
      </c>
      <c r="G152" s="122">
        <f>($V$21)/100</f>
        <v>1.1815651943024015</v>
      </c>
      <c r="H152" s="122">
        <f>($V$21)/100</f>
        <v>1.1815651943024015</v>
      </c>
    </row>
    <row r="153" spans="2:8" x14ac:dyDescent="0.3">
      <c r="B153">
        <v>2050</v>
      </c>
      <c r="C153" t="s">
        <v>343</v>
      </c>
      <c r="D153" t="s">
        <v>344</v>
      </c>
      <c r="E153" s="127">
        <f>($W$21)/100</f>
        <v>1.1299237721343005</v>
      </c>
      <c r="F153" s="127">
        <f>($W$21)/100</f>
        <v>1.1299237721343005</v>
      </c>
      <c r="G153" s="127">
        <f>($W$21)/100</f>
        <v>1.1299237721343005</v>
      </c>
      <c r="H153" s="127">
        <f>($W$21)/100</f>
        <v>1.1299237721343005</v>
      </c>
    </row>
    <row r="154" spans="2:8" x14ac:dyDescent="0.3">
      <c r="B154" s="5">
        <v>2012</v>
      </c>
      <c r="C154" s="5" t="s">
        <v>276</v>
      </c>
      <c r="D154" s="5" t="s">
        <v>345</v>
      </c>
      <c r="E154" s="122">
        <f>($O$22)/100</f>
        <v>1.0260545972815016</v>
      </c>
      <c r="F154" s="122">
        <f>($O$22)/100</f>
        <v>1.0260545972815016</v>
      </c>
      <c r="G154" s="122">
        <f>($O$22)/100</f>
        <v>1.0260545972815016</v>
      </c>
      <c r="H154" s="122">
        <f>($O$22)/100</f>
        <v>1.0260545972815016</v>
      </c>
    </row>
    <row r="155" spans="2:8" x14ac:dyDescent="0.3">
      <c r="B155">
        <v>2015</v>
      </c>
      <c r="C155" t="s">
        <v>276</v>
      </c>
      <c r="D155" t="s">
        <v>345</v>
      </c>
      <c r="E155" s="122">
        <f>($P$22)/100</f>
        <v>1.052109194563003</v>
      </c>
      <c r="F155" s="122">
        <f>($P$22)/100</f>
        <v>1.052109194563003</v>
      </c>
      <c r="G155" s="122">
        <f>($P$22)/100</f>
        <v>1.052109194563003</v>
      </c>
      <c r="H155" s="122">
        <f>($P$22)/100</f>
        <v>1.052109194563003</v>
      </c>
    </row>
    <row r="156" spans="2:8" x14ac:dyDescent="0.3">
      <c r="B156">
        <v>2020</v>
      </c>
      <c r="C156" t="s">
        <v>276</v>
      </c>
      <c r="D156" t="s">
        <v>345</v>
      </c>
      <c r="E156" s="122">
        <f>($Q$22)/100</f>
        <v>1.1255275214153744</v>
      </c>
      <c r="F156" s="122">
        <f>($Q$22)/100</f>
        <v>1.1255275214153744</v>
      </c>
      <c r="G156" s="122">
        <f>($Q$22)/100</f>
        <v>1.1255275214153744</v>
      </c>
      <c r="H156" s="122">
        <f>($Q$22)/100</f>
        <v>1.1255275214153744</v>
      </c>
    </row>
    <row r="157" spans="2:8" x14ac:dyDescent="0.3">
      <c r="B157">
        <v>2025</v>
      </c>
      <c r="C157" t="s">
        <v>276</v>
      </c>
      <c r="D157" t="s">
        <v>345</v>
      </c>
      <c r="E157" s="122">
        <f>($R$22)/100</f>
        <v>1.1830393300921862</v>
      </c>
      <c r="F157" s="122">
        <f>($R$22)/100</f>
        <v>1.1830393300921862</v>
      </c>
      <c r="G157" s="122">
        <f>($R$22)/100</f>
        <v>1.1830393300921862</v>
      </c>
      <c r="H157" s="122">
        <f>($R$22)/100</f>
        <v>1.1830393300921862</v>
      </c>
    </row>
    <row r="158" spans="2:8" x14ac:dyDescent="0.3">
      <c r="B158">
        <v>2030</v>
      </c>
      <c r="C158" t="s">
        <v>276</v>
      </c>
      <c r="D158" t="s">
        <v>345</v>
      </c>
      <c r="E158" s="122">
        <f>($S$22)/100</f>
        <v>1.1568533029863495</v>
      </c>
      <c r="F158" s="122">
        <f>($S$22)/100</f>
        <v>1.1568533029863495</v>
      </c>
      <c r="G158" s="122">
        <f>($S$22)/100</f>
        <v>1.1568533029863495</v>
      </c>
      <c r="H158" s="122">
        <f>($S$22)/100</f>
        <v>1.1568533029863495</v>
      </c>
    </row>
    <row r="159" spans="2:8" x14ac:dyDescent="0.3">
      <c r="B159">
        <v>2035</v>
      </c>
      <c r="C159" t="s">
        <v>276</v>
      </c>
      <c r="D159" t="s">
        <v>345</v>
      </c>
      <c r="E159" s="122">
        <f>($T$22)/100</f>
        <v>1.130667275880513</v>
      </c>
      <c r="F159" s="122">
        <f>($T$22)/100</f>
        <v>1.130667275880513</v>
      </c>
      <c r="G159" s="122">
        <f>($T$22)/100</f>
        <v>1.130667275880513</v>
      </c>
      <c r="H159" s="122">
        <f>($T$22)/100</f>
        <v>1.130667275880513</v>
      </c>
    </row>
    <row r="160" spans="2:8" x14ac:dyDescent="0.3">
      <c r="B160">
        <v>2040</v>
      </c>
      <c r="C160" t="s">
        <v>276</v>
      </c>
      <c r="D160" t="s">
        <v>345</v>
      </c>
      <c r="E160" s="122">
        <f>($U$22)/100</f>
        <v>1.1044812487746762</v>
      </c>
      <c r="F160" s="122">
        <f>($U$22)/100</f>
        <v>1.1044812487746762</v>
      </c>
      <c r="G160" s="122">
        <f>($U$22)/100</f>
        <v>1.1044812487746762</v>
      </c>
      <c r="H160" s="122">
        <f>($U$22)/100</f>
        <v>1.1044812487746762</v>
      </c>
    </row>
    <row r="161" spans="2:8" x14ac:dyDescent="0.3">
      <c r="B161">
        <v>2045</v>
      </c>
      <c r="C161" t="s">
        <v>276</v>
      </c>
      <c r="D161" t="s">
        <v>345</v>
      </c>
      <c r="E161" s="122">
        <f>($V$22)/100</f>
        <v>1.0782952216688395</v>
      </c>
      <c r="F161" s="122">
        <f>($V$22)/100</f>
        <v>1.0782952216688395</v>
      </c>
      <c r="G161" s="122">
        <f>($V$22)/100</f>
        <v>1.0782952216688395</v>
      </c>
      <c r="H161" s="122">
        <f>($V$22)/100</f>
        <v>1.0782952216688395</v>
      </c>
    </row>
    <row r="162" spans="2:8" x14ac:dyDescent="0.3">
      <c r="B162" s="2">
        <v>2050</v>
      </c>
      <c r="C162" s="2" t="s">
        <v>276</v>
      </c>
      <c r="D162" s="2" t="s">
        <v>345</v>
      </c>
      <c r="E162" s="127">
        <f>($W$22)/100</f>
        <v>1.052109194563003</v>
      </c>
      <c r="F162" s="127">
        <f>($W$22)/100</f>
        <v>1.052109194563003</v>
      </c>
      <c r="G162" s="127">
        <f>($W$22)/100</f>
        <v>1.052109194563003</v>
      </c>
      <c r="H162" s="127">
        <f>($W$22)/100</f>
        <v>1.052109194563003</v>
      </c>
    </row>
    <row r="163" spans="2:8" x14ac:dyDescent="0.3">
      <c r="B163">
        <v>2012</v>
      </c>
      <c r="C163" t="s">
        <v>277</v>
      </c>
      <c r="D163" t="s">
        <v>346</v>
      </c>
      <c r="E163" s="122">
        <f>($O$22)/100</f>
        <v>1.0260545972815016</v>
      </c>
      <c r="F163" s="122">
        <f>($O$22)/100</f>
        <v>1.0260545972815016</v>
      </c>
      <c r="G163" s="122">
        <f>($O$22)/100</f>
        <v>1.0260545972815016</v>
      </c>
      <c r="H163" s="122">
        <f>($O$22)/100</f>
        <v>1.0260545972815016</v>
      </c>
    </row>
    <row r="164" spans="2:8" x14ac:dyDescent="0.3">
      <c r="B164">
        <v>2015</v>
      </c>
      <c r="C164" t="s">
        <v>277</v>
      </c>
      <c r="D164" t="s">
        <v>346</v>
      </c>
      <c r="E164" s="122">
        <f>($P$22)/100</f>
        <v>1.052109194563003</v>
      </c>
      <c r="F164" s="122">
        <f>($P$22)/100</f>
        <v>1.052109194563003</v>
      </c>
      <c r="G164" s="122">
        <f>($P$22)/100</f>
        <v>1.052109194563003</v>
      </c>
      <c r="H164" s="122">
        <f>($P$22)/100</f>
        <v>1.052109194563003</v>
      </c>
    </row>
    <row r="165" spans="2:8" x14ac:dyDescent="0.3">
      <c r="B165">
        <v>2020</v>
      </c>
      <c r="C165" t="s">
        <v>277</v>
      </c>
      <c r="D165" t="s">
        <v>346</v>
      </c>
      <c r="E165" s="122">
        <f>($Q$22)/100</f>
        <v>1.1255275214153744</v>
      </c>
      <c r="F165" s="122">
        <f>($Q$22)/100</f>
        <v>1.1255275214153744</v>
      </c>
      <c r="G165" s="122">
        <f>($Q$22)/100</f>
        <v>1.1255275214153744</v>
      </c>
      <c r="H165" s="122">
        <f>($Q$22)/100</f>
        <v>1.1255275214153744</v>
      </c>
    </row>
    <row r="166" spans="2:8" x14ac:dyDescent="0.3">
      <c r="B166">
        <v>2025</v>
      </c>
      <c r="C166" t="s">
        <v>277</v>
      </c>
      <c r="D166" t="s">
        <v>346</v>
      </c>
      <c r="E166" s="122">
        <f>($R$22)/100</f>
        <v>1.1830393300921862</v>
      </c>
      <c r="F166" s="122">
        <f>($R$22)/100</f>
        <v>1.1830393300921862</v>
      </c>
      <c r="G166" s="122">
        <f>($R$22)/100</f>
        <v>1.1830393300921862</v>
      </c>
      <c r="H166" s="122">
        <f>($R$22)/100</f>
        <v>1.1830393300921862</v>
      </c>
    </row>
    <row r="167" spans="2:8" x14ac:dyDescent="0.3">
      <c r="B167">
        <v>2030</v>
      </c>
      <c r="C167" t="s">
        <v>277</v>
      </c>
      <c r="D167" t="s">
        <v>346</v>
      </c>
      <c r="E167" s="122">
        <f>($S$22)/100</f>
        <v>1.1568533029863495</v>
      </c>
      <c r="F167" s="122">
        <f>($S$22)/100</f>
        <v>1.1568533029863495</v>
      </c>
      <c r="G167" s="122">
        <f>($S$22)/100</f>
        <v>1.1568533029863495</v>
      </c>
      <c r="H167" s="122">
        <f>($S$22)/100</f>
        <v>1.1568533029863495</v>
      </c>
    </row>
    <row r="168" spans="2:8" x14ac:dyDescent="0.3">
      <c r="B168">
        <v>2035</v>
      </c>
      <c r="C168" t="s">
        <v>277</v>
      </c>
      <c r="D168" t="s">
        <v>346</v>
      </c>
      <c r="E168" s="122">
        <f>($T$22)/100</f>
        <v>1.130667275880513</v>
      </c>
      <c r="F168" s="122">
        <f>($T$22)/100</f>
        <v>1.130667275880513</v>
      </c>
      <c r="G168" s="122">
        <f>($T$22)/100</f>
        <v>1.130667275880513</v>
      </c>
      <c r="H168" s="122">
        <f>($T$22)/100</f>
        <v>1.130667275880513</v>
      </c>
    </row>
    <row r="169" spans="2:8" x14ac:dyDescent="0.3">
      <c r="B169">
        <v>2040</v>
      </c>
      <c r="C169" t="s">
        <v>277</v>
      </c>
      <c r="D169" t="s">
        <v>346</v>
      </c>
      <c r="E169" s="122">
        <f>($U$22)/100</f>
        <v>1.1044812487746762</v>
      </c>
      <c r="F169" s="122">
        <f>($U$22)/100</f>
        <v>1.1044812487746762</v>
      </c>
      <c r="G169" s="122">
        <f>($U$22)/100</f>
        <v>1.1044812487746762</v>
      </c>
      <c r="H169" s="122">
        <f>($U$22)/100</f>
        <v>1.1044812487746762</v>
      </c>
    </row>
    <row r="170" spans="2:8" x14ac:dyDescent="0.3">
      <c r="B170">
        <v>2045</v>
      </c>
      <c r="C170" t="s">
        <v>277</v>
      </c>
      <c r="D170" t="s">
        <v>346</v>
      </c>
      <c r="E170" s="122">
        <f>($V$22)/100</f>
        <v>1.0782952216688395</v>
      </c>
      <c r="F170" s="122">
        <f>($V$22)/100</f>
        <v>1.0782952216688395</v>
      </c>
      <c r="G170" s="122">
        <f>($V$22)/100</f>
        <v>1.0782952216688395</v>
      </c>
      <c r="H170" s="122">
        <f>($V$22)/100</f>
        <v>1.0782952216688395</v>
      </c>
    </row>
    <row r="171" spans="2:8" x14ac:dyDescent="0.3">
      <c r="B171" s="2">
        <v>2050</v>
      </c>
      <c r="C171" s="2" t="s">
        <v>277</v>
      </c>
      <c r="D171" s="2" t="s">
        <v>346</v>
      </c>
      <c r="E171" s="127">
        <f>($W$22)/100</f>
        <v>1.052109194563003</v>
      </c>
      <c r="F171" s="127">
        <f>($W$22)/100</f>
        <v>1.052109194563003</v>
      </c>
      <c r="G171" s="127">
        <f>($W$22)/100</f>
        <v>1.052109194563003</v>
      </c>
      <c r="H171" s="127">
        <f>($W$22)/100</f>
        <v>1.052109194563003</v>
      </c>
    </row>
    <row r="172" spans="2:8" x14ac:dyDescent="0.3">
      <c r="B172">
        <v>2012</v>
      </c>
      <c r="C172" t="s">
        <v>278</v>
      </c>
      <c r="D172" t="s">
        <v>347</v>
      </c>
      <c r="E172" s="122">
        <f>($O$22)/100</f>
        <v>1.0260545972815016</v>
      </c>
      <c r="F172" s="122">
        <f>($O$22)/100</f>
        <v>1.0260545972815016</v>
      </c>
      <c r="G172" s="122">
        <f>($O$22)/100</f>
        <v>1.0260545972815016</v>
      </c>
      <c r="H172" s="122">
        <f>($O$22)/100</f>
        <v>1.0260545972815016</v>
      </c>
    </row>
    <row r="173" spans="2:8" x14ac:dyDescent="0.3">
      <c r="B173">
        <v>2015</v>
      </c>
      <c r="C173" t="s">
        <v>278</v>
      </c>
      <c r="D173" t="s">
        <v>347</v>
      </c>
      <c r="E173" s="122">
        <f>($P$22)/100</f>
        <v>1.052109194563003</v>
      </c>
      <c r="F173" s="122">
        <f>($P$22)/100</f>
        <v>1.052109194563003</v>
      </c>
      <c r="G173" s="122">
        <f>($P$22)/100</f>
        <v>1.052109194563003</v>
      </c>
      <c r="H173" s="122">
        <f>($P$22)/100</f>
        <v>1.052109194563003</v>
      </c>
    </row>
    <row r="174" spans="2:8" x14ac:dyDescent="0.3">
      <c r="B174">
        <v>2020</v>
      </c>
      <c r="C174" t="s">
        <v>278</v>
      </c>
      <c r="D174" t="s">
        <v>347</v>
      </c>
      <c r="E174" s="122">
        <f>($Q$22)/100</f>
        <v>1.1255275214153744</v>
      </c>
      <c r="F174" s="122">
        <f>($Q$22)/100</f>
        <v>1.1255275214153744</v>
      </c>
      <c r="G174" s="122">
        <f>($Q$22)/100</f>
        <v>1.1255275214153744</v>
      </c>
      <c r="H174" s="122">
        <f>($Q$22)/100</f>
        <v>1.1255275214153744</v>
      </c>
    </row>
    <row r="175" spans="2:8" x14ac:dyDescent="0.3">
      <c r="B175">
        <v>2025</v>
      </c>
      <c r="C175" t="s">
        <v>278</v>
      </c>
      <c r="D175" t="s">
        <v>347</v>
      </c>
      <c r="E175" s="122">
        <f>($R$22)/100</f>
        <v>1.1830393300921862</v>
      </c>
      <c r="F175" s="122">
        <f>($R$22)/100</f>
        <v>1.1830393300921862</v>
      </c>
      <c r="G175" s="122">
        <f>($R$22)/100</f>
        <v>1.1830393300921862</v>
      </c>
      <c r="H175" s="122">
        <f>($R$22)/100</f>
        <v>1.1830393300921862</v>
      </c>
    </row>
    <row r="176" spans="2:8" x14ac:dyDescent="0.3">
      <c r="B176">
        <v>2030</v>
      </c>
      <c r="C176" t="s">
        <v>278</v>
      </c>
      <c r="D176" t="s">
        <v>347</v>
      </c>
      <c r="E176" s="122">
        <f>($S$22)/100</f>
        <v>1.1568533029863495</v>
      </c>
      <c r="F176" s="122">
        <f>($S$22)/100</f>
        <v>1.1568533029863495</v>
      </c>
      <c r="G176" s="122">
        <f>($S$22)/100</f>
        <v>1.1568533029863495</v>
      </c>
      <c r="H176" s="122">
        <f>($S$22)/100</f>
        <v>1.1568533029863495</v>
      </c>
    </row>
    <row r="177" spans="2:8" x14ac:dyDescent="0.3">
      <c r="B177">
        <v>2035</v>
      </c>
      <c r="C177" t="s">
        <v>278</v>
      </c>
      <c r="D177" t="s">
        <v>347</v>
      </c>
      <c r="E177" s="122">
        <f>($T$22)/100</f>
        <v>1.130667275880513</v>
      </c>
      <c r="F177" s="122">
        <f>($T$22)/100</f>
        <v>1.130667275880513</v>
      </c>
      <c r="G177" s="122">
        <f>($T$22)/100</f>
        <v>1.130667275880513</v>
      </c>
      <c r="H177" s="122">
        <f>($T$22)/100</f>
        <v>1.130667275880513</v>
      </c>
    </row>
    <row r="178" spans="2:8" x14ac:dyDescent="0.3">
      <c r="B178">
        <v>2040</v>
      </c>
      <c r="C178" t="s">
        <v>278</v>
      </c>
      <c r="D178" t="s">
        <v>347</v>
      </c>
      <c r="E178" s="122">
        <f>($U$22)/100</f>
        <v>1.1044812487746762</v>
      </c>
      <c r="F178" s="122">
        <f>($U$22)/100</f>
        <v>1.1044812487746762</v>
      </c>
      <c r="G178" s="122">
        <f>($U$22)/100</f>
        <v>1.1044812487746762</v>
      </c>
      <c r="H178" s="122">
        <f>($U$22)/100</f>
        <v>1.1044812487746762</v>
      </c>
    </row>
    <row r="179" spans="2:8" x14ac:dyDescent="0.3">
      <c r="B179">
        <v>2045</v>
      </c>
      <c r="C179" t="s">
        <v>278</v>
      </c>
      <c r="D179" t="s">
        <v>347</v>
      </c>
      <c r="E179" s="122">
        <f>($V$22)/100</f>
        <v>1.0782952216688395</v>
      </c>
      <c r="F179" s="122">
        <f>($V$22)/100</f>
        <v>1.0782952216688395</v>
      </c>
      <c r="G179" s="122">
        <f>($V$22)/100</f>
        <v>1.0782952216688395</v>
      </c>
      <c r="H179" s="122">
        <f>($V$22)/100</f>
        <v>1.0782952216688395</v>
      </c>
    </row>
    <row r="180" spans="2:8" x14ac:dyDescent="0.3">
      <c r="B180" s="2">
        <v>2050</v>
      </c>
      <c r="C180" s="2" t="s">
        <v>278</v>
      </c>
      <c r="D180" s="2" t="s">
        <v>347</v>
      </c>
      <c r="E180" s="127">
        <f>($W$22)/100</f>
        <v>1.052109194563003</v>
      </c>
      <c r="F180" s="127">
        <f>($W$22)/100</f>
        <v>1.052109194563003</v>
      </c>
      <c r="G180" s="127">
        <f>($W$22)/100</f>
        <v>1.052109194563003</v>
      </c>
      <c r="H180" s="127">
        <f>($W$22)/100</f>
        <v>1.052109194563003</v>
      </c>
    </row>
    <row r="181" spans="2:8" x14ac:dyDescent="0.3">
      <c r="B181">
        <v>2012</v>
      </c>
      <c r="C181" t="s">
        <v>279</v>
      </c>
      <c r="D181" t="s">
        <v>348</v>
      </c>
      <c r="E181" s="13">
        <f>($O$23)/100</f>
        <v>0.95127420171069599</v>
      </c>
      <c r="F181" s="13">
        <f>($O$23)/100</f>
        <v>0.95127420171069599</v>
      </c>
      <c r="G181" s="13">
        <f>($O$23)/100</f>
        <v>0.95127420171069599</v>
      </c>
      <c r="H181" s="13">
        <f>($O$23)/100</f>
        <v>0.95127420171069599</v>
      </c>
    </row>
    <row r="182" spans="2:8" x14ac:dyDescent="0.3">
      <c r="B182">
        <v>2015</v>
      </c>
      <c r="C182" t="s">
        <v>279</v>
      </c>
      <c r="D182" t="s">
        <v>348</v>
      </c>
      <c r="E182" s="13">
        <f>($P$23)/100</f>
        <v>0.8675139401049905</v>
      </c>
      <c r="F182" s="13">
        <f>($P$23)/100</f>
        <v>0.8675139401049905</v>
      </c>
      <c r="G182" s="13">
        <f>($P$23)/100</f>
        <v>0.8675139401049905</v>
      </c>
      <c r="H182" s="13">
        <f>($P$23)/100</f>
        <v>0.8675139401049905</v>
      </c>
    </row>
    <row r="183" spans="2:8" x14ac:dyDescent="0.3">
      <c r="B183">
        <v>2020</v>
      </c>
      <c r="C183" t="s">
        <v>279</v>
      </c>
      <c r="D183" t="s">
        <v>348</v>
      </c>
      <c r="E183" s="13">
        <f>($Q$23)/100</f>
        <v>1.0295582604942728</v>
      </c>
      <c r="F183" s="13">
        <f>($Q$23)/100</f>
        <v>1.0295582604942728</v>
      </c>
      <c r="G183" s="13">
        <f>($Q$23)/100</f>
        <v>1.0295582604942728</v>
      </c>
      <c r="H183" s="13">
        <f>($Q$23)/100</f>
        <v>1.0295582604942728</v>
      </c>
    </row>
    <row r="184" spans="2:8" x14ac:dyDescent="0.3">
      <c r="B184">
        <v>2030</v>
      </c>
      <c r="C184" t="s">
        <v>279</v>
      </c>
      <c r="D184" t="s">
        <v>348</v>
      </c>
      <c r="E184" s="13">
        <f>($S$23)/100</f>
        <v>1.0630481548221877</v>
      </c>
      <c r="F184" s="13">
        <f>($S$23)/100</f>
        <v>1.0630481548221877</v>
      </c>
      <c r="G184" s="13">
        <f>($S$23)/100</f>
        <v>1.0630481548221877</v>
      </c>
      <c r="H184" s="13">
        <f>($S$23)/100</f>
        <v>1.0630481548221877</v>
      </c>
    </row>
    <row r="185" spans="2:8" x14ac:dyDescent="0.3">
      <c r="B185">
        <v>2040</v>
      </c>
      <c r="C185" t="s">
        <v>279</v>
      </c>
      <c r="D185" t="s">
        <v>348</v>
      </c>
      <c r="E185" s="13">
        <f>($U$23)/100</f>
        <v>0.96528104746358923</v>
      </c>
      <c r="F185" s="13">
        <f>($U$23)/100</f>
        <v>0.96528104746358923</v>
      </c>
      <c r="G185" s="13">
        <f>($U$23)/100</f>
        <v>0.96528104746358923</v>
      </c>
      <c r="H185" s="13">
        <f>($U$23)/100</f>
        <v>0.96528104746358923</v>
      </c>
    </row>
    <row r="186" spans="2:8" x14ac:dyDescent="0.3">
      <c r="B186">
        <v>2050</v>
      </c>
      <c r="C186" t="s">
        <v>279</v>
      </c>
      <c r="D186" t="s">
        <v>348</v>
      </c>
      <c r="E186" s="19">
        <f>($W$23)/100</f>
        <v>0.8675139401049905</v>
      </c>
      <c r="F186" s="19">
        <f>($W$23)/100</f>
        <v>0.8675139401049905</v>
      </c>
      <c r="G186" s="19">
        <f>($W$23)/100</f>
        <v>0.8675139401049905</v>
      </c>
      <c r="H186" s="19">
        <f>($W$23)/100</f>
        <v>0.8675139401049905</v>
      </c>
    </row>
  </sheetData>
  <mergeCells count="6">
    <mergeCell ref="N139:X139"/>
    <mergeCell ref="N108:X108"/>
    <mergeCell ref="N114:X114"/>
    <mergeCell ref="N117:X117"/>
    <mergeCell ref="N123:X123"/>
    <mergeCell ref="N133:X133"/>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B2F92-7FED-4F45-9CC2-FCE3EB3A9949}">
  <dimension ref="B2:AH55"/>
  <sheetViews>
    <sheetView zoomScale="70" zoomScaleNormal="70" workbookViewId="0">
      <selection activeCell="I9" sqref="I9"/>
    </sheetView>
  </sheetViews>
  <sheetFormatPr defaultRowHeight="14.4" x14ac:dyDescent="0.3"/>
  <cols>
    <col min="2" max="2" width="13.109375" customWidth="1"/>
    <col min="3" max="3" width="14" customWidth="1"/>
    <col min="4" max="4" width="10.109375" bestFit="1" customWidth="1"/>
    <col min="8" max="8" width="9.33203125" bestFit="1" customWidth="1"/>
    <col min="9" max="9" width="10.44140625" customWidth="1"/>
    <col min="10" max="10" width="10.88671875" customWidth="1"/>
    <col min="12" max="12" width="52.5546875" bestFit="1" customWidth="1"/>
    <col min="17" max="17" width="11.77734375" customWidth="1"/>
  </cols>
  <sheetData>
    <row r="2" spans="2:34" ht="19.2" x14ac:dyDescent="0.35">
      <c r="B2" s="78" t="s">
        <v>545</v>
      </c>
      <c r="C2" s="78"/>
      <c r="D2" s="78"/>
      <c r="E2" s="78"/>
      <c r="F2" s="78"/>
      <c r="G2" s="78"/>
      <c r="H2" s="78"/>
      <c r="I2" s="78"/>
      <c r="J2" s="78"/>
      <c r="K2" s="78"/>
      <c r="Q2" s="133" t="s">
        <v>349</v>
      </c>
      <c r="R2" s="134"/>
      <c r="S2" s="134"/>
      <c r="T2" s="134"/>
      <c r="U2" s="134"/>
      <c r="V2" s="134"/>
      <c r="W2" s="134"/>
      <c r="X2" s="134"/>
      <c r="Y2" s="134"/>
      <c r="Z2" s="134"/>
    </row>
    <row r="3" spans="2:34" x14ac:dyDescent="0.3">
      <c r="B3" s="77" t="s">
        <v>137</v>
      </c>
      <c r="C3" s="77" t="s">
        <v>136</v>
      </c>
      <c r="D3" s="75" t="s">
        <v>1</v>
      </c>
      <c r="E3" s="75" t="s">
        <v>2</v>
      </c>
      <c r="F3" s="75" t="s">
        <v>3</v>
      </c>
      <c r="G3" s="75" t="s">
        <v>4</v>
      </c>
      <c r="H3" s="76" t="s">
        <v>10</v>
      </c>
      <c r="I3" s="76" t="s">
        <v>11</v>
      </c>
      <c r="J3" s="75" t="s">
        <v>25</v>
      </c>
      <c r="K3" s="44"/>
      <c r="L3" s="43" t="s">
        <v>255</v>
      </c>
      <c r="Q3" s="134"/>
      <c r="R3" s="134"/>
      <c r="S3" s="134"/>
      <c r="T3" s="134"/>
      <c r="U3" s="134"/>
      <c r="V3" s="134"/>
      <c r="W3" s="134"/>
      <c r="X3" s="134"/>
      <c r="Y3" s="135"/>
      <c r="Z3" s="135"/>
    </row>
    <row r="4" spans="2:34" x14ac:dyDescent="0.3">
      <c r="B4" t="s">
        <v>55</v>
      </c>
      <c r="C4" s="213" t="s">
        <v>54</v>
      </c>
      <c r="D4" s="46" t="s">
        <v>455</v>
      </c>
      <c r="E4" s="46" t="s">
        <v>455</v>
      </c>
      <c r="F4" s="217" t="s">
        <v>35</v>
      </c>
      <c r="G4" s="217">
        <v>2010</v>
      </c>
      <c r="H4" s="45">
        <v>3268.4470449215701</v>
      </c>
      <c r="I4" s="45">
        <v>941.51832576328002</v>
      </c>
      <c r="J4" s="218" t="s">
        <v>456</v>
      </c>
      <c r="K4" s="44"/>
      <c r="L4" s="106" t="s">
        <v>457</v>
      </c>
      <c r="M4" s="3">
        <f>SUM(H4:I4)</f>
        <v>4209.9653706848503</v>
      </c>
      <c r="N4" s="3"/>
      <c r="Q4" s="11" t="s">
        <v>456</v>
      </c>
      <c r="R4" s="11">
        <v>3268</v>
      </c>
      <c r="S4" s="11">
        <v>942</v>
      </c>
      <c r="T4" s="134"/>
      <c r="U4" s="134"/>
      <c r="V4" s="134"/>
      <c r="W4" s="134"/>
      <c r="X4" s="134"/>
      <c r="Y4" s="134"/>
      <c r="Z4" s="135"/>
    </row>
    <row r="5" spans="2:34" x14ac:dyDescent="0.3">
      <c r="B5" t="s">
        <v>55</v>
      </c>
      <c r="C5" s="213" t="s">
        <v>54</v>
      </c>
      <c r="D5" s="46" t="s">
        <v>455</v>
      </c>
      <c r="E5" s="46" t="s">
        <v>455</v>
      </c>
      <c r="F5" s="217" t="s">
        <v>35</v>
      </c>
      <c r="G5" s="217">
        <v>2010</v>
      </c>
      <c r="H5" s="45">
        <v>14317.228417413</v>
      </c>
      <c r="I5" s="45">
        <v>3716.26533864456</v>
      </c>
      <c r="J5" s="218" t="s">
        <v>458</v>
      </c>
      <c r="L5" s="106" t="s">
        <v>256</v>
      </c>
      <c r="M5" s="3">
        <f>SUM(H5:I5)</f>
        <v>18033.49375605756</v>
      </c>
      <c r="N5" s="3"/>
      <c r="Q5" s="11" t="s">
        <v>458</v>
      </c>
      <c r="R5" s="11">
        <v>14317</v>
      </c>
      <c r="S5" s="11">
        <v>3716</v>
      </c>
      <c r="T5" s="134"/>
      <c r="U5" s="134"/>
      <c r="V5" s="134"/>
      <c r="W5" s="134"/>
      <c r="X5" s="134"/>
      <c r="Y5" s="134"/>
      <c r="Z5" s="134"/>
    </row>
    <row r="6" spans="2:34" x14ac:dyDescent="0.3">
      <c r="B6" t="s">
        <v>55</v>
      </c>
      <c r="C6" s="213" t="s">
        <v>54</v>
      </c>
      <c r="F6" s="11" t="s">
        <v>35</v>
      </c>
      <c r="G6" s="11">
        <v>2010</v>
      </c>
      <c r="H6" s="45">
        <v>8703.4050181197199</v>
      </c>
      <c r="I6" s="45">
        <v>2562.99896009743</v>
      </c>
      <c r="J6" s="218" t="s">
        <v>459</v>
      </c>
      <c r="L6" s="106" t="s">
        <v>257</v>
      </c>
      <c r="M6" s="3">
        <f>SUM(H6:I6)</f>
        <v>11266.403978217149</v>
      </c>
      <c r="N6" s="3"/>
      <c r="Q6" s="11" t="s">
        <v>459</v>
      </c>
      <c r="R6" s="11">
        <v>8703</v>
      </c>
      <c r="S6" s="11">
        <v>2563</v>
      </c>
      <c r="T6" s="134"/>
      <c r="U6" s="134"/>
      <c r="V6" s="134"/>
      <c r="W6" s="134"/>
      <c r="X6" s="134"/>
      <c r="Y6" s="134"/>
      <c r="Z6" s="134"/>
    </row>
    <row r="7" spans="2:34" x14ac:dyDescent="0.3">
      <c r="B7" t="s">
        <v>55</v>
      </c>
      <c r="C7" s="213" t="s">
        <v>54</v>
      </c>
      <c r="F7" s="11" t="s">
        <v>35</v>
      </c>
      <c r="G7" s="11">
        <v>2010</v>
      </c>
      <c r="H7" s="45">
        <v>18882.9264702615</v>
      </c>
      <c r="I7" s="45">
        <v>6462.0845333386997</v>
      </c>
      <c r="J7" s="218" t="s">
        <v>460</v>
      </c>
      <c r="L7" s="106" t="s">
        <v>258</v>
      </c>
      <c r="M7" s="3">
        <f>SUM(H7:I7)</f>
        <v>25345.011003600201</v>
      </c>
      <c r="N7" s="3"/>
      <c r="O7" s="3">
        <f>SUM(M4:M7)</f>
        <v>58854.874108559758</v>
      </c>
      <c r="Q7" s="11" t="s">
        <v>460</v>
      </c>
      <c r="R7" s="11">
        <v>18883</v>
      </c>
      <c r="S7" s="11">
        <v>6462</v>
      </c>
      <c r="T7" s="134"/>
      <c r="U7" s="134"/>
      <c r="V7" s="134"/>
      <c r="W7" s="134"/>
      <c r="X7" s="134"/>
      <c r="Y7" s="219"/>
      <c r="Z7" s="134"/>
    </row>
    <row r="8" spans="2:34" x14ac:dyDescent="0.3">
      <c r="B8" s="5" t="s">
        <v>55</v>
      </c>
      <c r="C8" s="213" t="s">
        <v>54</v>
      </c>
      <c r="D8" s="5"/>
      <c r="E8" s="5"/>
      <c r="F8" s="220" t="s">
        <v>35</v>
      </c>
      <c r="G8" s="220">
        <v>2010</v>
      </c>
      <c r="H8" s="45">
        <v>149.29603253220901</v>
      </c>
      <c r="I8" s="45">
        <v>24.910573594272702</v>
      </c>
      <c r="J8" s="221" t="s">
        <v>461</v>
      </c>
      <c r="L8" s="214" t="s">
        <v>462</v>
      </c>
      <c r="M8" s="3">
        <f t="shared" ref="M8:M48" si="0">SUM(H8:I8)</f>
        <v>174.20660612648172</v>
      </c>
      <c r="N8" s="3"/>
      <c r="Q8" s="11" t="s">
        <v>461</v>
      </c>
      <c r="R8" s="222">
        <v>149.29603253220864</v>
      </c>
      <c r="S8" s="222">
        <v>24.910573594272702</v>
      </c>
      <c r="T8" s="134"/>
      <c r="U8" s="134"/>
      <c r="V8" s="134"/>
      <c r="W8" s="134"/>
      <c r="X8" s="134"/>
      <c r="Y8" s="134"/>
      <c r="Z8" s="134"/>
    </row>
    <row r="9" spans="2:34" x14ac:dyDescent="0.3">
      <c r="B9" t="s">
        <v>55</v>
      </c>
      <c r="C9" s="213" t="s">
        <v>54</v>
      </c>
      <c r="F9" s="11" t="s">
        <v>35</v>
      </c>
      <c r="G9" s="11">
        <v>2010</v>
      </c>
      <c r="H9" s="45">
        <v>205.38533045859</v>
      </c>
      <c r="I9" s="45">
        <v>19.932784984213601</v>
      </c>
      <c r="J9" s="215" t="s">
        <v>259</v>
      </c>
      <c r="L9" s="214" t="s">
        <v>260</v>
      </c>
      <c r="M9" s="3">
        <f t="shared" si="0"/>
        <v>225.31811544280362</v>
      </c>
      <c r="N9" s="3"/>
      <c r="O9" s="3">
        <f>SUM(M8:M9)</f>
        <v>399.52472156928536</v>
      </c>
      <c r="Q9" s="11" t="s">
        <v>259</v>
      </c>
      <c r="R9" s="222">
        <v>205.3853304585904</v>
      </c>
      <c r="S9" s="222">
        <v>19.932784984213644</v>
      </c>
      <c r="T9" s="134"/>
      <c r="U9" s="134"/>
      <c r="V9" s="134"/>
      <c r="W9" s="134"/>
      <c r="X9" s="134"/>
      <c r="Y9" s="134"/>
      <c r="Z9" s="134"/>
    </row>
    <row r="10" spans="2:34" x14ac:dyDescent="0.3">
      <c r="B10" s="5" t="s">
        <v>55</v>
      </c>
      <c r="C10" s="213" t="s">
        <v>54</v>
      </c>
      <c r="D10" s="5"/>
      <c r="E10" s="5"/>
      <c r="F10" s="220" t="s">
        <v>35</v>
      </c>
      <c r="G10" s="220">
        <v>2010</v>
      </c>
      <c r="H10" s="45">
        <v>385.95592069023002</v>
      </c>
      <c r="I10" s="45">
        <v>91.729297148220894</v>
      </c>
      <c r="J10" s="223" t="s">
        <v>463</v>
      </c>
      <c r="L10" s="214" t="s">
        <v>464</v>
      </c>
      <c r="M10" s="3">
        <f t="shared" si="0"/>
        <v>477.68521783845091</v>
      </c>
      <c r="N10" s="3"/>
      <c r="Q10" s="11" t="s">
        <v>463</v>
      </c>
      <c r="R10" s="222">
        <v>385.95592069022996</v>
      </c>
      <c r="S10" s="222">
        <v>91.72929714822088</v>
      </c>
      <c r="T10" s="134"/>
      <c r="U10" s="134"/>
      <c r="V10" s="134"/>
      <c r="W10" s="134"/>
      <c r="X10" s="134"/>
      <c r="Y10" s="134"/>
      <c r="Z10" s="134"/>
      <c r="AD10" s="134"/>
      <c r="AE10" s="136"/>
      <c r="AF10" s="224"/>
      <c r="AG10" s="225"/>
      <c r="AH10" s="225"/>
    </row>
    <row r="11" spans="2:34" x14ac:dyDescent="0.3">
      <c r="B11" t="s">
        <v>55</v>
      </c>
      <c r="C11" s="213" t="s">
        <v>54</v>
      </c>
      <c r="F11" s="11" t="s">
        <v>35</v>
      </c>
      <c r="G11" s="11">
        <v>2010</v>
      </c>
      <c r="H11" s="45">
        <v>277.29667180316397</v>
      </c>
      <c r="I11" s="45">
        <v>59.895978364260699</v>
      </c>
      <c r="J11" s="215" t="s">
        <v>465</v>
      </c>
      <c r="L11" s="214" t="s">
        <v>261</v>
      </c>
      <c r="M11" s="3">
        <f t="shared" si="0"/>
        <v>337.19265016742469</v>
      </c>
      <c r="N11" s="3"/>
      <c r="O11" s="3">
        <f>SUM(M10:M11)</f>
        <v>814.8778680058756</v>
      </c>
      <c r="Q11" s="11" t="s">
        <v>465</v>
      </c>
      <c r="R11" s="222">
        <v>277.29667180316386</v>
      </c>
      <c r="S11" s="222">
        <v>59.895978364260678</v>
      </c>
      <c r="T11" s="134"/>
      <c r="U11" s="134"/>
      <c r="V11" s="134"/>
      <c r="W11" s="134"/>
      <c r="X11" s="134"/>
      <c r="Y11" s="134"/>
      <c r="Z11" s="134"/>
    </row>
    <row r="12" spans="2:34" x14ac:dyDescent="0.3">
      <c r="B12" s="5" t="s">
        <v>55</v>
      </c>
      <c r="C12" s="213" t="s">
        <v>54</v>
      </c>
      <c r="D12" s="5"/>
      <c r="E12" s="5"/>
      <c r="F12" s="220" t="s">
        <v>35</v>
      </c>
      <c r="G12" s="220">
        <v>2010</v>
      </c>
      <c r="H12" s="45">
        <v>375.05180289225302</v>
      </c>
      <c r="I12" s="45">
        <v>171.899525802548</v>
      </c>
      <c r="J12" s="223" t="s">
        <v>262</v>
      </c>
      <c r="L12" t="s">
        <v>466</v>
      </c>
      <c r="M12" s="3">
        <f t="shared" si="0"/>
        <v>546.95132869480108</v>
      </c>
      <c r="N12" s="3"/>
      <c r="Q12" s="11" t="s">
        <v>262</v>
      </c>
      <c r="R12" s="11">
        <v>375</v>
      </c>
      <c r="S12" s="11">
        <v>172</v>
      </c>
      <c r="T12" s="134"/>
      <c r="U12" s="134"/>
      <c r="V12" s="134"/>
      <c r="W12" s="134"/>
      <c r="X12" s="134"/>
      <c r="Y12" s="134"/>
      <c r="Z12" s="134"/>
    </row>
    <row r="13" spans="2:34" x14ac:dyDescent="0.3">
      <c r="B13" t="s">
        <v>55</v>
      </c>
      <c r="C13" s="213" t="s">
        <v>54</v>
      </c>
      <c r="F13" s="11" t="s">
        <v>35</v>
      </c>
      <c r="G13" s="11">
        <v>2010</v>
      </c>
      <c r="H13" s="45">
        <v>205.80500901270699</v>
      </c>
      <c r="I13" s="45">
        <v>86.774880061130403</v>
      </c>
      <c r="J13" s="215" t="s">
        <v>263</v>
      </c>
      <c r="L13" t="s">
        <v>467</v>
      </c>
      <c r="M13" s="3">
        <f t="shared" si="0"/>
        <v>292.57988907383742</v>
      </c>
      <c r="N13" s="3"/>
      <c r="Q13" s="11" t="s">
        <v>263</v>
      </c>
      <c r="R13" s="11">
        <v>206</v>
      </c>
      <c r="S13" s="11">
        <v>87</v>
      </c>
      <c r="T13" s="134"/>
      <c r="U13" s="134"/>
      <c r="V13" s="134"/>
      <c r="W13" s="134"/>
      <c r="X13" s="134"/>
      <c r="Y13" s="134"/>
      <c r="Z13" s="134"/>
    </row>
    <row r="14" spans="2:34" x14ac:dyDescent="0.3">
      <c r="B14" t="s">
        <v>55</v>
      </c>
      <c r="C14" s="213" t="s">
        <v>54</v>
      </c>
      <c r="F14" s="11" t="s">
        <v>35</v>
      </c>
      <c r="G14" s="11">
        <v>2010</v>
      </c>
      <c r="H14" s="45">
        <v>309.78394832806498</v>
      </c>
      <c r="I14" s="45">
        <v>19.111304491531801</v>
      </c>
      <c r="J14" s="215" t="s">
        <v>468</v>
      </c>
      <c r="L14" t="s">
        <v>469</v>
      </c>
      <c r="M14" s="3">
        <f t="shared" si="0"/>
        <v>328.89525281959681</v>
      </c>
      <c r="N14" s="3"/>
      <c r="O14" s="3">
        <f>SUM(M12:M14)</f>
        <v>1168.4264705882354</v>
      </c>
      <c r="Q14" s="11" t="s">
        <v>468</v>
      </c>
      <c r="R14" s="11">
        <v>310</v>
      </c>
      <c r="S14" s="11">
        <v>19</v>
      </c>
      <c r="T14" s="134"/>
      <c r="U14" s="134"/>
      <c r="V14" s="134"/>
      <c r="W14" s="134"/>
      <c r="X14" s="134"/>
      <c r="Y14" s="134"/>
      <c r="Z14" s="134"/>
    </row>
    <row r="15" spans="2:34" x14ac:dyDescent="0.3">
      <c r="B15" s="5" t="s">
        <v>55</v>
      </c>
      <c r="C15" s="213" t="s">
        <v>54</v>
      </c>
      <c r="D15" s="5"/>
      <c r="E15" s="5"/>
      <c r="F15" s="220" t="s">
        <v>35</v>
      </c>
      <c r="G15" s="220">
        <v>2010</v>
      </c>
      <c r="H15" s="45">
        <v>20.3807921962349</v>
      </c>
      <c r="I15" s="45">
        <v>6.8417513348636296</v>
      </c>
      <c r="J15" s="223" t="s">
        <v>470</v>
      </c>
      <c r="L15" t="s">
        <v>471</v>
      </c>
      <c r="M15" s="3">
        <f t="shared" si="0"/>
        <v>27.22254353109853</v>
      </c>
      <c r="N15" s="3"/>
      <c r="Q15" s="11" t="s">
        <v>470</v>
      </c>
      <c r="R15" s="11">
        <v>20</v>
      </c>
      <c r="S15" s="11">
        <v>7</v>
      </c>
      <c r="T15" s="134"/>
      <c r="U15" s="134"/>
      <c r="V15" s="134"/>
      <c r="W15" s="134"/>
      <c r="X15" s="134"/>
      <c r="Y15" s="134"/>
      <c r="Z15" s="134"/>
    </row>
    <row r="16" spans="2:34" x14ac:dyDescent="0.3">
      <c r="B16" t="s">
        <v>55</v>
      </c>
      <c r="C16" s="213" t="s">
        <v>54</v>
      </c>
      <c r="F16" s="11" t="s">
        <v>35</v>
      </c>
      <c r="G16" s="11">
        <v>2010</v>
      </c>
      <c r="H16" s="45">
        <v>56.080329436015603</v>
      </c>
      <c r="I16" s="45">
        <v>21.767784826933099</v>
      </c>
      <c r="J16" s="215" t="s">
        <v>264</v>
      </c>
      <c r="L16" t="s">
        <v>472</v>
      </c>
      <c r="M16" s="3">
        <f t="shared" si="0"/>
        <v>77.848114262948698</v>
      </c>
      <c r="N16" s="3"/>
      <c r="Q16" s="11" t="s">
        <v>264</v>
      </c>
      <c r="R16" s="11">
        <v>56</v>
      </c>
      <c r="S16" s="11">
        <v>22</v>
      </c>
      <c r="T16" s="134"/>
      <c r="U16" s="134"/>
      <c r="V16" s="134"/>
      <c r="W16" s="134"/>
      <c r="X16" s="134"/>
      <c r="Y16" s="134"/>
      <c r="Z16" s="134"/>
    </row>
    <row r="17" spans="2:32" x14ac:dyDescent="0.3">
      <c r="B17" t="s">
        <v>55</v>
      </c>
      <c r="C17" s="213" t="s">
        <v>54</v>
      </c>
      <c r="F17" s="11" t="s">
        <v>35</v>
      </c>
      <c r="G17" s="11">
        <v>2010</v>
      </c>
      <c r="H17" s="45">
        <v>30.773382812748402</v>
      </c>
      <c r="I17" s="45">
        <v>10.9883777092166</v>
      </c>
      <c r="J17" s="215" t="s">
        <v>265</v>
      </c>
      <c r="L17" t="s">
        <v>473</v>
      </c>
      <c r="M17" s="3">
        <f t="shared" si="0"/>
        <v>41.761760521965002</v>
      </c>
      <c r="N17" s="3"/>
      <c r="Q17" s="11" t="s">
        <v>265</v>
      </c>
      <c r="R17" s="11">
        <v>31</v>
      </c>
      <c r="S17" s="11">
        <v>11</v>
      </c>
      <c r="T17" s="134"/>
      <c r="U17" s="134"/>
      <c r="V17" s="134"/>
      <c r="W17" s="134"/>
      <c r="X17" s="134"/>
      <c r="Y17" s="134"/>
      <c r="Z17" s="134"/>
    </row>
    <row r="18" spans="2:32" x14ac:dyDescent="0.3">
      <c r="B18" t="s">
        <v>55</v>
      </c>
      <c r="C18" s="213" t="s">
        <v>54</v>
      </c>
      <c r="F18" s="11" t="s">
        <v>35</v>
      </c>
      <c r="G18" s="11">
        <v>2010</v>
      </c>
      <c r="H18" s="45">
        <v>46.321030167713801</v>
      </c>
      <c r="I18" s="45">
        <v>2.42008092803882</v>
      </c>
      <c r="J18" s="215" t="s">
        <v>266</v>
      </c>
      <c r="L18" t="s">
        <v>474</v>
      </c>
      <c r="M18" s="3">
        <f t="shared" si="0"/>
        <v>48.741111095752622</v>
      </c>
      <c r="N18" s="3"/>
      <c r="O18" s="3">
        <f>SUM(M15:M18)</f>
        <v>195.57352941176487</v>
      </c>
      <c r="Q18" s="11" t="s">
        <v>266</v>
      </c>
      <c r="R18" s="11">
        <v>46</v>
      </c>
      <c r="S18" s="11">
        <v>2</v>
      </c>
      <c r="T18" s="134"/>
      <c r="U18" s="134"/>
      <c r="V18" s="134"/>
      <c r="W18" s="134"/>
      <c r="X18" s="134"/>
      <c r="Y18" s="134"/>
      <c r="Z18" s="134"/>
    </row>
    <row r="19" spans="2:32" x14ac:dyDescent="0.3">
      <c r="B19" t="s">
        <v>55</v>
      </c>
      <c r="C19" s="213" t="s">
        <v>54</v>
      </c>
      <c r="F19" s="11" t="s">
        <v>35</v>
      </c>
      <c r="G19" s="11">
        <v>2010</v>
      </c>
      <c r="H19" s="45">
        <v>571.01422632395804</v>
      </c>
      <c r="I19" s="45">
        <v>180.830420360966</v>
      </c>
      <c r="J19" s="215" t="s">
        <v>475</v>
      </c>
      <c r="L19" t="s">
        <v>476</v>
      </c>
      <c r="M19" s="3">
        <f t="shared" si="0"/>
        <v>751.8446466849241</v>
      </c>
      <c r="N19" s="3"/>
      <c r="Q19" s="11" t="s">
        <v>475</v>
      </c>
      <c r="R19" s="11">
        <v>571</v>
      </c>
      <c r="S19" s="11">
        <v>181</v>
      </c>
      <c r="T19" s="134"/>
      <c r="U19" s="134"/>
      <c r="V19" s="134"/>
      <c r="W19" s="134"/>
      <c r="X19" s="134"/>
      <c r="AE19" s="134"/>
      <c r="AF19" s="226"/>
    </row>
    <row r="20" spans="2:32" x14ac:dyDescent="0.3">
      <c r="B20" t="s">
        <v>55</v>
      </c>
      <c r="C20" s="213" t="s">
        <v>54</v>
      </c>
      <c r="F20" s="11" t="s">
        <v>35</v>
      </c>
      <c r="G20" s="11">
        <v>2010</v>
      </c>
      <c r="H20" s="45">
        <v>1640.0538455206799</v>
      </c>
      <c r="I20" s="45">
        <v>519.37694829317002</v>
      </c>
      <c r="J20" s="215" t="s">
        <v>477</v>
      </c>
      <c r="L20" t="s">
        <v>478</v>
      </c>
      <c r="M20" s="3">
        <f t="shared" si="0"/>
        <v>2159.43079381385</v>
      </c>
      <c r="N20" s="3"/>
      <c r="Q20" s="11" t="s">
        <v>477</v>
      </c>
      <c r="R20" s="11">
        <v>1640</v>
      </c>
      <c r="S20" s="11">
        <v>519</v>
      </c>
      <c r="T20" s="134"/>
      <c r="U20" s="134"/>
      <c r="V20" s="134"/>
      <c r="W20" s="134"/>
      <c r="X20" s="134"/>
      <c r="AE20" s="134"/>
      <c r="AF20" s="226"/>
    </row>
    <row r="21" spans="2:32" x14ac:dyDescent="0.3">
      <c r="B21" t="s">
        <v>55</v>
      </c>
      <c r="C21" s="213" t="s">
        <v>54</v>
      </c>
      <c r="F21" s="11" t="s">
        <v>35</v>
      </c>
      <c r="G21" s="11">
        <v>2010</v>
      </c>
      <c r="H21" s="45">
        <v>471.53263844192497</v>
      </c>
      <c r="I21" s="45">
        <v>149.32630623285601</v>
      </c>
      <c r="J21" s="215" t="s">
        <v>479</v>
      </c>
      <c r="L21" t="s">
        <v>480</v>
      </c>
      <c r="M21" s="3">
        <f t="shared" si="0"/>
        <v>620.85894467478101</v>
      </c>
      <c r="N21" s="3"/>
      <c r="Q21" s="11" t="s">
        <v>479</v>
      </c>
      <c r="R21" s="11">
        <v>472</v>
      </c>
      <c r="S21" s="11">
        <v>149</v>
      </c>
      <c r="T21" s="134"/>
      <c r="U21" s="134"/>
      <c r="V21" s="134"/>
      <c r="W21" s="134"/>
      <c r="X21" s="134"/>
      <c r="AE21" s="134"/>
      <c r="AF21" s="226"/>
    </row>
    <row r="22" spans="2:32" x14ac:dyDescent="0.3">
      <c r="B22" t="s">
        <v>55</v>
      </c>
      <c r="C22" s="213" t="s">
        <v>54</v>
      </c>
      <c r="F22" s="11" t="s">
        <v>35</v>
      </c>
      <c r="G22" s="11">
        <v>2010</v>
      </c>
      <c r="H22" s="45">
        <v>269.71993381125901</v>
      </c>
      <c r="I22" s="45">
        <v>85.415681015188497</v>
      </c>
      <c r="J22" s="215" t="s">
        <v>481</v>
      </c>
      <c r="L22" t="s">
        <v>482</v>
      </c>
      <c r="M22" s="3">
        <f t="shared" si="0"/>
        <v>355.13561482644752</v>
      </c>
      <c r="N22" s="3"/>
      <c r="O22" s="3">
        <f>SUM(M19:M22)</f>
        <v>3887.2700000000027</v>
      </c>
      <c r="Q22" s="11" t="s">
        <v>481</v>
      </c>
      <c r="R22" s="11">
        <v>270</v>
      </c>
      <c r="S22" s="11">
        <v>85</v>
      </c>
      <c r="T22" s="134"/>
      <c r="U22" s="134"/>
      <c r="V22" s="134"/>
      <c r="W22" s="134"/>
      <c r="X22" s="134"/>
      <c r="AE22" s="134"/>
      <c r="AF22" s="226"/>
    </row>
    <row r="23" spans="2:32" x14ac:dyDescent="0.3">
      <c r="B23" t="s">
        <v>55</v>
      </c>
      <c r="C23" s="213" t="s">
        <v>54</v>
      </c>
      <c r="F23" s="11" t="s">
        <v>35</v>
      </c>
      <c r="G23" s="11">
        <v>2010</v>
      </c>
      <c r="H23" s="45">
        <v>53.657629069006198</v>
      </c>
      <c r="I23" s="45">
        <v>16.992451628720602</v>
      </c>
      <c r="J23" s="215" t="s">
        <v>483</v>
      </c>
      <c r="L23" t="s">
        <v>484</v>
      </c>
      <c r="M23" s="3">
        <f t="shared" si="0"/>
        <v>70.650080697726793</v>
      </c>
      <c r="N23" s="3"/>
      <c r="Q23" s="11" t="s">
        <v>483</v>
      </c>
      <c r="R23" s="11">
        <v>54</v>
      </c>
      <c r="S23" s="11">
        <v>17</v>
      </c>
      <c r="T23" s="134"/>
      <c r="U23" s="134"/>
      <c r="V23" s="134"/>
      <c r="W23" s="134"/>
      <c r="X23" s="134"/>
      <c r="AE23" s="134"/>
      <c r="AF23" s="226"/>
    </row>
    <row r="24" spans="2:32" x14ac:dyDescent="0.3">
      <c r="B24" t="s">
        <v>55</v>
      </c>
      <c r="C24" s="213" t="s">
        <v>54</v>
      </c>
      <c r="F24" s="11" t="s">
        <v>35</v>
      </c>
      <c r="G24" s="11">
        <v>2010</v>
      </c>
      <c r="H24" s="45">
        <v>52.967698124274897</v>
      </c>
      <c r="I24" s="45">
        <v>16.7739623214419</v>
      </c>
      <c r="J24" s="215" t="s">
        <v>485</v>
      </c>
      <c r="L24" t="s">
        <v>486</v>
      </c>
      <c r="M24" s="3">
        <f t="shared" si="0"/>
        <v>69.741660445716803</v>
      </c>
      <c r="N24" s="3"/>
      <c r="Q24" s="11" t="s">
        <v>485</v>
      </c>
      <c r="R24" s="11">
        <v>53</v>
      </c>
      <c r="S24" s="11">
        <v>17</v>
      </c>
      <c r="T24" s="134"/>
      <c r="U24" s="134"/>
      <c r="V24" s="134"/>
      <c r="W24" s="134"/>
      <c r="X24" s="134"/>
      <c r="Y24" s="134"/>
      <c r="Z24" s="134"/>
    </row>
    <row r="25" spans="2:32" x14ac:dyDescent="0.3">
      <c r="B25" t="s">
        <v>55</v>
      </c>
      <c r="C25" s="213" t="s">
        <v>54</v>
      </c>
      <c r="F25" s="11" t="s">
        <v>35</v>
      </c>
      <c r="G25" s="11">
        <v>2010</v>
      </c>
      <c r="H25" s="45">
        <v>414.93534544363303</v>
      </c>
      <c r="I25" s="45">
        <v>131.40291341292399</v>
      </c>
      <c r="J25" s="215" t="s">
        <v>487</v>
      </c>
      <c r="L25" t="s">
        <v>488</v>
      </c>
      <c r="M25" s="3">
        <f t="shared" si="0"/>
        <v>546.33825885655699</v>
      </c>
      <c r="N25" s="3"/>
      <c r="O25" s="3">
        <f>SUM(M23:M25)</f>
        <v>686.73000000000059</v>
      </c>
      <c r="Q25" s="11" t="s">
        <v>487</v>
      </c>
      <c r="R25" s="11">
        <v>415</v>
      </c>
      <c r="S25" s="11">
        <v>131</v>
      </c>
      <c r="T25" s="134"/>
      <c r="U25" s="134"/>
      <c r="V25" s="134"/>
      <c r="W25" s="134"/>
      <c r="X25" s="134"/>
      <c r="Y25" s="134"/>
      <c r="Z25" s="134"/>
    </row>
    <row r="26" spans="2:32" x14ac:dyDescent="0.3">
      <c r="B26" s="5" t="s">
        <v>55</v>
      </c>
      <c r="C26" s="213" t="s">
        <v>54</v>
      </c>
      <c r="D26" s="5"/>
      <c r="E26" s="5"/>
      <c r="F26" s="220" t="s">
        <v>35</v>
      </c>
      <c r="G26" s="220">
        <v>2010</v>
      </c>
      <c r="H26" s="45">
        <v>168.706570158651</v>
      </c>
      <c r="I26" s="45">
        <v>0</v>
      </c>
      <c r="J26" s="215" t="s">
        <v>489</v>
      </c>
      <c r="L26" t="s">
        <v>490</v>
      </c>
      <c r="M26" s="3">
        <f t="shared" si="0"/>
        <v>168.706570158651</v>
      </c>
      <c r="N26" s="3"/>
      <c r="Q26" s="11" t="s">
        <v>489</v>
      </c>
      <c r="R26" s="11">
        <v>169</v>
      </c>
      <c r="S26" s="11">
        <v>0</v>
      </c>
      <c r="T26" s="134"/>
      <c r="U26" s="134"/>
      <c r="V26" s="134"/>
      <c r="W26" s="134"/>
      <c r="X26" s="134"/>
      <c r="Y26" s="134"/>
      <c r="Z26" s="134"/>
    </row>
    <row r="27" spans="2:32" x14ac:dyDescent="0.3">
      <c r="B27" t="s">
        <v>55</v>
      </c>
      <c r="C27" s="213" t="s">
        <v>54</v>
      </c>
      <c r="F27" s="11" t="s">
        <v>35</v>
      </c>
      <c r="G27" s="11">
        <v>2010</v>
      </c>
      <c r="H27" s="45">
        <v>287.293429841349</v>
      </c>
      <c r="I27" s="45">
        <v>0</v>
      </c>
      <c r="J27" s="216" t="s">
        <v>491</v>
      </c>
      <c r="L27" t="s">
        <v>492</v>
      </c>
      <c r="M27" s="3">
        <f t="shared" si="0"/>
        <v>287.293429841349</v>
      </c>
      <c r="N27" s="3"/>
      <c r="O27" s="3">
        <f>SUM(M26)</f>
        <v>168.706570158651</v>
      </c>
      <c r="Q27" s="11" t="s">
        <v>491</v>
      </c>
      <c r="R27" s="11">
        <v>287</v>
      </c>
      <c r="S27" s="11">
        <v>0</v>
      </c>
      <c r="T27" s="134"/>
      <c r="U27" s="134"/>
      <c r="V27" s="134"/>
      <c r="W27" s="134"/>
      <c r="X27" s="134"/>
      <c r="Y27" s="134"/>
      <c r="Z27" s="134"/>
    </row>
    <row r="28" spans="2:32" x14ac:dyDescent="0.3">
      <c r="B28" t="s">
        <v>55</v>
      </c>
      <c r="C28" s="213" t="s">
        <v>54</v>
      </c>
      <c r="F28" s="11" t="s">
        <v>35</v>
      </c>
      <c r="G28" s="11">
        <v>2010</v>
      </c>
      <c r="H28" s="45">
        <v>11.720894392844899</v>
      </c>
      <c r="I28" s="45">
        <v>0</v>
      </c>
      <c r="J28" s="216" t="s">
        <v>493</v>
      </c>
      <c r="L28" t="s">
        <v>525</v>
      </c>
      <c r="M28" s="3">
        <f t="shared" si="0"/>
        <v>11.720894392844899</v>
      </c>
      <c r="N28" s="3"/>
      <c r="Q28" s="11" t="s">
        <v>493</v>
      </c>
      <c r="R28" s="11">
        <v>12</v>
      </c>
      <c r="S28" s="11">
        <v>0</v>
      </c>
      <c r="T28" s="134"/>
      <c r="U28" s="134"/>
      <c r="V28" s="134"/>
      <c r="W28" s="134"/>
      <c r="X28" s="134"/>
      <c r="Y28" s="134"/>
      <c r="Z28" s="134"/>
    </row>
    <row r="29" spans="2:32" x14ac:dyDescent="0.3">
      <c r="B29" t="s">
        <v>55</v>
      </c>
      <c r="C29" s="213" t="s">
        <v>54</v>
      </c>
      <c r="F29" s="11" t="s">
        <v>35</v>
      </c>
      <c r="G29" s="11">
        <v>2010</v>
      </c>
      <c r="H29" s="45">
        <v>98.970925352597206</v>
      </c>
      <c r="I29" s="45">
        <v>0</v>
      </c>
      <c r="J29" s="216" t="s">
        <v>495</v>
      </c>
      <c r="L29" t="s">
        <v>526</v>
      </c>
      <c r="M29" s="3">
        <f t="shared" si="0"/>
        <v>98.970925352597206</v>
      </c>
      <c r="N29" s="3"/>
      <c r="Q29" s="11" t="s">
        <v>495</v>
      </c>
      <c r="R29" s="11">
        <v>99</v>
      </c>
      <c r="S29" s="11">
        <v>0</v>
      </c>
      <c r="T29" s="134"/>
      <c r="U29" s="134"/>
      <c r="V29" s="134"/>
      <c r="W29" s="134"/>
      <c r="X29" s="134"/>
      <c r="Y29" s="134"/>
      <c r="Z29" s="134"/>
    </row>
    <row r="30" spans="2:32" x14ac:dyDescent="0.3">
      <c r="B30" t="s">
        <v>55</v>
      </c>
      <c r="C30" s="213" t="s">
        <v>54</v>
      </c>
      <c r="F30" s="11" t="s">
        <v>35</v>
      </c>
      <c r="G30" s="11">
        <v>2010</v>
      </c>
      <c r="H30" s="45">
        <v>53.308180254558003</v>
      </c>
      <c r="I30" s="45">
        <v>0</v>
      </c>
      <c r="J30" s="216" t="s">
        <v>497</v>
      </c>
      <c r="L30" t="s">
        <v>527</v>
      </c>
      <c r="M30" s="3">
        <f t="shared" si="0"/>
        <v>53.308180254558003</v>
      </c>
      <c r="N30" s="3"/>
      <c r="O30" s="3">
        <f>SUM(M28:M30)</f>
        <v>164.00000000000011</v>
      </c>
      <c r="Q30" s="11" t="s">
        <v>497</v>
      </c>
      <c r="R30" s="11">
        <v>53</v>
      </c>
      <c r="S30" s="11">
        <v>0</v>
      </c>
      <c r="T30" s="134"/>
      <c r="U30" s="134"/>
      <c r="V30" s="134"/>
      <c r="W30" s="134"/>
      <c r="X30" s="134"/>
      <c r="Y30" s="134"/>
      <c r="Z30" s="134"/>
    </row>
    <row r="31" spans="2:32" x14ac:dyDescent="0.3">
      <c r="B31" t="s">
        <v>55</v>
      </c>
      <c r="C31" s="213" t="s">
        <v>54</v>
      </c>
      <c r="F31" s="11" t="s">
        <v>35</v>
      </c>
      <c r="G31" s="11">
        <v>2010</v>
      </c>
      <c r="H31" s="45">
        <v>206.15291840998901</v>
      </c>
      <c r="I31" s="45">
        <v>70.775486529939698</v>
      </c>
      <c r="J31" s="11" t="s">
        <v>499</v>
      </c>
      <c r="L31" t="s">
        <v>500</v>
      </c>
      <c r="M31" s="3">
        <f t="shared" si="0"/>
        <v>276.92840493992873</v>
      </c>
      <c r="N31" s="3"/>
      <c r="Q31" s="11" t="s">
        <v>499</v>
      </c>
      <c r="R31" s="11">
        <v>206</v>
      </c>
      <c r="S31" s="11">
        <v>71</v>
      </c>
      <c r="T31" s="134"/>
      <c r="U31" s="134"/>
      <c r="V31" s="134"/>
      <c r="W31" s="134"/>
      <c r="X31" s="134"/>
      <c r="Y31" s="134"/>
      <c r="Z31" s="134"/>
    </row>
    <row r="32" spans="2:32" x14ac:dyDescent="0.3">
      <c r="B32" t="s">
        <v>55</v>
      </c>
      <c r="C32" s="213" t="s">
        <v>54</v>
      </c>
      <c r="F32" s="11" t="s">
        <v>35</v>
      </c>
      <c r="G32" s="11">
        <v>2010</v>
      </c>
      <c r="H32" s="45">
        <v>460.31394281483102</v>
      </c>
      <c r="I32" s="45">
        <v>158.03289863907199</v>
      </c>
      <c r="J32" s="11" t="s">
        <v>501</v>
      </c>
      <c r="L32" t="s">
        <v>502</v>
      </c>
      <c r="M32" s="3">
        <f t="shared" si="0"/>
        <v>618.34684145390304</v>
      </c>
      <c r="N32" s="3"/>
      <c r="Q32" s="11" t="s">
        <v>501</v>
      </c>
      <c r="R32" s="11">
        <v>460</v>
      </c>
      <c r="S32" s="11">
        <v>158</v>
      </c>
      <c r="T32" s="134"/>
      <c r="U32" s="134"/>
      <c r="V32" s="134"/>
      <c r="W32" s="134"/>
      <c r="X32" s="134"/>
      <c r="Y32" s="134"/>
      <c r="Z32" s="134"/>
    </row>
    <row r="33" spans="2:26" x14ac:dyDescent="0.3">
      <c r="B33" t="s">
        <v>55</v>
      </c>
      <c r="C33" s="213" t="s">
        <v>54</v>
      </c>
      <c r="F33" s="11" t="s">
        <v>35</v>
      </c>
      <c r="G33" s="11">
        <v>2010</v>
      </c>
      <c r="H33" s="45">
        <v>1601.2861193942999</v>
      </c>
      <c r="I33" s="45">
        <v>549.74630021186999</v>
      </c>
      <c r="J33" s="11" t="s">
        <v>503</v>
      </c>
      <c r="L33" t="s">
        <v>504</v>
      </c>
      <c r="M33" s="3">
        <f t="shared" si="0"/>
        <v>2151.0324196061702</v>
      </c>
      <c r="N33" s="3"/>
      <c r="O33" s="3">
        <f>SUM(M31:M33)</f>
        <v>3046.307666000002</v>
      </c>
      <c r="Q33" s="11" t="s">
        <v>503</v>
      </c>
      <c r="R33" s="11">
        <v>1601</v>
      </c>
      <c r="S33" s="11">
        <v>550</v>
      </c>
      <c r="T33" s="134"/>
      <c r="U33" s="134"/>
      <c r="V33" s="134"/>
      <c r="W33" s="134"/>
      <c r="X33" s="134"/>
      <c r="Y33" s="134"/>
      <c r="Z33" s="134"/>
    </row>
    <row r="34" spans="2:26" x14ac:dyDescent="0.3">
      <c r="B34" t="s">
        <v>55</v>
      </c>
      <c r="C34" s="213" t="s">
        <v>54</v>
      </c>
      <c r="F34" s="11" t="s">
        <v>35</v>
      </c>
      <c r="G34" s="11">
        <v>2010</v>
      </c>
      <c r="H34" s="45">
        <v>400.13454545454499</v>
      </c>
      <c r="I34" s="45">
        <v>452.86545454545501</v>
      </c>
      <c r="J34" s="11" t="s">
        <v>505</v>
      </c>
      <c r="L34" s="106" t="s">
        <v>267</v>
      </c>
      <c r="M34" s="3">
        <f t="shared" si="0"/>
        <v>853</v>
      </c>
      <c r="N34" s="3"/>
      <c r="Q34" s="11" t="s">
        <v>505</v>
      </c>
      <c r="R34" s="11">
        <v>400</v>
      </c>
      <c r="S34" s="11">
        <v>453</v>
      </c>
      <c r="T34" s="134"/>
      <c r="U34" s="134"/>
      <c r="V34" s="134"/>
      <c r="W34" s="134"/>
      <c r="X34" s="134"/>
      <c r="Y34" s="135"/>
      <c r="Z34" s="134"/>
    </row>
    <row r="35" spans="2:26" x14ac:dyDescent="0.3">
      <c r="B35" t="s">
        <v>55</v>
      </c>
      <c r="C35" s="213" t="s">
        <v>54</v>
      </c>
      <c r="F35" s="11" t="s">
        <v>35</v>
      </c>
      <c r="G35" s="11">
        <v>2010</v>
      </c>
      <c r="H35" s="45">
        <v>3710.5470052000001</v>
      </c>
      <c r="I35" s="45">
        <v>0</v>
      </c>
      <c r="J35" s="11" t="s">
        <v>506</v>
      </c>
      <c r="L35" s="106" t="s">
        <v>268</v>
      </c>
      <c r="M35" s="3">
        <f t="shared" si="0"/>
        <v>3710.5470052000001</v>
      </c>
      <c r="N35" s="3"/>
      <c r="O35" s="3">
        <f>SUM(M34:M35)</f>
        <v>4563.5470052000001</v>
      </c>
      <c r="Q35" s="11" t="s">
        <v>506</v>
      </c>
      <c r="R35" s="11">
        <v>1481</v>
      </c>
      <c r="S35" s="11">
        <v>0</v>
      </c>
      <c r="T35" s="134"/>
      <c r="U35" s="134"/>
      <c r="V35" s="134"/>
      <c r="W35" s="134"/>
      <c r="X35" s="134"/>
      <c r="Y35" s="134"/>
      <c r="Z35" s="134"/>
    </row>
    <row r="36" spans="2:26" x14ac:dyDescent="0.3">
      <c r="B36" t="s">
        <v>55</v>
      </c>
      <c r="C36" s="213" t="s">
        <v>54</v>
      </c>
      <c r="F36" s="11" t="s">
        <v>35</v>
      </c>
      <c r="G36" s="11">
        <v>2010</v>
      </c>
      <c r="H36" s="45">
        <v>2783.9151434299902</v>
      </c>
      <c r="I36" s="45">
        <v>1795.0848565700101</v>
      </c>
      <c r="J36" s="11" t="s">
        <v>252</v>
      </c>
      <c r="L36" s="106" t="s">
        <v>269</v>
      </c>
      <c r="M36" s="3">
        <f t="shared" si="0"/>
        <v>4579</v>
      </c>
      <c r="N36" s="3"/>
      <c r="Q36" s="11" t="s">
        <v>252</v>
      </c>
      <c r="R36" s="11">
        <v>2784</v>
      </c>
      <c r="S36" s="11">
        <v>1795</v>
      </c>
      <c r="T36" s="134"/>
      <c r="U36" s="134"/>
      <c r="V36" s="134"/>
      <c r="W36" s="134"/>
      <c r="X36" s="134"/>
      <c r="Y36" s="134"/>
      <c r="Z36" s="134"/>
    </row>
    <row r="37" spans="2:26" x14ac:dyDescent="0.3">
      <c r="B37" t="s">
        <v>55</v>
      </c>
      <c r="C37" s="213" t="s">
        <v>54</v>
      </c>
      <c r="F37" s="11" t="s">
        <v>35</v>
      </c>
      <c r="G37" s="11">
        <v>2010</v>
      </c>
      <c r="H37" s="45">
        <v>5175</v>
      </c>
      <c r="I37" s="45">
        <v>300.89999999999998</v>
      </c>
      <c r="J37" t="s">
        <v>253</v>
      </c>
      <c r="L37" s="106" t="s">
        <v>270</v>
      </c>
      <c r="M37" s="3">
        <f>SUM(H37:I37)</f>
        <v>5475.9</v>
      </c>
      <c r="N37" s="3"/>
      <c r="O37" s="3"/>
      <c r="Q37" s="11" t="s">
        <v>350</v>
      </c>
      <c r="R37" s="11">
        <f>17250*0.3</f>
        <v>5175</v>
      </c>
      <c r="S37" s="11">
        <f>1003*0.3</f>
        <v>300.89999999999998</v>
      </c>
      <c r="T37" s="134"/>
      <c r="U37" s="134"/>
      <c r="V37" s="134"/>
      <c r="W37" s="134"/>
      <c r="X37" s="134"/>
      <c r="Y37" s="134"/>
      <c r="Z37" s="134"/>
    </row>
    <row r="38" spans="2:26" x14ac:dyDescent="0.3">
      <c r="B38" t="s">
        <v>55</v>
      </c>
      <c r="C38" s="213" t="s">
        <v>54</v>
      </c>
      <c r="F38" s="11" t="s">
        <v>35</v>
      </c>
      <c r="G38" s="11">
        <v>2010</v>
      </c>
      <c r="H38" s="45">
        <v>12075</v>
      </c>
      <c r="I38" s="45">
        <v>702.1</v>
      </c>
      <c r="J38" t="s">
        <v>254</v>
      </c>
      <c r="L38" s="106" t="s">
        <v>271</v>
      </c>
      <c r="M38" s="3">
        <f t="shared" ref="M38" si="1">SUM(H38:I38)</f>
        <v>12777.1</v>
      </c>
      <c r="N38" s="3"/>
      <c r="O38" s="3">
        <f>SUM(M37:M38)</f>
        <v>18253</v>
      </c>
      <c r="Q38" s="11" t="s">
        <v>350</v>
      </c>
      <c r="R38" s="11">
        <f>17250-R37</f>
        <v>12075</v>
      </c>
      <c r="S38" s="11">
        <f>1003-S37</f>
        <v>702.1</v>
      </c>
      <c r="T38" s="134"/>
      <c r="U38" s="134"/>
      <c r="V38" s="134"/>
      <c r="W38" s="134"/>
      <c r="X38" s="134"/>
      <c r="Y38" s="134"/>
      <c r="Z38" s="134"/>
    </row>
    <row r="39" spans="2:26" x14ac:dyDescent="0.3">
      <c r="B39" s="5" t="s">
        <v>55</v>
      </c>
      <c r="C39" s="51" t="s">
        <v>54</v>
      </c>
      <c r="D39" s="5"/>
      <c r="E39" s="5"/>
      <c r="F39" s="220" t="s">
        <v>35</v>
      </c>
      <c r="G39" s="220">
        <v>2010</v>
      </c>
      <c r="H39" s="45">
        <v>7487.00264583423</v>
      </c>
      <c r="I39" s="45">
        <v>13438.9973541658</v>
      </c>
      <c r="J39" s="11" t="s">
        <v>507</v>
      </c>
      <c r="L39" t="s">
        <v>272</v>
      </c>
      <c r="M39" s="3">
        <f t="shared" si="0"/>
        <v>20926.000000000029</v>
      </c>
      <c r="N39" s="3"/>
      <c r="Q39" s="11" t="s">
        <v>507</v>
      </c>
      <c r="R39" s="11">
        <v>1669</v>
      </c>
      <c r="S39" s="11">
        <v>2995</v>
      </c>
      <c r="T39" s="134"/>
      <c r="U39" s="134"/>
      <c r="V39" s="134"/>
      <c r="W39" s="134"/>
      <c r="X39" s="134"/>
      <c r="Y39" s="134"/>
      <c r="Z39" s="134"/>
    </row>
    <row r="40" spans="2:26" x14ac:dyDescent="0.3">
      <c r="B40" t="s">
        <v>55</v>
      </c>
      <c r="C40" s="213" t="s">
        <v>54</v>
      </c>
      <c r="F40" s="11" t="s">
        <v>35</v>
      </c>
      <c r="G40" s="11">
        <v>2010</v>
      </c>
      <c r="H40" s="45">
        <v>28672.231997912801</v>
      </c>
      <c r="I40" s="45">
        <v>5873.7680020872203</v>
      </c>
      <c r="J40" s="11" t="s">
        <v>508</v>
      </c>
      <c r="L40" t="s">
        <v>273</v>
      </c>
      <c r="M40" s="3">
        <f t="shared" si="0"/>
        <v>34546.000000000022</v>
      </c>
      <c r="N40" s="3"/>
      <c r="O40" s="3">
        <f>SUM(M39:M40)</f>
        <v>55472.000000000051</v>
      </c>
      <c r="Q40" s="11" t="s">
        <v>508</v>
      </c>
      <c r="R40" s="11">
        <v>40522</v>
      </c>
      <c r="S40" s="11">
        <v>8301</v>
      </c>
      <c r="T40" s="134"/>
      <c r="U40" s="134"/>
      <c r="V40" s="134"/>
      <c r="W40" s="134"/>
      <c r="X40" s="134"/>
      <c r="Y40" s="134"/>
      <c r="Z40" s="134"/>
    </row>
    <row r="41" spans="2:26" x14ac:dyDescent="0.3">
      <c r="B41" t="s">
        <v>55</v>
      </c>
      <c r="C41" s="213" t="s">
        <v>54</v>
      </c>
      <c r="F41" s="11" t="s">
        <v>35</v>
      </c>
      <c r="G41" s="11">
        <v>2010</v>
      </c>
      <c r="H41" s="45">
        <v>264.62400000000002</v>
      </c>
      <c r="I41" s="45">
        <v>0</v>
      </c>
      <c r="J41" s="11" t="s">
        <v>509</v>
      </c>
      <c r="L41" t="s">
        <v>274</v>
      </c>
      <c r="M41" s="3">
        <f t="shared" si="0"/>
        <v>264.62400000000002</v>
      </c>
      <c r="N41" s="3"/>
      <c r="O41" s="3">
        <f>M41</f>
        <v>264.62400000000002</v>
      </c>
      <c r="Q41" s="11" t="s">
        <v>509</v>
      </c>
      <c r="R41" s="11">
        <v>264.62</v>
      </c>
      <c r="S41" s="11">
        <v>0</v>
      </c>
      <c r="T41" s="134"/>
      <c r="U41" s="134"/>
      <c r="V41" s="134"/>
      <c r="W41" s="134"/>
      <c r="X41" s="134"/>
      <c r="Y41" s="134"/>
      <c r="Z41" s="134"/>
    </row>
    <row r="42" spans="2:26" x14ac:dyDescent="0.3">
      <c r="B42" s="5" t="s">
        <v>55</v>
      </c>
      <c r="C42" s="51" t="s">
        <v>54</v>
      </c>
      <c r="D42" s="5"/>
      <c r="E42" s="5"/>
      <c r="F42" s="220" t="s">
        <v>35</v>
      </c>
      <c r="G42" s="220">
        <v>2010</v>
      </c>
      <c r="H42" s="45">
        <v>223.55971428571399</v>
      </c>
      <c r="I42" s="45">
        <v>51.344857142857101</v>
      </c>
      <c r="J42" s="218" t="s">
        <v>510</v>
      </c>
      <c r="L42" s="106" t="s">
        <v>275</v>
      </c>
      <c r="M42" s="3">
        <f t="shared" si="0"/>
        <v>274.9045714285711</v>
      </c>
      <c r="N42" s="3"/>
      <c r="Q42" s="11" t="s">
        <v>510</v>
      </c>
      <c r="R42" s="11">
        <v>223.56</v>
      </c>
      <c r="S42" s="11">
        <v>51.34</v>
      </c>
      <c r="T42" s="134"/>
      <c r="U42" s="134"/>
      <c r="V42" s="134"/>
      <c r="W42" s="134"/>
      <c r="X42" s="134"/>
      <c r="Y42" s="134"/>
      <c r="Z42" s="134"/>
    </row>
    <row r="43" spans="2:26" x14ac:dyDescent="0.3">
      <c r="B43" t="s">
        <v>55</v>
      </c>
      <c r="C43" s="213" t="s">
        <v>54</v>
      </c>
      <c r="F43" s="11" t="s">
        <v>35</v>
      </c>
      <c r="G43" s="11">
        <v>2010</v>
      </c>
      <c r="H43" s="45">
        <v>433.96885714285702</v>
      </c>
      <c r="I43" s="45">
        <v>99.669428571428597</v>
      </c>
      <c r="J43" s="218" t="s">
        <v>511</v>
      </c>
      <c r="L43" s="106" t="s">
        <v>512</v>
      </c>
      <c r="M43" s="3">
        <f t="shared" si="0"/>
        <v>533.63828571428564</v>
      </c>
      <c r="N43" s="3"/>
      <c r="O43" s="3">
        <f>SUM(M42)</f>
        <v>274.9045714285711</v>
      </c>
      <c r="Q43" s="11" t="s">
        <v>511</v>
      </c>
      <c r="R43" s="11">
        <v>433.97</v>
      </c>
      <c r="S43" s="11">
        <v>99.67</v>
      </c>
      <c r="T43" s="134"/>
      <c r="U43" s="134"/>
      <c r="V43" s="134"/>
      <c r="W43" s="134"/>
      <c r="X43" s="134"/>
      <c r="Y43" s="134"/>
      <c r="Z43" s="134"/>
    </row>
    <row r="44" spans="2:26" x14ac:dyDescent="0.3">
      <c r="B44" t="s">
        <v>55</v>
      </c>
      <c r="C44" s="213" t="s">
        <v>54</v>
      </c>
      <c r="F44" s="11" t="s">
        <v>35</v>
      </c>
      <c r="G44" s="11">
        <v>2010</v>
      </c>
      <c r="H44" s="45">
        <v>2077.98098904266</v>
      </c>
      <c r="I44" s="45">
        <v>665.58972729486004</v>
      </c>
      <c r="J44" s="218" t="s">
        <v>30</v>
      </c>
      <c r="L44" s="106" t="s">
        <v>276</v>
      </c>
      <c r="M44" s="3">
        <f t="shared" si="0"/>
        <v>2743.57071633752</v>
      </c>
      <c r="N44" s="3"/>
      <c r="Q44" s="11" t="s">
        <v>30</v>
      </c>
      <c r="R44" s="11">
        <v>2077.98</v>
      </c>
      <c r="S44" s="11">
        <v>665.59</v>
      </c>
      <c r="T44" s="134"/>
      <c r="U44" s="134"/>
      <c r="V44" s="134"/>
      <c r="W44" s="134"/>
      <c r="X44" s="134"/>
      <c r="Y44" s="134"/>
      <c r="Z44" s="134"/>
    </row>
    <row r="45" spans="2:26" x14ac:dyDescent="0.3">
      <c r="B45" t="s">
        <v>55</v>
      </c>
      <c r="C45" s="213" t="s">
        <v>54</v>
      </c>
      <c r="F45" s="11" t="s">
        <v>35</v>
      </c>
      <c r="G45" s="11">
        <v>2010</v>
      </c>
      <c r="H45" s="45">
        <v>10297.862418480099</v>
      </c>
      <c r="I45" s="45">
        <v>3298.4668651823799</v>
      </c>
      <c r="J45" s="218" t="s">
        <v>31</v>
      </c>
      <c r="L45" s="106" t="s">
        <v>277</v>
      </c>
      <c r="M45" s="3">
        <f t="shared" si="0"/>
        <v>13596.329283662479</v>
      </c>
      <c r="N45" s="3"/>
      <c r="Q45" s="11" t="s">
        <v>31</v>
      </c>
      <c r="R45" s="11">
        <v>10297.86</v>
      </c>
      <c r="S45" s="11">
        <v>3298.47</v>
      </c>
      <c r="T45" s="134"/>
      <c r="U45" s="134"/>
      <c r="V45" s="134"/>
      <c r="W45" s="134"/>
      <c r="X45" s="134"/>
      <c r="Y45" s="134"/>
      <c r="Z45" s="134"/>
    </row>
    <row r="46" spans="2:26" x14ac:dyDescent="0.3">
      <c r="B46" t="s">
        <v>55</v>
      </c>
      <c r="C46" s="213" t="s">
        <v>54</v>
      </c>
      <c r="F46" s="11" t="s">
        <v>35</v>
      </c>
      <c r="G46" s="11">
        <v>2010</v>
      </c>
      <c r="H46" s="45">
        <v>2126.46218716779</v>
      </c>
      <c r="I46" s="45">
        <v>1280.03781283221</v>
      </c>
      <c r="J46" s="218" t="s">
        <v>32</v>
      </c>
      <c r="L46" s="106" t="s">
        <v>278</v>
      </c>
      <c r="M46" s="3">
        <f t="shared" si="0"/>
        <v>3406.5</v>
      </c>
      <c r="N46" s="3"/>
      <c r="O46" s="3">
        <f>SUM(M44:M46)</f>
        <v>19746.399999999998</v>
      </c>
      <c r="Q46" s="11" t="s">
        <v>32</v>
      </c>
      <c r="R46" s="11">
        <v>2126.46</v>
      </c>
      <c r="S46" s="11">
        <v>1280.04</v>
      </c>
      <c r="T46" s="134"/>
      <c r="U46" s="134"/>
      <c r="V46" s="134"/>
      <c r="W46" s="134"/>
      <c r="X46" s="134"/>
      <c r="Y46" s="134"/>
      <c r="Z46" s="134"/>
    </row>
    <row r="47" spans="2:26" x14ac:dyDescent="0.3">
      <c r="B47" t="s">
        <v>55</v>
      </c>
      <c r="C47" s="213" t="s">
        <v>54</v>
      </c>
      <c r="F47" s="11" t="s">
        <v>35</v>
      </c>
      <c r="G47" s="11">
        <v>2010</v>
      </c>
      <c r="H47" s="45">
        <v>1920.98154145442</v>
      </c>
      <c r="I47" s="45">
        <v>472.33027354557998</v>
      </c>
      <c r="J47" s="218" t="s">
        <v>513</v>
      </c>
      <c r="L47" s="106" t="s">
        <v>514</v>
      </c>
      <c r="M47" s="3">
        <f t="shared" si="0"/>
        <v>2393.311815</v>
      </c>
      <c r="T47" s="134"/>
      <c r="U47" s="134"/>
      <c r="V47" s="134"/>
      <c r="W47" s="134"/>
      <c r="X47" s="134"/>
      <c r="Y47" s="134"/>
      <c r="Z47" s="134"/>
    </row>
    <row r="48" spans="2:26" x14ac:dyDescent="0.3">
      <c r="B48" t="s">
        <v>55</v>
      </c>
      <c r="C48" s="213" t="s">
        <v>54</v>
      </c>
      <c r="F48" s="11" t="s">
        <v>35</v>
      </c>
      <c r="G48" s="11">
        <v>2010</v>
      </c>
      <c r="H48" s="45">
        <v>886.36565653397895</v>
      </c>
      <c r="I48" s="45">
        <v>217.93927946602099</v>
      </c>
      <c r="J48" s="218" t="s">
        <v>515</v>
      </c>
      <c r="L48" s="106" t="s">
        <v>516</v>
      </c>
      <c r="M48" s="3">
        <f t="shared" si="0"/>
        <v>1104.304936</v>
      </c>
      <c r="T48" s="134"/>
      <c r="U48" s="134"/>
      <c r="V48" s="134"/>
      <c r="W48" s="134"/>
      <c r="X48" s="134"/>
      <c r="Y48" s="134"/>
      <c r="Z48" s="134"/>
    </row>
    <row r="49" spans="2:26" x14ac:dyDescent="0.3">
      <c r="L49" s="106"/>
      <c r="T49" s="134"/>
      <c r="U49" s="134"/>
      <c r="V49" s="134"/>
      <c r="W49" s="134"/>
      <c r="X49" s="134"/>
      <c r="Y49" s="134"/>
      <c r="Z49" s="134"/>
    </row>
    <row r="50" spans="2:26" x14ac:dyDescent="0.3">
      <c r="L50" s="106"/>
      <c r="T50" s="134"/>
      <c r="U50" s="134"/>
      <c r="V50" s="134"/>
      <c r="W50" s="134"/>
      <c r="X50" s="134"/>
    </row>
    <row r="51" spans="2:26" x14ac:dyDescent="0.3">
      <c r="T51" s="134"/>
      <c r="U51" s="134"/>
      <c r="V51" s="134"/>
      <c r="W51" s="134"/>
      <c r="X51" s="134"/>
    </row>
    <row r="52" spans="2:26" x14ac:dyDescent="0.3">
      <c r="T52" s="134"/>
      <c r="U52" s="134"/>
      <c r="V52" s="134"/>
      <c r="W52" s="134"/>
      <c r="X52" s="134"/>
    </row>
    <row r="53" spans="2:26" x14ac:dyDescent="0.3">
      <c r="B53" t="s">
        <v>55</v>
      </c>
      <c r="C53" s="213" t="s">
        <v>54</v>
      </c>
      <c r="F53" s="11" t="s">
        <v>35</v>
      </c>
      <c r="G53" s="11">
        <v>2010</v>
      </c>
      <c r="H53" s="45">
        <v>2807.3471979883998</v>
      </c>
      <c r="I53" s="45">
        <v>690.26955301160103</v>
      </c>
      <c r="J53" s="11" t="s">
        <v>517</v>
      </c>
      <c r="L53" s="106" t="s">
        <v>528</v>
      </c>
      <c r="M53" s="3">
        <f>SUM(H53:I53)</f>
        <v>3497.6167510000009</v>
      </c>
      <c r="N53" s="3"/>
      <c r="O53" s="3">
        <f>M53</f>
        <v>3497.6167510000009</v>
      </c>
      <c r="Q53" s="11" t="s">
        <v>517</v>
      </c>
      <c r="R53" s="11">
        <v>2807.35</v>
      </c>
      <c r="S53" s="11">
        <v>690.27</v>
      </c>
      <c r="T53" s="134"/>
      <c r="U53" s="134"/>
      <c r="V53" s="134"/>
      <c r="W53" s="134"/>
      <c r="X53" s="134"/>
    </row>
    <row r="54" spans="2:26" x14ac:dyDescent="0.3">
      <c r="C54" s="213"/>
      <c r="H54" s="137"/>
      <c r="I54" s="137"/>
      <c r="J54" s="134"/>
      <c r="L54" s="106"/>
      <c r="M54" s="3"/>
      <c r="T54" s="134"/>
      <c r="U54" s="134"/>
      <c r="V54" s="134"/>
      <c r="W54" s="134"/>
      <c r="X54" s="134"/>
    </row>
    <row r="55" spans="2:26" x14ac:dyDescent="0.3">
      <c r="H55" s="138"/>
      <c r="I55" s="138"/>
      <c r="J55" s="134"/>
      <c r="L55" s="106"/>
      <c r="M55" s="3"/>
    </row>
  </sheetData>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B9B7A-1901-47CA-ADD3-A3F40045E3C8}">
  <dimension ref="B2:AK1048576"/>
  <sheetViews>
    <sheetView zoomScale="70" zoomScaleNormal="70" workbookViewId="0">
      <selection activeCell="K44" sqref="K44"/>
    </sheetView>
  </sheetViews>
  <sheetFormatPr defaultRowHeight="14.4" x14ac:dyDescent="0.3"/>
  <cols>
    <col min="1" max="1" width="1.88671875" customWidth="1"/>
    <col min="3" max="3" width="61.21875" bestFit="1" customWidth="1"/>
    <col min="4" max="4" width="24.21875" customWidth="1"/>
    <col min="11" max="11" width="28.44140625" customWidth="1"/>
    <col min="12" max="13" width="10.88671875" customWidth="1"/>
    <col min="14" max="15" width="9.77734375" customWidth="1"/>
    <col min="16" max="16" width="10.88671875" customWidth="1"/>
    <col min="17" max="17" width="11.5546875" customWidth="1"/>
    <col min="18" max="18" width="10" customWidth="1"/>
    <col min="19" max="19" width="10.44140625" customWidth="1"/>
    <col min="20" max="20" width="11.5546875" customWidth="1"/>
    <col min="21" max="21" width="11.109375" customWidth="1"/>
    <col min="22" max="22" width="10.44140625" customWidth="1"/>
    <col min="24" max="24" width="8.88671875" style="139"/>
    <col min="26" max="26" width="12" customWidth="1"/>
  </cols>
  <sheetData>
    <row r="2" spans="2:36" ht="25.8" x14ac:dyDescent="0.5">
      <c r="K2" s="123" t="s">
        <v>522</v>
      </c>
      <c r="Z2" s="140" t="s">
        <v>356</v>
      </c>
    </row>
    <row r="3" spans="2:36" ht="15" thickBot="1" x14ac:dyDescent="0.35">
      <c r="B3" s="108" t="s">
        <v>283</v>
      </c>
      <c r="C3" s="108"/>
      <c r="D3" s="108" t="s">
        <v>284</v>
      </c>
      <c r="E3" s="108" t="s">
        <v>10</v>
      </c>
      <c r="F3" s="108" t="s">
        <v>11</v>
      </c>
      <c r="K3" s="213"/>
      <c r="L3" s="15"/>
      <c r="M3" s="15"/>
      <c r="N3" s="15"/>
      <c r="O3" s="15"/>
      <c r="Z3" s="213" t="s">
        <v>357</v>
      </c>
      <c r="AA3" s="15"/>
      <c r="AB3" s="15"/>
      <c r="AC3" s="213"/>
      <c r="AD3" s="15"/>
      <c r="AE3" s="15"/>
      <c r="AF3" s="15"/>
    </row>
    <row r="4" spans="2:36" ht="15.6" x14ac:dyDescent="0.3">
      <c r="B4">
        <v>2012</v>
      </c>
      <c r="C4" t="s">
        <v>256</v>
      </c>
      <c r="D4" t="s">
        <v>285</v>
      </c>
      <c r="E4" s="13">
        <f>$M$15</f>
        <v>1.0133716174482079</v>
      </c>
      <c r="F4" s="13">
        <f>$M$15</f>
        <v>1.0133716174482079</v>
      </c>
      <c r="K4" s="141" t="s">
        <v>356</v>
      </c>
      <c r="L4" s="142"/>
      <c r="M4" s="142"/>
      <c r="N4" s="142"/>
      <c r="O4" s="142"/>
      <c r="P4" s="20"/>
      <c r="Q4" s="20"/>
      <c r="R4" s="20"/>
      <c r="S4" s="20"/>
      <c r="T4" s="20"/>
      <c r="U4" s="38"/>
      <c r="AA4" s="143" t="s">
        <v>358</v>
      </c>
      <c r="AB4" s="143" t="s">
        <v>359</v>
      </c>
      <c r="AC4" s="143" t="s">
        <v>360</v>
      </c>
      <c r="AD4" s="143" t="s">
        <v>361</v>
      </c>
    </row>
    <row r="5" spans="2:36" x14ac:dyDescent="0.3">
      <c r="B5">
        <v>2015</v>
      </c>
      <c r="C5" t="s">
        <v>256</v>
      </c>
      <c r="D5" t="s">
        <v>285</v>
      </c>
      <c r="E5" s="13">
        <f>$N$15</f>
        <v>1.0597132030115353</v>
      </c>
      <c r="F5" s="13">
        <f>$N$15</f>
        <v>1.0597132030115353</v>
      </c>
      <c r="K5" s="144" t="s">
        <v>362</v>
      </c>
      <c r="L5" s="213"/>
      <c r="M5" s="213"/>
      <c r="N5" s="213"/>
      <c r="O5" s="213"/>
      <c r="P5" s="213"/>
      <c r="Q5" s="213"/>
      <c r="R5" s="213"/>
      <c r="S5" s="213"/>
      <c r="T5" s="213"/>
      <c r="U5" s="30"/>
      <c r="Z5" t="s">
        <v>363</v>
      </c>
      <c r="AA5" s="145">
        <v>1.0201230300428188E-2</v>
      </c>
      <c r="AB5" s="145">
        <v>2.6491597924633847E-3</v>
      </c>
      <c r="AC5" s="145">
        <v>2.6491597924633847E-3</v>
      </c>
      <c r="AD5" s="145">
        <f>AC5</f>
        <v>2.6491597924633847E-3</v>
      </c>
    </row>
    <row r="6" spans="2:36" x14ac:dyDescent="0.3">
      <c r="B6">
        <v>2020</v>
      </c>
      <c r="C6" t="s">
        <v>256</v>
      </c>
      <c r="D6" t="s">
        <v>285</v>
      </c>
      <c r="E6" s="13">
        <f>$O$15</f>
        <v>1.0669302747616221</v>
      </c>
      <c r="F6" s="13">
        <f>$O$15</f>
        <v>1.0669302747616221</v>
      </c>
      <c r="K6" s="146"/>
      <c r="L6" s="147">
        <v>2010</v>
      </c>
      <c r="M6" s="147">
        <v>2012</v>
      </c>
      <c r="N6" s="147">
        <v>2015</v>
      </c>
      <c r="O6" s="147">
        <v>2020</v>
      </c>
      <c r="P6" s="147">
        <f t="shared" ref="P6:U6" si="0">O6+5</f>
        <v>2025</v>
      </c>
      <c r="Q6" s="147">
        <f t="shared" si="0"/>
        <v>2030</v>
      </c>
      <c r="R6" s="147">
        <f t="shared" si="0"/>
        <v>2035</v>
      </c>
      <c r="S6" s="147">
        <f t="shared" si="0"/>
        <v>2040</v>
      </c>
      <c r="T6" s="147">
        <f t="shared" si="0"/>
        <v>2045</v>
      </c>
      <c r="U6" s="148">
        <f t="shared" si="0"/>
        <v>2050</v>
      </c>
      <c r="Z6" t="s">
        <v>364</v>
      </c>
      <c r="AA6" s="145">
        <v>8.5521432404416231E-3</v>
      </c>
      <c r="AB6" s="145">
        <v>2.0223128536482893E-3</v>
      </c>
      <c r="AC6" s="145">
        <v>2.0223128536482893E-3</v>
      </c>
      <c r="AD6" s="145">
        <f>AC6</f>
        <v>2.0223128536482893E-3</v>
      </c>
    </row>
    <row r="7" spans="2:36" x14ac:dyDescent="0.3">
      <c r="B7">
        <v>2025</v>
      </c>
      <c r="C7" t="s">
        <v>256</v>
      </c>
      <c r="D7" t="s">
        <v>285</v>
      </c>
      <c r="E7" s="13">
        <f>$P$15</f>
        <v>1.1183246575465178</v>
      </c>
      <c r="F7" s="13">
        <f>$P$15</f>
        <v>1.1183246575465178</v>
      </c>
      <c r="K7" s="146" t="s">
        <v>363</v>
      </c>
      <c r="L7" s="110">
        <f>100</f>
        <v>100</v>
      </c>
      <c r="M7" s="149">
        <f t="shared" ref="M7:O9" si="1">$AA13*(1+$AA5)^(M$6-$AA$12)</f>
        <v>102.05065257004988</v>
      </c>
      <c r="N7" s="149">
        <f t="shared" si="1"/>
        <v>105.20574726772412</v>
      </c>
      <c r="O7" s="149">
        <f t="shared" si="1"/>
        <v>110.6824925816024</v>
      </c>
      <c r="P7" s="149">
        <f t="shared" ref="P7:Q9" si="2">$AD13*(1+$AB5)^(P$6-$AD$12)</f>
        <v>112.15635898229002</v>
      </c>
      <c r="Q7" s="149">
        <f t="shared" si="2"/>
        <v>113.64985163204746</v>
      </c>
      <c r="R7" s="149">
        <f t="shared" ref="R7:S9" si="3">$AF13*(1+$AC5)^(R$6-$AF$12)</f>
        <v>115.16323187725752</v>
      </c>
      <c r="S7" s="149">
        <f t="shared" si="3"/>
        <v>116.69676454443474</v>
      </c>
      <c r="T7" s="149">
        <f t="shared" ref="T7:U9" si="4">$AH13*(1+$AD5)^(T$6-$AH$12)</f>
        <v>118.25071798656732</v>
      </c>
      <c r="U7" s="150">
        <f t="shared" si="4"/>
        <v>119.82536413007638</v>
      </c>
      <c r="Z7" t="s">
        <v>365</v>
      </c>
      <c r="AA7" s="145">
        <v>1.8399376147024249E-2</v>
      </c>
      <c r="AB7" s="145">
        <v>1.2594971179361814E-2</v>
      </c>
      <c r="AC7" s="145">
        <v>1.2594971179361814E-2</v>
      </c>
      <c r="AD7" s="145">
        <f>AC7</f>
        <v>1.2594971179361814E-2</v>
      </c>
    </row>
    <row r="8" spans="2:36" x14ac:dyDescent="0.3">
      <c r="B8">
        <v>2030</v>
      </c>
      <c r="C8" t="s">
        <v>256</v>
      </c>
      <c r="D8" t="s">
        <v>285</v>
      </c>
      <c r="E8" s="13">
        <f>$Q$15</f>
        <v>1.1066023666395213</v>
      </c>
      <c r="F8" s="13">
        <f>$Q$15</f>
        <v>1.1066023666395213</v>
      </c>
      <c r="K8" s="146" t="s">
        <v>364</v>
      </c>
      <c r="L8" s="110">
        <v>100</v>
      </c>
      <c r="M8" s="149">
        <f t="shared" si="1"/>
        <v>101.71774256348883</v>
      </c>
      <c r="N8" s="149">
        <f t="shared" si="1"/>
        <v>104.34983894999013</v>
      </c>
      <c r="O8" s="149">
        <f t="shared" si="1"/>
        <v>108.88888888888874</v>
      </c>
      <c r="P8" s="149">
        <f t="shared" si="2"/>
        <v>109.99438818457399</v>
      </c>
      <c r="Q8" s="149">
        <f t="shared" si="2"/>
        <v>111.11111111111111</v>
      </c>
      <c r="R8" s="149">
        <f t="shared" si="3"/>
        <v>112.23917161691239</v>
      </c>
      <c r="S8" s="149">
        <f t="shared" si="3"/>
        <v>113.37868480725639</v>
      </c>
      <c r="T8" s="149">
        <f t="shared" si="4"/>
        <v>114.5297669560332</v>
      </c>
      <c r="U8" s="150">
        <f t="shared" si="4"/>
        <v>115.69253551760872</v>
      </c>
      <c r="Z8" t="s">
        <v>366</v>
      </c>
      <c r="AA8" s="145"/>
      <c r="AB8" s="145"/>
      <c r="AC8" s="145"/>
      <c r="AD8" s="145"/>
    </row>
    <row r="9" spans="2:36" x14ac:dyDescent="0.3">
      <c r="B9">
        <v>2035</v>
      </c>
      <c r="C9" t="s">
        <v>256</v>
      </c>
      <c r="D9" t="s">
        <v>285</v>
      </c>
      <c r="E9" s="13">
        <f>$R$15</f>
        <v>1.0948800757325248</v>
      </c>
      <c r="F9" s="13">
        <f>$R$15</f>
        <v>1.0948800757325248</v>
      </c>
      <c r="K9" s="146" t="s">
        <v>365</v>
      </c>
      <c r="L9" s="110">
        <v>100</v>
      </c>
      <c r="M9" s="149">
        <f t="shared" si="1"/>
        <v>103.71372893366481</v>
      </c>
      <c r="N9" s="149">
        <f t="shared" si="1"/>
        <v>109.54451150103326</v>
      </c>
      <c r="O9" s="149">
        <f t="shared" si="1"/>
        <v>120.00000000000006</v>
      </c>
      <c r="P9" s="149">
        <f t="shared" si="2"/>
        <v>127.74975538137051</v>
      </c>
      <c r="Q9" s="149">
        <f t="shared" si="2"/>
        <v>135.99999999999994</v>
      </c>
      <c r="R9" s="149">
        <f t="shared" si="3"/>
        <v>144.78305609888645</v>
      </c>
      <c r="S9" s="149">
        <f t="shared" si="3"/>
        <v>154.13333333333316</v>
      </c>
      <c r="T9" s="149">
        <f t="shared" si="4"/>
        <v>164.08746357873784</v>
      </c>
      <c r="U9" s="150">
        <f t="shared" si="4"/>
        <v>174.6844444444441</v>
      </c>
    </row>
    <row r="10" spans="2:36" x14ac:dyDescent="0.3">
      <c r="B10">
        <v>2040</v>
      </c>
      <c r="C10" t="s">
        <v>256</v>
      </c>
      <c r="D10" t="s">
        <v>285</v>
      </c>
      <c r="E10" s="13">
        <f>$S$15</f>
        <v>1.0831577848255283</v>
      </c>
      <c r="F10" s="13">
        <f>$S$15</f>
        <v>1.0831577848255283</v>
      </c>
      <c r="K10" s="146" t="s">
        <v>366</v>
      </c>
      <c r="L10" s="110">
        <v>100</v>
      </c>
      <c r="M10" s="149">
        <f>$AA16*(1+$AA10)^(M$6-$AA$12)</f>
        <v>100</v>
      </c>
      <c r="N10" s="149">
        <f>$AA16*(1+$AA10)^(N$6-$AA$12)</f>
        <v>100</v>
      </c>
      <c r="O10" s="149">
        <f>$AA16*(1+$AA10)^(O$6-$AA$12)</f>
        <v>100</v>
      </c>
      <c r="P10" s="149">
        <f>$AD16*(1+$AB10)^(P$6-$AD$12)</f>
        <v>100</v>
      </c>
      <c r="Q10" s="149">
        <f>$AD16*(1+$AB10)^(Q$6-$AD$12)</f>
        <v>100</v>
      </c>
      <c r="R10" s="149">
        <f>$AF16*(1+$AC10)^(R$6-$AF$12)</f>
        <v>100</v>
      </c>
      <c r="S10" s="149">
        <f>$AF16*(1+$AC10)^(S$6-$AF$12)</f>
        <v>100</v>
      </c>
      <c r="T10" s="149">
        <f>$AH16*(1+$AD10)^(T$6-$AH$12)</f>
        <v>100</v>
      </c>
      <c r="U10" s="150">
        <f>$AH16*(1+$AD10)^(U$6-$AH$12)</f>
        <v>100</v>
      </c>
      <c r="AB10" s="145"/>
      <c r="AD10" s="145"/>
    </row>
    <row r="11" spans="2:36" ht="15" thickBot="1" x14ac:dyDescent="0.35">
      <c r="B11">
        <v>2045</v>
      </c>
      <c r="C11" t="s">
        <v>256</v>
      </c>
      <c r="D11" t="s">
        <v>285</v>
      </c>
      <c r="E11" s="13">
        <f>$T$15</f>
        <v>1.0714354939185318</v>
      </c>
      <c r="F11" s="13">
        <f>$T$15</f>
        <v>1.0714354939185318</v>
      </c>
      <c r="K11" s="151" t="s">
        <v>282</v>
      </c>
      <c r="L11" s="152"/>
      <c r="M11" s="152"/>
      <c r="N11" s="152"/>
      <c r="O11" s="152"/>
      <c r="P11" s="152"/>
      <c r="Q11" s="152"/>
      <c r="R11" s="152"/>
      <c r="S11" s="152"/>
      <c r="T11" s="152"/>
      <c r="U11" s="153"/>
      <c r="Z11" s="238" t="s">
        <v>362</v>
      </c>
      <c r="AA11" s="238"/>
      <c r="AB11" s="238"/>
      <c r="AC11" s="238"/>
      <c r="AD11" s="238"/>
      <c r="AE11" s="238"/>
      <c r="AF11" s="238"/>
      <c r="AG11" s="238"/>
      <c r="AH11" s="238"/>
      <c r="AI11" s="238"/>
      <c r="AJ11" s="238"/>
    </row>
    <row r="12" spans="2:36" x14ac:dyDescent="0.3">
      <c r="B12" s="2">
        <v>2050</v>
      </c>
      <c r="C12" s="2" t="s">
        <v>256</v>
      </c>
      <c r="D12" s="2" t="s">
        <v>285</v>
      </c>
      <c r="E12" s="19">
        <f>$U$15</f>
        <v>1.0597132030115353</v>
      </c>
      <c r="F12" s="19">
        <f>$U$15</f>
        <v>1.0597132030115353</v>
      </c>
      <c r="Z12" s="110"/>
      <c r="AA12" s="110">
        <v>2010</v>
      </c>
      <c r="AB12" s="110">
        <v>2012</v>
      </c>
      <c r="AC12" s="110">
        <v>2015</v>
      </c>
      <c r="AD12" s="110">
        <v>2020</v>
      </c>
      <c r="AE12" s="110">
        <f t="shared" ref="AE12:AJ12" si="5">AD12+5</f>
        <v>2025</v>
      </c>
      <c r="AF12" s="110">
        <f t="shared" si="5"/>
        <v>2030</v>
      </c>
      <c r="AG12" s="110">
        <f t="shared" si="5"/>
        <v>2035</v>
      </c>
      <c r="AH12" s="110">
        <f t="shared" si="5"/>
        <v>2040</v>
      </c>
      <c r="AI12" s="110">
        <f t="shared" si="5"/>
        <v>2045</v>
      </c>
      <c r="AJ12" s="110">
        <f t="shared" si="5"/>
        <v>2050</v>
      </c>
    </row>
    <row r="13" spans="2:36" ht="15.6" x14ac:dyDescent="0.3">
      <c r="B13">
        <v>2012</v>
      </c>
      <c r="C13" t="s">
        <v>257</v>
      </c>
      <c r="D13" t="s">
        <v>290</v>
      </c>
      <c r="E13" s="13">
        <f>$M$15</f>
        <v>1.0133716174482079</v>
      </c>
      <c r="F13" s="13">
        <f>$M$15</f>
        <v>1.0133716174482079</v>
      </c>
      <c r="K13" s="154" t="s">
        <v>367</v>
      </c>
      <c r="Z13" s="110" t="s">
        <v>363</v>
      </c>
      <c r="AA13" s="110">
        <f>100</f>
        <v>100</v>
      </c>
      <c r="AB13" s="149">
        <f t="shared" ref="AB13:AD15" si="6">$AA13*(1+$AA5)^(AB$12-$AA$12)</f>
        <v>102.05065257004988</v>
      </c>
      <c r="AC13" s="149">
        <f t="shared" si="6"/>
        <v>105.20574726772412</v>
      </c>
      <c r="AD13" s="149">
        <f t="shared" si="6"/>
        <v>110.6824925816024</v>
      </c>
      <c r="AE13" s="149">
        <f t="shared" ref="AE13:AF15" si="7">$AD13*(1+$AB5)^(AE$12-$AD$12)</f>
        <v>112.15635898229002</v>
      </c>
      <c r="AF13" s="149">
        <f t="shared" si="7"/>
        <v>113.64985163204746</v>
      </c>
      <c r="AG13" s="149">
        <f t="shared" ref="AG13:AH15" si="8">$AF13*(1+$AC5)^(AG$12-$AF$12)</f>
        <v>115.16323187725752</v>
      </c>
      <c r="AH13" s="149">
        <f t="shared" si="8"/>
        <v>116.69676454443474</v>
      </c>
      <c r="AI13" s="149">
        <f t="shared" ref="AI13:AJ15" si="9">$AH13*(1+$AD5)^(AI$12-$AH$12)</f>
        <v>118.25071798656732</v>
      </c>
      <c r="AJ13" s="149">
        <f t="shared" si="9"/>
        <v>119.82536413007638</v>
      </c>
    </row>
    <row r="14" spans="2:36" x14ac:dyDescent="0.3">
      <c r="B14">
        <v>2015</v>
      </c>
      <c r="C14" t="s">
        <v>257</v>
      </c>
      <c r="D14" t="s">
        <v>290</v>
      </c>
      <c r="E14" s="13">
        <f>$N$15</f>
        <v>1.0597132030115353</v>
      </c>
      <c r="F14" s="13">
        <f>$N$15</f>
        <v>1.0597132030115353</v>
      </c>
      <c r="K14" s="213" t="s">
        <v>368</v>
      </c>
      <c r="L14" s="147">
        <v>2010</v>
      </c>
      <c r="M14" s="147">
        <v>2012</v>
      </c>
      <c r="N14" s="147">
        <v>2015</v>
      </c>
      <c r="O14" s="147">
        <v>2020</v>
      </c>
      <c r="P14" s="147">
        <f t="shared" ref="P14:U14" si="10">O14+5</f>
        <v>2025</v>
      </c>
      <c r="Q14" s="147">
        <f t="shared" si="10"/>
        <v>2030</v>
      </c>
      <c r="R14" s="147">
        <f t="shared" si="10"/>
        <v>2035</v>
      </c>
      <c r="S14" s="147">
        <f t="shared" si="10"/>
        <v>2040</v>
      </c>
      <c r="T14" s="147">
        <f t="shared" si="10"/>
        <v>2045</v>
      </c>
      <c r="U14" s="147">
        <f t="shared" si="10"/>
        <v>2050</v>
      </c>
      <c r="Z14" s="110" t="s">
        <v>364</v>
      </c>
      <c r="AA14" s="110">
        <v>100</v>
      </c>
      <c r="AB14" s="149">
        <f t="shared" si="6"/>
        <v>101.71774256348883</v>
      </c>
      <c r="AC14" s="149">
        <f t="shared" si="6"/>
        <v>104.34983894999013</v>
      </c>
      <c r="AD14" s="149">
        <f t="shared" si="6"/>
        <v>108.88888888888874</v>
      </c>
      <c r="AE14" s="149">
        <f t="shared" si="7"/>
        <v>109.99438818457399</v>
      </c>
      <c r="AF14" s="149">
        <f t="shared" si="7"/>
        <v>111.11111111111111</v>
      </c>
      <c r="AG14" s="149">
        <f t="shared" si="8"/>
        <v>112.23917161691239</v>
      </c>
      <c r="AH14" s="149">
        <f t="shared" si="8"/>
        <v>113.37868480725639</v>
      </c>
      <c r="AI14" s="149">
        <f t="shared" si="9"/>
        <v>114.5297669560332</v>
      </c>
      <c r="AJ14" s="149">
        <f t="shared" si="9"/>
        <v>115.69253551760872</v>
      </c>
    </row>
    <row r="15" spans="2:36" x14ac:dyDescent="0.3">
      <c r="B15">
        <v>2020</v>
      </c>
      <c r="C15" t="s">
        <v>257</v>
      </c>
      <c r="D15" t="s">
        <v>290</v>
      </c>
      <c r="E15" s="13">
        <f>$O$15</f>
        <v>1.0669302747616221</v>
      </c>
      <c r="F15" s="13">
        <f>$O$15</f>
        <v>1.0669302747616221</v>
      </c>
      <c r="K15" t="s">
        <v>299</v>
      </c>
      <c r="L15">
        <v>1</v>
      </c>
      <c r="M15" s="36">
        <f>AD57/AB57</f>
        <v>1.0133716174482079</v>
      </c>
      <c r="N15" s="36">
        <f>AG57/AB57</f>
        <v>1.0597132030115353</v>
      </c>
      <c r="O15" s="12">
        <f>P42/$O42*$N15</f>
        <v>1.0669302747616221</v>
      </c>
      <c r="P15">
        <f>Q42/$O42*$N15</f>
        <v>1.1183246575465178</v>
      </c>
      <c r="Q15" s="235">
        <f>($P15-$U15)/($U$14-$P$14)*($U$14-Q$14)+$U15</f>
        <v>1.1066023666395213</v>
      </c>
      <c r="R15" s="235">
        <f t="shared" ref="R15:T21" si="11">($P15-$U15)/($U$14-$P$14)*($U$14-R$14)+$U15</f>
        <v>1.0948800757325248</v>
      </c>
      <c r="S15" s="235">
        <f t="shared" si="11"/>
        <v>1.0831577848255283</v>
      </c>
      <c r="T15" s="235">
        <f t="shared" si="11"/>
        <v>1.0714354939185318</v>
      </c>
      <c r="U15" s="235">
        <f>N15</f>
        <v>1.0597132030115353</v>
      </c>
      <c r="Z15" s="110" t="s">
        <v>365</v>
      </c>
      <c r="AA15" s="110">
        <v>100</v>
      </c>
      <c r="AB15" s="149">
        <f t="shared" si="6"/>
        <v>103.71372893366481</v>
      </c>
      <c r="AC15" s="149">
        <f t="shared" si="6"/>
        <v>109.54451150103326</v>
      </c>
      <c r="AD15" s="149">
        <f t="shared" si="6"/>
        <v>120.00000000000006</v>
      </c>
      <c r="AE15" s="149">
        <f t="shared" si="7"/>
        <v>127.74975538137051</v>
      </c>
      <c r="AF15" s="149">
        <f t="shared" si="7"/>
        <v>135.99999999999994</v>
      </c>
      <c r="AG15" s="149">
        <f t="shared" si="8"/>
        <v>144.78305609888645</v>
      </c>
      <c r="AH15" s="149">
        <f t="shared" si="8"/>
        <v>154.13333333333316</v>
      </c>
      <c r="AI15" s="149">
        <f t="shared" si="9"/>
        <v>164.08746357873784</v>
      </c>
      <c r="AJ15" s="149">
        <f t="shared" si="9"/>
        <v>174.6844444444441</v>
      </c>
    </row>
    <row r="16" spans="2:36" x14ac:dyDescent="0.3">
      <c r="B16">
        <v>2025</v>
      </c>
      <c r="C16" t="s">
        <v>257</v>
      </c>
      <c r="D16" t="s">
        <v>290</v>
      </c>
      <c r="E16" s="13">
        <f>$P$15</f>
        <v>1.1183246575465178</v>
      </c>
      <c r="F16" s="13">
        <f>$P$15</f>
        <v>1.1183246575465178</v>
      </c>
      <c r="K16" t="s">
        <v>351</v>
      </c>
      <c r="L16">
        <v>1</v>
      </c>
      <c r="M16" s="13">
        <f>AD59/AB59</f>
        <v>0.79780960404380796</v>
      </c>
      <c r="N16" s="36">
        <f>AG59/AB59</f>
        <v>0.86120471777590568</v>
      </c>
      <c r="O16" s="12">
        <f>P45/$O45*$N16</f>
        <v>0.91742909339217016</v>
      </c>
      <c r="P16">
        <f>Q45/$O45*$N16</f>
        <v>0.97968769454722571</v>
      </c>
      <c r="Q16" s="235">
        <f t="shared" ref="Q16:Q21" si="12">($P16-$U16)/($U$14-$P$14)*($U$14-Q$14)+$U16</f>
        <v>0.95599109919296166</v>
      </c>
      <c r="R16" s="235">
        <f t="shared" si="11"/>
        <v>0.93229450383869772</v>
      </c>
      <c r="S16" s="235">
        <f t="shared" si="11"/>
        <v>0.90859790848443367</v>
      </c>
      <c r="T16" s="235">
        <f t="shared" si="11"/>
        <v>0.88490131313016973</v>
      </c>
      <c r="U16" s="235">
        <f t="shared" ref="U16:U20" si="13">N16</f>
        <v>0.86120471777590568</v>
      </c>
      <c r="Z16" s="110" t="s">
        <v>366</v>
      </c>
      <c r="AA16" s="110">
        <v>100</v>
      </c>
      <c r="AB16" s="149">
        <f>$AA16*(1+$AA10)^(AB$12-$AA$12)</f>
        <v>100</v>
      </c>
      <c r="AC16" s="149">
        <f>$AA16*(1+$AA10)^(AC$12-$AA$12)</f>
        <v>100</v>
      </c>
      <c r="AD16" s="149">
        <f>$AA16*(1+$AA10)^(AD$12-$AA$12)</f>
        <v>100</v>
      </c>
      <c r="AE16" s="149">
        <f>$AD16*(1+$AB10)^(AE$12-$AD$12)</f>
        <v>100</v>
      </c>
      <c r="AF16" s="149">
        <f>$AD16*(1+$AB10)^(AF$12-$AD$12)</f>
        <v>100</v>
      </c>
      <c r="AG16" s="149">
        <f>$AF16*(1+$AC10)^(AG$12-$AF$12)</f>
        <v>100</v>
      </c>
      <c r="AH16" s="149">
        <f>$AF16*(1+$AC10)^(AH$12-$AF$12)</f>
        <v>100</v>
      </c>
      <c r="AI16" s="149">
        <f>$AH16*(1+$AD10)^(AI$12-$AH$12)</f>
        <v>100</v>
      </c>
      <c r="AJ16" s="149">
        <f>$AH16*(1+$AD10)^(AJ$12-$AH$12)</f>
        <v>100</v>
      </c>
    </row>
    <row r="17" spans="2:36" x14ac:dyDescent="0.3">
      <c r="B17">
        <v>2030</v>
      </c>
      <c r="C17" t="s">
        <v>257</v>
      </c>
      <c r="D17" t="s">
        <v>290</v>
      </c>
      <c r="E17" s="13">
        <f>$Q$15</f>
        <v>1.1066023666395213</v>
      </c>
      <c r="F17" s="13">
        <f>$Q$15</f>
        <v>1.1066023666395213</v>
      </c>
      <c r="K17" t="s">
        <v>369</v>
      </c>
      <c r="L17">
        <v>1</v>
      </c>
      <c r="M17" s="13">
        <f>AD60/AB60</f>
        <v>0.79780960404380796</v>
      </c>
      <c r="N17" s="36">
        <f>AG60/AB60</f>
        <v>0.86120471777590568</v>
      </c>
      <c r="O17" s="12">
        <f>P44/$O44*$N17</f>
        <v>0.91829894812467028</v>
      </c>
      <c r="P17">
        <f>Q44/$O44*$N17</f>
        <v>0.98173889640684953</v>
      </c>
      <c r="Q17" s="235">
        <f t="shared" si="12"/>
        <v>0.95763206068066076</v>
      </c>
      <c r="R17" s="235">
        <f t="shared" si="11"/>
        <v>0.93352522495447199</v>
      </c>
      <c r="S17" s="235">
        <f t="shared" si="11"/>
        <v>0.90941838922828322</v>
      </c>
      <c r="T17" s="235">
        <f t="shared" si="11"/>
        <v>0.88531155350209445</v>
      </c>
      <c r="U17" s="235">
        <f t="shared" si="13"/>
        <v>0.86120471777590568</v>
      </c>
      <c r="Z17" s="240" t="s">
        <v>282</v>
      </c>
      <c r="AA17" s="240"/>
      <c r="AB17" s="240"/>
      <c r="AC17" s="240"/>
      <c r="AD17" s="240"/>
      <c r="AE17" s="240"/>
      <c r="AF17" s="240"/>
      <c r="AG17" s="240"/>
      <c r="AH17" s="240"/>
      <c r="AI17" s="240"/>
      <c r="AJ17" s="240"/>
    </row>
    <row r="18" spans="2:36" x14ac:dyDescent="0.3">
      <c r="B18">
        <v>2035</v>
      </c>
      <c r="C18" t="s">
        <v>257</v>
      </c>
      <c r="D18" t="s">
        <v>290</v>
      </c>
      <c r="E18" s="13">
        <f>$R$15</f>
        <v>1.0948800757325248</v>
      </c>
      <c r="F18" s="13">
        <f>$R$15</f>
        <v>1.0948800757325248</v>
      </c>
      <c r="K18" t="s">
        <v>370</v>
      </c>
      <c r="L18">
        <v>1</v>
      </c>
      <c r="M18" s="13">
        <f>AD61/AB61</f>
        <v>0.97049591964846205</v>
      </c>
      <c r="N18">
        <f>AG61/AB61</f>
        <v>1.115819209039548</v>
      </c>
      <c r="O18">
        <f>AK61/AB61</f>
        <v>1.1660389202762085</v>
      </c>
      <c r="P18">
        <f>Q46/$O46*$N18</f>
        <v>1.4979609729463195</v>
      </c>
      <c r="Q18" s="235">
        <f t="shared" si="12"/>
        <v>1.4215326201649652</v>
      </c>
      <c r="R18" s="235">
        <f t="shared" si="11"/>
        <v>1.3451042673836109</v>
      </c>
      <c r="S18" s="235">
        <f t="shared" si="11"/>
        <v>1.2686759146022566</v>
      </c>
      <c r="T18" s="235">
        <f>($P18-$U18)/($U$14-$P$14)*($U$14-T$14)+$U18</f>
        <v>1.1922475618209023</v>
      </c>
      <c r="U18" s="235">
        <f>N18</f>
        <v>1.115819209039548</v>
      </c>
    </row>
    <row r="19" spans="2:36" x14ac:dyDescent="0.3">
      <c r="B19">
        <v>2040</v>
      </c>
      <c r="C19" t="s">
        <v>257</v>
      </c>
      <c r="D19" t="s">
        <v>290</v>
      </c>
      <c r="E19" s="13">
        <f>$S$15</f>
        <v>1.0831577848255283</v>
      </c>
      <c r="F19" s="13">
        <f>$S$15</f>
        <v>1.0831577848255283</v>
      </c>
      <c r="K19" t="s">
        <v>371</v>
      </c>
      <c r="L19">
        <v>1</v>
      </c>
      <c r="M19" s="13">
        <f>AD58/AB58</f>
        <v>0.79780960404380796</v>
      </c>
      <c r="N19">
        <f>AG58/AB58</f>
        <v>0.86120471777590568</v>
      </c>
      <c r="O19" s="12">
        <f>P40/$O40*$N19</f>
        <v>0.87257162850607184</v>
      </c>
      <c r="P19">
        <f>Q40/$O40*$N19</f>
        <v>0.82114318128603159</v>
      </c>
      <c r="Q19" s="235">
        <f t="shared" si="12"/>
        <v>0.82915548858400645</v>
      </c>
      <c r="R19" s="235">
        <f t="shared" si="11"/>
        <v>0.8371677958819812</v>
      </c>
      <c r="S19" s="235">
        <f t="shared" si="11"/>
        <v>0.84518010317995607</v>
      </c>
      <c r="T19" s="235">
        <f t="shared" si="11"/>
        <v>0.85319241047793082</v>
      </c>
      <c r="U19" s="235">
        <f t="shared" si="13"/>
        <v>0.86120471777590568</v>
      </c>
    </row>
    <row r="20" spans="2:36" x14ac:dyDescent="0.3">
      <c r="B20">
        <v>2045</v>
      </c>
      <c r="C20" t="s">
        <v>257</v>
      </c>
      <c r="D20" t="s">
        <v>290</v>
      </c>
      <c r="E20" s="13">
        <f>$T$15</f>
        <v>1.0714354939185318</v>
      </c>
      <c r="F20" s="13">
        <f>$T$15</f>
        <v>1.0714354939185318</v>
      </c>
      <c r="K20" t="s">
        <v>301</v>
      </c>
      <c r="L20">
        <v>1</v>
      </c>
      <c r="M20" s="13">
        <f t="shared" ref="M20" si="14">1+((N20-L20)/5)*2</f>
        <v>1.0277719880356482</v>
      </c>
      <c r="N20">
        <f t="shared" ref="N20" si="15">O46/$N$46</f>
        <v>1.0694299700891203</v>
      </c>
      <c r="O20" s="12">
        <f>P43/$O43*$N20</f>
        <v>1.2074241549483862</v>
      </c>
      <c r="P20">
        <f>Q43/$O43*$N20</f>
        <v>1.3303969950846004</v>
      </c>
      <c r="Q20" s="235">
        <f t="shared" si="12"/>
        <v>1.2782035900855044</v>
      </c>
      <c r="R20" s="235">
        <f t="shared" si="11"/>
        <v>1.2260101850864085</v>
      </c>
      <c r="S20" s="235">
        <f t="shared" si="11"/>
        <v>1.1738167800873123</v>
      </c>
      <c r="T20" s="235">
        <f t="shared" si="11"/>
        <v>1.1216233750882163</v>
      </c>
      <c r="U20" s="235">
        <f t="shared" si="13"/>
        <v>1.0694299700891203</v>
      </c>
      <c r="Z20" s="237" t="s">
        <v>286</v>
      </c>
      <c r="AA20" s="237"/>
      <c r="AB20" s="237"/>
      <c r="AC20" s="237"/>
      <c r="AD20" s="237"/>
      <c r="AE20" s="237"/>
      <c r="AF20" s="237"/>
      <c r="AG20" s="237"/>
      <c r="AH20" s="237"/>
      <c r="AI20" s="237"/>
      <c r="AJ20" s="237"/>
    </row>
    <row r="21" spans="2:36" x14ac:dyDescent="0.3">
      <c r="B21" s="2">
        <v>2050</v>
      </c>
      <c r="C21" s="2" t="s">
        <v>257</v>
      </c>
      <c r="D21" s="2" t="s">
        <v>290</v>
      </c>
      <c r="E21" s="19">
        <f>$U$15</f>
        <v>1.0597132030115353</v>
      </c>
      <c r="F21" s="19">
        <f>$U$15</f>
        <v>1.0597132030115353</v>
      </c>
      <c r="K21" t="s">
        <v>372</v>
      </c>
      <c r="L21">
        <v>1</v>
      </c>
      <c r="M21" s="13">
        <f>SUM(AD62:AD63)/SUM(AB62:AB63)</f>
        <v>1.1513878278584162</v>
      </c>
      <c r="N21">
        <f>SUM(AG62:AG63)/SUM(AB62:AB63)</f>
        <v>1.250445632798574</v>
      </c>
      <c r="O21">
        <f>SUM(AJ62:AJ63)/SUM(AB62:AB63)/2</f>
        <v>0.66991341991341991</v>
      </c>
      <c r="P21">
        <f t="shared" ref="P21" si="16">P47/$O47*$N21</f>
        <v>1.3550387439568223</v>
      </c>
      <c r="Q21" s="235">
        <f t="shared" si="12"/>
        <v>1.3341201217251726</v>
      </c>
      <c r="R21" s="235">
        <f t="shared" si="11"/>
        <v>1.3132014994935231</v>
      </c>
      <c r="S21" s="235">
        <f t="shared" si="11"/>
        <v>1.2922828772618733</v>
      </c>
      <c r="T21" s="235">
        <f t="shared" si="11"/>
        <v>1.2713642550302238</v>
      </c>
      <c r="U21" s="235">
        <f>N21</f>
        <v>1.250445632798574</v>
      </c>
      <c r="AA21" s="110">
        <v>2010</v>
      </c>
      <c r="AB21" s="110">
        <v>2012</v>
      </c>
      <c r="AC21" s="110">
        <v>2015</v>
      </c>
      <c r="AD21" s="110">
        <v>2020</v>
      </c>
      <c r="AE21" s="110">
        <v>2025</v>
      </c>
      <c r="AF21" s="110">
        <v>2030</v>
      </c>
      <c r="AG21" s="110">
        <v>2035</v>
      </c>
      <c r="AH21" s="110">
        <v>2040</v>
      </c>
      <c r="AI21" s="110">
        <v>2045</v>
      </c>
      <c r="AJ21" s="110">
        <v>2050</v>
      </c>
    </row>
    <row r="22" spans="2:36" x14ac:dyDescent="0.3">
      <c r="B22">
        <v>2012</v>
      </c>
      <c r="C22" t="s">
        <v>258</v>
      </c>
      <c r="D22" t="s">
        <v>294</v>
      </c>
      <c r="E22" s="13">
        <f>$M$15</f>
        <v>1.0133716174482079</v>
      </c>
      <c r="F22" s="13">
        <f>$M$15</f>
        <v>1.0133716174482079</v>
      </c>
      <c r="Z22" s="110" t="s">
        <v>287</v>
      </c>
      <c r="AA22">
        <v>2456.0037641370182</v>
      </c>
      <c r="AB22">
        <v>2444.8330334017442</v>
      </c>
      <c r="AC22">
        <v>2428.0769372988334</v>
      </c>
      <c r="AD22">
        <v>2400.1501104606491</v>
      </c>
      <c r="AE22">
        <v>2427.1352416224972</v>
      </c>
      <c r="AF22">
        <v>2454.1203727843458</v>
      </c>
      <c r="AG22">
        <v>2454.1203727843458</v>
      </c>
      <c r="AH22">
        <v>2454.1203727843458</v>
      </c>
      <c r="AI22">
        <v>2454.1203727843458</v>
      </c>
      <c r="AJ22">
        <v>2454.1203727843458</v>
      </c>
    </row>
    <row r="23" spans="2:36" x14ac:dyDescent="0.3">
      <c r="B23">
        <v>2015</v>
      </c>
      <c r="C23" t="s">
        <v>258</v>
      </c>
      <c r="D23" t="s">
        <v>294</v>
      </c>
      <c r="E23" s="13">
        <f>$N$15</f>
        <v>1.0597132030115353</v>
      </c>
      <c r="F23" s="13">
        <f>$N$15</f>
        <v>1.0597132030115353</v>
      </c>
      <c r="K23" s="213" t="s">
        <v>373</v>
      </c>
      <c r="Z23" s="110" t="s">
        <v>288</v>
      </c>
      <c r="AA23">
        <v>1614.8389515722829</v>
      </c>
      <c r="AB23">
        <v>1608.1722090907808</v>
      </c>
      <c r="AC23">
        <v>1598.1720953685276</v>
      </c>
      <c r="AD23">
        <v>1581.5052391647721</v>
      </c>
      <c r="AE23">
        <v>1607.6606225380719</v>
      </c>
      <c r="AF23">
        <v>1633.816005911372</v>
      </c>
      <c r="AG23">
        <v>1633.816005911372</v>
      </c>
      <c r="AH23">
        <v>1633.816005911372</v>
      </c>
      <c r="AI23">
        <v>1633.816005911372</v>
      </c>
      <c r="AJ23">
        <v>1633.816005911372</v>
      </c>
    </row>
    <row r="24" spans="2:36" x14ac:dyDescent="0.3">
      <c r="B24">
        <v>2020</v>
      </c>
      <c r="C24" t="s">
        <v>258</v>
      </c>
      <c r="D24" t="s">
        <v>294</v>
      </c>
      <c r="E24" s="13">
        <f>$O$15</f>
        <v>1.0669302747616221</v>
      </c>
      <c r="F24" s="13">
        <f>$O$15</f>
        <v>1.0669302747616221</v>
      </c>
      <c r="K24" t="s">
        <v>355</v>
      </c>
      <c r="L24">
        <v>1</v>
      </c>
      <c r="M24" s="36">
        <f>AD66/AB66</f>
        <v>1.0212647460888056</v>
      </c>
      <c r="N24" s="36">
        <f>AG66/AB66</f>
        <v>1.1713837274062073</v>
      </c>
      <c r="O24" s="36">
        <f>AK66/AB66</f>
        <v>1.0866791554857982</v>
      </c>
      <c r="P24">
        <f>Q50/$O50*$N24</f>
        <v>1.3058857609918215</v>
      </c>
      <c r="Q24" s="235">
        <f t="shared" ref="Q24:T29" si="17">($P24-$U24)/($U$14-$P$14)*($U$14-Q$14)+$U24</f>
        <v>1.2789853542746987</v>
      </c>
      <c r="R24" s="235">
        <f t="shared" si="17"/>
        <v>1.2520849475575759</v>
      </c>
      <c r="S24" s="235">
        <f t="shared" si="17"/>
        <v>1.2251845408404529</v>
      </c>
      <c r="T24" s="235">
        <f t="shared" si="17"/>
        <v>1.1982841341233301</v>
      </c>
      <c r="U24" s="235">
        <f t="shared" ref="U24:U29" si="18">N24</f>
        <v>1.1713837274062073</v>
      </c>
    </row>
    <row r="25" spans="2:36" x14ac:dyDescent="0.3">
      <c r="B25">
        <v>2025</v>
      </c>
      <c r="C25" t="s">
        <v>258</v>
      </c>
      <c r="D25" t="s">
        <v>294</v>
      </c>
      <c r="E25" s="13">
        <f>$P$15</f>
        <v>1.1183246575465178</v>
      </c>
      <c r="F25" s="13">
        <f>$P$15</f>
        <v>1.1183246575465178</v>
      </c>
      <c r="K25" t="s">
        <v>310</v>
      </c>
      <c r="L25">
        <v>1</v>
      </c>
      <c r="M25" s="36">
        <f>AD67/AB67</f>
        <v>1.0212647460888056</v>
      </c>
      <c r="N25" s="36">
        <f>AG67/AB67</f>
        <v>1.1713837274062073</v>
      </c>
      <c r="O25" s="36">
        <f>AK67/AB67</f>
        <v>1.0866791554857982</v>
      </c>
      <c r="P25">
        <f t="shared" ref="P25:P26" si="19">Q51/$O51*$N25</f>
        <v>1.2893933972686409</v>
      </c>
      <c r="Q25" s="235">
        <f t="shared" si="17"/>
        <v>1.2657914632961542</v>
      </c>
      <c r="R25" s="235">
        <f t="shared" si="17"/>
        <v>1.2421895293236676</v>
      </c>
      <c r="S25" s="235">
        <f t="shared" si="17"/>
        <v>1.2185875953511807</v>
      </c>
      <c r="T25" s="235">
        <f t="shared" si="17"/>
        <v>1.194985661378694</v>
      </c>
      <c r="U25" s="235">
        <f t="shared" si="18"/>
        <v>1.1713837274062073</v>
      </c>
    </row>
    <row r="26" spans="2:36" x14ac:dyDescent="0.3">
      <c r="B26">
        <v>2030</v>
      </c>
      <c r="C26" t="s">
        <v>258</v>
      </c>
      <c r="D26" t="s">
        <v>294</v>
      </c>
      <c r="E26" s="13">
        <f>$Q$15</f>
        <v>1.1066023666395213</v>
      </c>
      <c r="F26" s="13">
        <f>$Q$15</f>
        <v>1.1066023666395213</v>
      </c>
      <c r="K26" t="s">
        <v>311</v>
      </c>
      <c r="L26">
        <v>1</v>
      </c>
      <c r="M26" s="36">
        <f>AD68/AB68</f>
        <v>1.0212647460888056</v>
      </c>
      <c r="N26" s="36">
        <f>AG68/AB68</f>
        <v>1.1713837274062073</v>
      </c>
      <c r="O26" s="36">
        <f>AK68/AB68</f>
        <v>1.0866791554857982</v>
      </c>
      <c r="P26">
        <f t="shared" si="19"/>
        <v>1.3391960934278151</v>
      </c>
      <c r="Q26" s="235">
        <f t="shared" si="17"/>
        <v>1.3056336202234935</v>
      </c>
      <c r="R26" s="235">
        <f t="shared" si="17"/>
        <v>1.2720711470191719</v>
      </c>
      <c r="S26" s="235">
        <f t="shared" si="17"/>
        <v>1.2385086738148505</v>
      </c>
      <c r="T26" s="235">
        <f t="shared" si="17"/>
        <v>1.2049462006105289</v>
      </c>
      <c r="U26" s="235">
        <f t="shared" si="18"/>
        <v>1.1713837274062073</v>
      </c>
      <c r="Z26" s="237" t="s">
        <v>289</v>
      </c>
      <c r="AA26" s="237"/>
      <c r="AB26" s="237"/>
      <c r="AC26" s="237"/>
      <c r="AD26" s="237"/>
      <c r="AE26" s="237"/>
      <c r="AF26" s="237"/>
      <c r="AG26" s="237"/>
      <c r="AH26" s="237"/>
      <c r="AI26" s="237"/>
      <c r="AJ26" s="237"/>
    </row>
    <row r="27" spans="2:36" x14ac:dyDescent="0.3">
      <c r="B27">
        <v>2035</v>
      </c>
      <c r="C27" t="s">
        <v>258</v>
      </c>
      <c r="D27" t="s">
        <v>294</v>
      </c>
      <c r="E27" s="13">
        <f>$R$15</f>
        <v>1.0948800757325248</v>
      </c>
      <c r="F27" s="13">
        <f>$R$15</f>
        <v>1.0948800757325248</v>
      </c>
      <c r="K27" t="s">
        <v>374</v>
      </c>
      <c r="L27">
        <v>1</v>
      </c>
      <c r="M27" s="13">
        <f>AVERAGE(M25:M26)</f>
        <v>1.0212647460888056</v>
      </c>
      <c r="N27" s="13">
        <f t="shared" ref="N27" si="20">AVERAGE(N25:N26)</f>
        <v>1.1713837274062073</v>
      </c>
      <c r="O27" s="13">
        <f>AVERAGE(O25:O26)</f>
        <v>1.0866791554857982</v>
      </c>
      <c r="P27">
        <f>SUM(Q50:Q52)/SUM($O50:$O52)*$N27</f>
        <v>1.324433990386888</v>
      </c>
      <c r="Q27" s="235">
        <f t="shared" si="17"/>
        <v>1.2938239377907519</v>
      </c>
      <c r="R27" s="235">
        <f t="shared" si="17"/>
        <v>1.2632138851946157</v>
      </c>
      <c r="S27" s="235">
        <f t="shared" si="17"/>
        <v>1.2326038325984796</v>
      </c>
      <c r="T27" s="235">
        <f t="shared" si="17"/>
        <v>1.2019937800023435</v>
      </c>
      <c r="U27" s="235">
        <f t="shared" si="18"/>
        <v>1.1713837274062073</v>
      </c>
      <c r="AA27" s="110">
        <v>2010</v>
      </c>
      <c r="AB27" s="110">
        <v>2012</v>
      </c>
      <c r="AC27" s="110">
        <v>2015</v>
      </c>
      <c r="AD27" s="110">
        <v>2020</v>
      </c>
      <c r="AE27" s="110">
        <f t="shared" ref="AE27:AJ27" si="21">AD27+5</f>
        <v>2025</v>
      </c>
      <c r="AF27" s="110">
        <f t="shared" si="21"/>
        <v>2030</v>
      </c>
      <c r="AG27" s="110">
        <f t="shared" si="21"/>
        <v>2035</v>
      </c>
      <c r="AH27" s="110">
        <f t="shared" si="21"/>
        <v>2040</v>
      </c>
      <c r="AI27" s="110">
        <f t="shared" si="21"/>
        <v>2045</v>
      </c>
      <c r="AJ27" s="110">
        <f t="shared" si="21"/>
        <v>2050</v>
      </c>
    </row>
    <row r="28" spans="2:36" x14ac:dyDescent="0.3">
      <c r="B28">
        <v>2040</v>
      </c>
      <c r="C28" t="s">
        <v>258</v>
      </c>
      <c r="D28" t="s">
        <v>294</v>
      </c>
      <c r="E28" s="13">
        <f>$S$15</f>
        <v>1.0831577848255283</v>
      </c>
      <c r="F28" s="13">
        <f>$S$15</f>
        <v>1.0831577848255283</v>
      </c>
      <c r="K28" t="s">
        <v>304</v>
      </c>
      <c r="L28">
        <v>1</v>
      </c>
      <c r="M28" s="13">
        <f>AD69/AB69</f>
        <v>0.99799771167048057</v>
      </c>
      <c r="N28">
        <f>AG69/AB69</f>
        <v>1.0005720823798627</v>
      </c>
      <c r="O28">
        <f>AK69/AB69</f>
        <v>1.1164187643020596</v>
      </c>
      <c r="P28">
        <f>Q53/$O53*$N28</f>
        <v>1.1525891577039948</v>
      </c>
      <c r="Q28" s="235">
        <f t="shared" si="17"/>
        <v>1.1221857426391684</v>
      </c>
      <c r="R28" s="235">
        <f t="shared" si="17"/>
        <v>1.0917823275743419</v>
      </c>
      <c r="S28" s="235">
        <f t="shared" si="17"/>
        <v>1.0613789125095157</v>
      </c>
      <c r="T28" s="235">
        <f t="shared" si="17"/>
        <v>1.0309754974446892</v>
      </c>
      <c r="U28" s="235">
        <f t="shared" si="18"/>
        <v>1.0005720823798627</v>
      </c>
      <c r="Z28" s="111" t="s">
        <v>287</v>
      </c>
      <c r="AA28" s="13">
        <f t="shared" ref="AA28:AJ28" si="22">AA22/$AA$22</f>
        <v>1</v>
      </c>
      <c r="AB28" s="13">
        <f t="shared" si="22"/>
        <v>0.99545166383765737</v>
      </c>
      <c r="AC28" s="13">
        <f t="shared" si="22"/>
        <v>0.98862915959414355</v>
      </c>
      <c r="AD28" s="13">
        <f t="shared" si="22"/>
        <v>0.97725831918828732</v>
      </c>
      <c r="AE28" s="13">
        <f t="shared" si="22"/>
        <v>0.98824573360348056</v>
      </c>
      <c r="AF28" s="13">
        <f t="shared" si="22"/>
        <v>0.99923314801867413</v>
      </c>
      <c r="AG28" s="13">
        <f t="shared" si="22"/>
        <v>0.99923314801867413</v>
      </c>
      <c r="AH28" s="13">
        <f t="shared" si="22"/>
        <v>0.99923314801867413</v>
      </c>
      <c r="AI28" s="13">
        <f t="shared" si="22"/>
        <v>0.99923314801867413</v>
      </c>
      <c r="AJ28" s="13">
        <f t="shared" si="22"/>
        <v>0.99923314801867413</v>
      </c>
    </row>
    <row r="29" spans="2:36" x14ac:dyDescent="0.3">
      <c r="B29">
        <v>2045</v>
      </c>
      <c r="C29" t="s">
        <v>258</v>
      </c>
      <c r="D29" t="s">
        <v>294</v>
      </c>
      <c r="E29" s="13">
        <f>$T$15</f>
        <v>1.0714354939185318</v>
      </c>
      <c r="F29" s="13">
        <f>$T$15</f>
        <v>1.0714354939185318</v>
      </c>
      <c r="K29" t="s">
        <v>312</v>
      </c>
      <c r="L29">
        <v>1</v>
      </c>
      <c r="M29" s="13">
        <f>1+((N29-L29)/5)*2</f>
        <v>1.126867661430192</v>
      </c>
      <c r="N29">
        <f t="shared" ref="N29:O29" si="23">O54/$N$54</f>
        <v>1.3171691535754799</v>
      </c>
      <c r="O29">
        <f t="shared" si="23"/>
        <v>1.37137522318872</v>
      </c>
      <c r="P29">
        <f>Q54/$O54*$N29</f>
        <v>1.4487855487395043</v>
      </c>
      <c r="Q29" s="235">
        <f t="shared" si="17"/>
        <v>1.4224622697066993</v>
      </c>
      <c r="R29" s="235">
        <f t="shared" si="17"/>
        <v>1.3961389906738946</v>
      </c>
      <c r="S29" s="235">
        <f t="shared" si="17"/>
        <v>1.3698157116410896</v>
      </c>
      <c r="T29" s="235">
        <f t="shared" si="17"/>
        <v>1.3434924326082849</v>
      </c>
      <c r="U29" s="235">
        <f t="shared" si="18"/>
        <v>1.3171691535754799</v>
      </c>
      <c r="Z29" s="111" t="s">
        <v>288</v>
      </c>
      <c r="AA29" s="13">
        <f t="shared" ref="AA29:AJ29" si="24">AA23/$AA$23</f>
        <v>1</v>
      </c>
      <c r="AB29" s="13">
        <f t="shared" si="24"/>
        <v>0.99587157439135898</v>
      </c>
      <c r="AC29" s="13">
        <f t="shared" si="24"/>
        <v>0.98967893597839729</v>
      </c>
      <c r="AD29" s="13">
        <f t="shared" si="24"/>
        <v>0.97935787195679447</v>
      </c>
      <c r="AE29" s="13">
        <f t="shared" si="24"/>
        <v>0.99555477094033318</v>
      </c>
      <c r="AF29" s="13">
        <f t="shared" si="24"/>
        <v>1.011751669923872</v>
      </c>
      <c r="AG29" s="13">
        <f t="shared" si="24"/>
        <v>1.011751669923872</v>
      </c>
      <c r="AH29" s="13">
        <f t="shared" si="24"/>
        <v>1.011751669923872</v>
      </c>
      <c r="AI29" s="13">
        <f t="shared" si="24"/>
        <v>1.011751669923872</v>
      </c>
      <c r="AJ29" s="13">
        <f t="shared" si="24"/>
        <v>1.011751669923872</v>
      </c>
    </row>
    <row r="30" spans="2:36" x14ac:dyDescent="0.3">
      <c r="B30" s="2">
        <v>2050</v>
      </c>
      <c r="C30" s="2" t="s">
        <v>258</v>
      </c>
      <c r="D30" s="2" t="s">
        <v>294</v>
      </c>
      <c r="E30" s="19">
        <f>$U$15</f>
        <v>1.0597132030115353</v>
      </c>
      <c r="F30" s="19">
        <f>$U$15</f>
        <v>1.0597132030115353</v>
      </c>
      <c r="AA30" s="109"/>
    </row>
    <row r="31" spans="2:36" ht="19.8" x14ac:dyDescent="0.4">
      <c r="B31">
        <v>2012</v>
      </c>
      <c r="C31" s="106" t="s">
        <v>267</v>
      </c>
      <c r="D31" s="16" t="s">
        <v>300</v>
      </c>
      <c r="E31" s="118">
        <v>1.01</v>
      </c>
      <c r="F31" s="118">
        <v>1.01</v>
      </c>
      <c r="H31" t="s">
        <v>356</v>
      </c>
      <c r="K31" s="155" t="s">
        <v>375</v>
      </c>
      <c r="AA31" s="109"/>
    </row>
    <row r="32" spans="2:36" x14ac:dyDescent="0.3">
      <c r="B32">
        <v>2015</v>
      </c>
      <c r="C32" s="106" t="s">
        <v>267</v>
      </c>
      <c r="D32" s="16" t="s">
        <v>300</v>
      </c>
      <c r="E32" s="118">
        <v>1.05</v>
      </c>
      <c r="F32" s="118">
        <v>1.05</v>
      </c>
      <c r="Z32" t="s">
        <v>376</v>
      </c>
      <c r="AA32" t="s">
        <v>377</v>
      </c>
    </row>
    <row r="33" spans="2:36" ht="23.4" x14ac:dyDescent="0.45">
      <c r="B33">
        <v>2020</v>
      </c>
      <c r="C33" s="106" t="s">
        <v>267</v>
      </c>
      <c r="D33" s="16" t="s">
        <v>300</v>
      </c>
      <c r="E33" s="118">
        <v>1.1000000000000001</v>
      </c>
      <c r="F33" s="118">
        <v>1.1000000000000001</v>
      </c>
      <c r="K33" s="156" t="s">
        <v>378</v>
      </c>
      <c r="L33" s="156"/>
      <c r="M33" s="156"/>
      <c r="O33" s="157"/>
      <c r="P33" s="157"/>
      <c r="Q33" s="157"/>
      <c r="R33" s="157"/>
      <c r="S33" s="157"/>
      <c r="T33" s="157"/>
      <c r="U33" s="157"/>
      <c r="V33" s="157"/>
      <c r="Z33" t="s">
        <v>379</v>
      </c>
      <c r="AA33" t="s">
        <v>380</v>
      </c>
    </row>
    <row r="34" spans="2:36" x14ac:dyDescent="0.3">
      <c r="B34">
        <v>2030</v>
      </c>
      <c r="C34" s="106" t="s">
        <v>267</v>
      </c>
      <c r="D34" s="16" t="s">
        <v>300</v>
      </c>
      <c r="E34" s="118">
        <v>1.1499999999999999</v>
      </c>
      <c r="F34" s="118">
        <v>1.1499999999999999</v>
      </c>
      <c r="K34" s="157"/>
      <c r="L34" s="157"/>
      <c r="M34" s="157"/>
      <c r="N34" s="157"/>
      <c r="O34" s="157"/>
      <c r="P34" s="157"/>
      <c r="Q34" s="157"/>
      <c r="R34" s="157"/>
      <c r="S34" s="157"/>
      <c r="T34" s="157"/>
      <c r="U34" s="157"/>
      <c r="V34" s="157"/>
    </row>
    <row r="35" spans="2:36" x14ac:dyDescent="0.3">
      <c r="B35">
        <v>2040</v>
      </c>
      <c r="C35" s="106" t="s">
        <v>267</v>
      </c>
      <c r="D35" s="16" t="s">
        <v>300</v>
      </c>
      <c r="E35" s="118">
        <v>1.2</v>
      </c>
      <c r="F35" s="118">
        <v>1.2</v>
      </c>
      <c r="K35" s="157"/>
    </row>
    <row r="36" spans="2:36" x14ac:dyDescent="0.3">
      <c r="B36" s="2">
        <v>2050</v>
      </c>
      <c r="C36" s="119" t="s">
        <v>267</v>
      </c>
      <c r="D36" s="120" t="s">
        <v>300</v>
      </c>
      <c r="E36" s="121">
        <v>1.25</v>
      </c>
      <c r="F36" s="121">
        <v>1.25</v>
      </c>
      <c r="K36" s="157"/>
      <c r="L36" s="157"/>
      <c r="M36" s="157"/>
      <c r="N36" s="157"/>
      <c r="O36" s="157"/>
      <c r="P36" s="157"/>
      <c r="Q36" s="157"/>
      <c r="R36" s="157"/>
      <c r="S36" s="157"/>
      <c r="T36" s="157"/>
      <c r="U36" s="157"/>
      <c r="V36" s="157"/>
      <c r="Z36" s="237" t="s">
        <v>381</v>
      </c>
      <c r="AA36" s="237"/>
      <c r="AB36" s="237"/>
      <c r="AC36" s="237"/>
      <c r="AD36" s="237"/>
      <c r="AE36" s="237"/>
      <c r="AF36" s="237"/>
      <c r="AG36" s="237"/>
      <c r="AH36" s="237"/>
      <c r="AI36" s="237"/>
      <c r="AJ36" s="237"/>
    </row>
    <row r="37" spans="2:36" ht="18" x14ac:dyDescent="0.35">
      <c r="B37">
        <v>2012</v>
      </c>
      <c r="C37" s="106" t="s">
        <v>268</v>
      </c>
      <c r="D37" s="16" t="s">
        <v>307</v>
      </c>
      <c r="E37" s="118">
        <v>1.01</v>
      </c>
      <c r="F37" s="118">
        <v>1.01</v>
      </c>
      <c r="H37" t="s">
        <v>356</v>
      </c>
      <c r="K37" s="158" t="s">
        <v>295</v>
      </c>
      <c r="L37" s="158"/>
      <c r="M37" s="158"/>
      <c r="N37" s="158"/>
      <c r="O37" s="158"/>
      <c r="P37" s="158"/>
      <c r="Q37" s="158"/>
      <c r="R37" s="158"/>
      <c r="S37" s="158"/>
      <c r="T37" s="158"/>
      <c r="U37" s="158"/>
      <c r="V37" s="158"/>
      <c r="AA37" s="110">
        <v>2010</v>
      </c>
      <c r="AB37" s="110">
        <v>2012</v>
      </c>
      <c r="AC37" s="110">
        <v>2015</v>
      </c>
      <c r="AD37" s="110">
        <v>2020</v>
      </c>
      <c r="AE37" s="110">
        <f t="shared" ref="AE37:AJ37" si="25">AD37+5</f>
        <v>2025</v>
      </c>
      <c r="AF37" s="110">
        <f t="shared" si="25"/>
        <v>2030</v>
      </c>
      <c r="AG37" s="110">
        <f t="shared" si="25"/>
        <v>2035</v>
      </c>
      <c r="AH37" s="110">
        <f t="shared" si="25"/>
        <v>2040</v>
      </c>
      <c r="AI37" s="110">
        <f t="shared" si="25"/>
        <v>2045</v>
      </c>
      <c r="AJ37" s="110">
        <f t="shared" si="25"/>
        <v>2050</v>
      </c>
    </row>
    <row r="38" spans="2:36" ht="15.6" x14ac:dyDescent="0.3">
      <c r="B38">
        <v>2015</v>
      </c>
      <c r="C38" s="106" t="s">
        <v>268</v>
      </c>
      <c r="D38" s="16" t="s">
        <v>307</v>
      </c>
      <c r="E38" s="118">
        <v>1.05</v>
      </c>
      <c r="F38" s="118">
        <v>1.05</v>
      </c>
      <c r="K38" s="157"/>
      <c r="L38" s="159">
        <v>2000</v>
      </c>
      <c r="M38" s="159">
        <v>2005</v>
      </c>
      <c r="N38" s="159">
        <v>2010</v>
      </c>
      <c r="O38" s="159">
        <v>2015</v>
      </c>
      <c r="P38" s="159">
        <v>2020</v>
      </c>
      <c r="Q38" s="159">
        <v>2025</v>
      </c>
      <c r="R38" s="159">
        <v>2030</v>
      </c>
      <c r="S38" s="159">
        <v>2035</v>
      </c>
      <c r="T38" s="159">
        <v>2040</v>
      </c>
      <c r="U38" s="159">
        <v>2045</v>
      </c>
      <c r="V38" s="159">
        <v>2050</v>
      </c>
      <c r="Z38" s="111" t="s">
        <v>376</v>
      </c>
      <c r="AA38">
        <v>466</v>
      </c>
      <c r="AB38">
        <v>470</v>
      </c>
      <c r="AC38" s="3">
        <f t="shared" ref="AC38:AJ38" si="26">5.752*LN(AC37-$AA$37) + 465.29</f>
        <v>474.54748687232097</v>
      </c>
      <c r="AD38" s="3">
        <f t="shared" si="26"/>
        <v>478.5344694549018</v>
      </c>
      <c r="AE38" s="3">
        <f t="shared" si="26"/>
        <v>480.86670475673992</v>
      </c>
      <c r="AF38" s="3">
        <f t="shared" si="26"/>
        <v>482.52145203748256</v>
      </c>
      <c r="AG38" s="3">
        <f t="shared" si="26"/>
        <v>483.80497374464193</v>
      </c>
      <c r="AH38" s="3">
        <f t="shared" si="26"/>
        <v>484.85368733932074</v>
      </c>
      <c r="AI38" s="3">
        <f t="shared" si="26"/>
        <v>485.74036204968712</v>
      </c>
      <c r="AJ38" s="3">
        <f t="shared" si="26"/>
        <v>486.50843462006338</v>
      </c>
    </row>
    <row r="39" spans="2:36" x14ac:dyDescent="0.3">
      <c r="B39">
        <v>2020</v>
      </c>
      <c r="C39" s="106" t="s">
        <v>268</v>
      </c>
      <c r="D39" s="16" t="s">
        <v>307</v>
      </c>
      <c r="E39" s="118">
        <v>1.1000000000000001</v>
      </c>
      <c r="F39" s="118">
        <v>1.1000000000000001</v>
      </c>
      <c r="K39" s="160" t="s">
        <v>296</v>
      </c>
      <c r="L39" s="157">
        <v>58.319330678521439</v>
      </c>
      <c r="M39" s="157">
        <v>55.934204910485882</v>
      </c>
      <c r="N39" s="157">
        <v>54.949939706699723</v>
      </c>
      <c r="O39" s="157">
        <v>63.837321308259746</v>
      </c>
      <c r="P39" s="157">
        <v>67.430725578331845</v>
      </c>
      <c r="Q39" s="157">
        <v>73.083581902284337</v>
      </c>
      <c r="R39" s="157">
        <v>79.342967947733612</v>
      </c>
      <c r="S39" s="157">
        <v>85.320210344129237</v>
      </c>
      <c r="T39" s="157">
        <v>90.965667301713268</v>
      </c>
      <c r="U39" s="157">
        <v>96.787099297103296</v>
      </c>
      <c r="V39" s="157">
        <v>102.86889865426959</v>
      </c>
      <c r="Z39" s="111" t="s">
        <v>379</v>
      </c>
      <c r="AA39">
        <v>78</v>
      </c>
      <c r="AB39">
        <v>70</v>
      </c>
      <c r="AC39" s="3">
        <f t="shared" ref="AC39:AJ39" si="27" xml:space="preserve"> -7.945*LN(AC37-$AA$37) + 78.607</f>
        <v>65.820015785711078</v>
      </c>
      <c r="AD39" s="3">
        <f t="shared" si="27"/>
        <v>60.312961436162304</v>
      </c>
      <c r="AE39" s="3">
        <f t="shared" si="27"/>
        <v>57.091541152242939</v>
      </c>
      <c r="AF39" s="3">
        <f t="shared" si="27"/>
        <v>54.805907086613544</v>
      </c>
      <c r="AG39" s="3">
        <f t="shared" si="27"/>
        <v>53.033031571422143</v>
      </c>
      <c r="AH39" s="3">
        <f t="shared" si="27"/>
        <v>51.584486802694173</v>
      </c>
      <c r="AI39" s="3">
        <f t="shared" si="27"/>
        <v>50.359759651466604</v>
      </c>
      <c r="AJ39" s="3">
        <f t="shared" si="27"/>
        <v>49.298852737064777</v>
      </c>
    </row>
    <row r="40" spans="2:36" x14ac:dyDescent="0.3">
      <c r="B40">
        <v>2030</v>
      </c>
      <c r="C40" s="106" t="s">
        <v>268</v>
      </c>
      <c r="D40" s="16" t="s">
        <v>307</v>
      </c>
      <c r="E40" s="118">
        <v>1.1499999999999999</v>
      </c>
      <c r="F40" s="118">
        <v>1.1499999999999999</v>
      </c>
      <c r="K40" s="157" t="s">
        <v>297</v>
      </c>
      <c r="L40" s="157">
        <v>1.1861787800869183</v>
      </c>
      <c r="M40" s="157">
        <v>1.380472432225708</v>
      </c>
      <c r="N40" s="157">
        <v>1.4732604909323745</v>
      </c>
      <c r="O40" s="157">
        <v>1.5274086642203299</v>
      </c>
      <c r="P40" s="157">
        <v>1.547568700012415</v>
      </c>
      <c r="Q40" s="157">
        <v>1.4563566406147939</v>
      </c>
      <c r="R40" s="157">
        <v>1.406783966904446</v>
      </c>
      <c r="S40" s="157">
        <v>1.3905250935856159</v>
      </c>
      <c r="T40" s="157">
        <v>1.3835461858016229</v>
      </c>
      <c r="U40" s="157">
        <v>1.3819412135839031</v>
      </c>
      <c r="V40" s="157">
        <v>1.3917128327121939</v>
      </c>
    </row>
    <row r="41" spans="2:36" x14ac:dyDescent="0.3">
      <c r="B41">
        <v>2040</v>
      </c>
      <c r="C41" s="106" t="s">
        <v>268</v>
      </c>
      <c r="D41" s="16" t="s">
        <v>307</v>
      </c>
      <c r="E41" s="118">
        <v>1.2</v>
      </c>
      <c r="F41" s="118">
        <v>1.2</v>
      </c>
      <c r="K41" s="157" t="s">
        <v>298</v>
      </c>
      <c r="L41" s="157">
        <v>0</v>
      </c>
      <c r="M41" s="157">
        <v>0</v>
      </c>
      <c r="N41" s="157">
        <v>0</v>
      </c>
      <c r="O41" s="157">
        <v>0</v>
      </c>
      <c r="P41" s="157">
        <v>0</v>
      </c>
      <c r="Q41" s="157">
        <v>0</v>
      </c>
      <c r="R41" s="157">
        <v>0</v>
      </c>
      <c r="S41" s="157">
        <v>0</v>
      </c>
      <c r="T41" s="157">
        <v>0</v>
      </c>
      <c r="U41" s="157">
        <v>0</v>
      </c>
      <c r="V41" s="157">
        <v>0</v>
      </c>
    </row>
    <row r="42" spans="2:36" x14ac:dyDescent="0.3">
      <c r="B42" s="2">
        <v>2050</v>
      </c>
      <c r="C42" s="119" t="s">
        <v>268</v>
      </c>
      <c r="D42" s="120" t="s">
        <v>307</v>
      </c>
      <c r="E42" s="121">
        <v>1.25</v>
      </c>
      <c r="F42" s="121">
        <v>1.25</v>
      </c>
      <c r="K42" s="157" t="s">
        <v>299</v>
      </c>
      <c r="L42" s="157">
        <v>23.357443489625261</v>
      </c>
      <c r="M42" s="157">
        <v>23.535957322559238</v>
      </c>
      <c r="N42" s="157">
        <v>24.765124083036195</v>
      </c>
      <c r="O42" s="157">
        <v>25.451291180800403</v>
      </c>
      <c r="P42" s="157">
        <v>25.624624677129585</v>
      </c>
      <c r="Q42" s="157">
        <v>26.858971288645439</v>
      </c>
      <c r="R42" s="157">
        <v>28.690278388596031</v>
      </c>
      <c r="S42" s="157">
        <v>30.389832599400371</v>
      </c>
      <c r="T42" s="157">
        <v>31.66683952286996</v>
      </c>
      <c r="U42" s="157">
        <v>32.87048086313952</v>
      </c>
      <c r="V42" s="157">
        <v>34.119813296511865</v>
      </c>
      <c r="Z42" s="237" t="s">
        <v>382</v>
      </c>
      <c r="AA42" s="237"/>
      <c r="AB42" s="237"/>
      <c r="AC42" s="237"/>
      <c r="AD42" s="237"/>
      <c r="AE42" s="237"/>
      <c r="AF42" s="237"/>
      <c r="AG42" s="237"/>
      <c r="AH42" s="237"/>
      <c r="AI42" s="237"/>
      <c r="AJ42" s="237"/>
    </row>
    <row r="43" spans="2:36" x14ac:dyDescent="0.3">
      <c r="B43">
        <v>2012</v>
      </c>
      <c r="C43" s="106" t="s">
        <v>269</v>
      </c>
      <c r="D43" s="16" t="s">
        <v>313</v>
      </c>
      <c r="E43" s="13">
        <f>$M$21</f>
        <v>1.1513878278584162</v>
      </c>
      <c r="F43" s="13">
        <f>$M$21</f>
        <v>1.1513878278584162</v>
      </c>
      <c r="K43" s="157" t="s">
        <v>301</v>
      </c>
      <c r="L43" s="157">
        <v>0.73406925142560886</v>
      </c>
      <c r="M43" s="157">
        <v>1.919358862670933</v>
      </c>
      <c r="N43" s="157">
        <v>3.7375919387485719</v>
      </c>
      <c r="O43" s="157">
        <v>5.2237041660368613</v>
      </c>
      <c r="P43" s="157">
        <v>5.8977462431240939</v>
      </c>
      <c r="Q43" s="157">
        <v>6.4984155298426955</v>
      </c>
      <c r="R43" s="157">
        <v>7.0466745726551228</v>
      </c>
      <c r="S43" s="157">
        <v>7.4620729979130838</v>
      </c>
      <c r="T43" s="157">
        <v>7.9271514828945415</v>
      </c>
      <c r="U43" s="157">
        <v>8.420180771330152</v>
      </c>
      <c r="V43" s="157">
        <v>8.8248977340888146</v>
      </c>
      <c r="AA43" s="110">
        <v>2010</v>
      </c>
      <c r="AB43" s="110">
        <v>2012</v>
      </c>
      <c r="AC43" s="110">
        <v>2015</v>
      </c>
      <c r="AD43" s="110">
        <v>2020</v>
      </c>
      <c r="AE43" s="110">
        <f t="shared" ref="AE43:AJ43" si="28">AD43+5</f>
        <v>2025</v>
      </c>
      <c r="AF43" s="110">
        <f t="shared" si="28"/>
        <v>2030</v>
      </c>
      <c r="AG43" s="110">
        <f t="shared" si="28"/>
        <v>2035</v>
      </c>
      <c r="AH43" s="110">
        <f t="shared" si="28"/>
        <v>2040</v>
      </c>
      <c r="AI43" s="110">
        <f t="shared" si="28"/>
        <v>2045</v>
      </c>
      <c r="AJ43" s="110">
        <f t="shared" si="28"/>
        <v>2050</v>
      </c>
    </row>
    <row r="44" spans="2:36" x14ac:dyDescent="0.3">
      <c r="B44">
        <v>2015</v>
      </c>
      <c r="C44" s="106" t="s">
        <v>269</v>
      </c>
      <c r="D44" s="16" t="s">
        <v>313</v>
      </c>
      <c r="E44" s="13">
        <f>$N$21</f>
        <v>1.250445632798574</v>
      </c>
      <c r="F44" s="13">
        <f>$N$21</f>
        <v>1.250445632798574</v>
      </c>
      <c r="K44" s="157" t="s">
        <v>302</v>
      </c>
      <c r="L44" s="157">
        <v>0.43651107632976738</v>
      </c>
      <c r="M44" s="157">
        <v>0.35243064789289208</v>
      </c>
      <c r="N44" s="157">
        <v>0.21940917042917552</v>
      </c>
      <c r="O44" s="157">
        <v>0.2391780686775998</v>
      </c>
      <c r="P44" s="157">
        <v>0.25503456303438626</v>
      </c>
      <c r="Q44" s="157">
        <v>0.27265342181900187</v>
      </c>
      <c r="R44" s="157">
        <v>0.288007222275179</v>
      </c>
      <c r="S44" s="157">
        <v>0.3004665126857986</v>
      </c>
      <c r="T44" s="157">
        <v>0.31050208943250646</v>
      </c>
      <c r="U44" s="157">
        <v>0.31866017894224158</v>
      </c>
      <c r="V44" s="157">
        <v>0.32542950893114486</v>
      </c>
      <c r="Z44" s="111" t="s">
        <v>376</v>
      </c>
      <c r="AA44" s="13">
        <f t="shared" ref="AA44:AJ44" si="29">AA38/$AA$38</f>
        <v>1</v>
      </c>
      <c r="AB44" s="13">
        <f t="shared" si="29"/>
        <v>1.0085836909871244</v>
      </c>
      <c r="AC44" s="13">
        <f t="shared" si="29"/>
        <v>1.0183422465071266</v>
      </c>
      <c r="AD44" s="13">
        <f t="shared" si="29"/>
        <v>1.0268980031221069</v>
      </c>
      <c r="AE44" s="13">
        <f t="shared" si="29"/>
        <v>1.0319027999071673</v>
      </c>
      <c r="AF44" s="13">
        <f t="shared" si="29"/>
        <v>1.035453759737087</v>
      </c>
      <c r="AG44" s="13">
        <f t="shared" si="29"/>
        <v>1.0382080981644677</v>
      </c>
      <c r="AH44" s="13">
        <f t="shared" si="29"/>
        <v>1.0404585565221476</v>
      </c>
      <c r="AI44" s="13">
        <f t="shared" si="29"/>
        <v>1.0423612919521184</v>
      </c>
      <c r="AJ44" s="13">
        <f t="shared" si="29"/>
        <v>1.0440095163520673</v>
      </c>
    </row>
    <row r="45" spans="2:36" x14ac:dyDescent="0.3">
      <c r="B45">
        <v>2020</v>
      </c>
      <c r="C45" s="106" t="s">
        <v>269</v>
      </c>
      <c r="D45" s="16" t="s">
        <v>313</v>
      </c>
      <c r="E45" s="13">
        <f>$O$21</f>
        <v>0.66991341991341991</v>
      </c>
      <c r="F45" s="13">
        <f>$O$21</f>
        <v>0.66991341991341991</v>
      </c>
      <c r="K45" s="157" t="s">
        <v>303</v>
      </c>
      <c r="L45" s="157">
        <v>22.66789080068077</v>
      </c>
      <c r="M45" s="157">
        <v>17.421224931723039</v>
      </c>
      <c r="N45" s="157">
        <v>10.427472805275915</v>
      </c>
      <c r="O45" s="157">
        <v>11.315116134143388</v>
      </c>
      <c r="P45" s="157">
        <v>12.053831710749499</v>
      </c>
      <c r="Q45" s="157">
        <v>12.871829206441431</v>
      </c>
      <c r="R45" s="157">
        <v>13.594330290241952</v>
      </c>
      <c r="S45" s="157">
        <v>14.191008886536848</v>
      </c>
      <c r="T45" s="157">
        <v>14.68140741193714</v>
      </c>
      <c r="U45" s="157">
        <v>15.090441169205256</v>
      </c>
      <c r="V45" s="157">
        <v>15.43940059488671</v>
      </c>
      <c r="Z45" s="111" t="s">
        <v>379</v>
      </c>
      <c r="AA45" s="13">
        <f t="shared" ref="AA45:AJ45" si="30">AA39/$AA$39</f>
        <v>1</v>
      </c>
      <c r="AB45" s="13">
        <f t="shared" si="30"/>
        <v>0.89743589743589747</v>
      </c>
      <c r="AC45" s="13">
        <f t="shared" si="30"/>
        <v>0.84384635622706505</v>
      </c>
      <c r="AD45" s="13">
        <f t="shared" si="30"/>
        <v>0.77324309533541413</v>
      </c>
      <c r="AE45" s="13">
        <f t="shared" si="30"/>
        <v>0.7319428352851659</v>
      </c>
      <c r="AF45" s="13">
        <f t="shared" si="30"/>
        <v>0.70263983444376343</v>
      </c>
      <c r="AG45" s="13">
        <f t="shared" si="30"/>
        <v>0.67991066117207877</v>
      </c>
      <c r="AH45" s="13">
        <f t="shared" si="30"/>
        <v>0.66133957439351498</v>
      </c>
      <c r="AI45" s="13">
        <f t="shared" si="30"/>
        <v>0.64563794424957188</v>
      </c>
      <c r="AJ45" s="13">
        <f t="shared" si="30"/>
        <v>0.63203657355211251</v>
      </c>
    </row>
    <row r="46" spans="2:36" x14ac:dyDescent="0.3">
      <c r="B46">
        <v>2025</v>
      </c>
      <c r="C46" s="106" t="s">
        <v>269</v>
      </c>
      <c r="D46" s="16" t="s">
        <v>313</v>
      </c>
      <c r="E46" s="13">
        <f>$P$21</f>
        <v>1.3550387439568223</v>
      </c>
      <c r="F46" s="13">
        <f>$P$21</f>
        <v>1.3550387439568223</v>
      </c>
      <c r="K46" s="157" t="s">
        <v>304</v>
      </c>
      <c r="L46" s="157">
        <v>3.7174515435917947</v>
      </c>
      <c r="M46" s="157">
        <v>3.5626912444722119</v>
      </c>
      <c r="N46" s="157">
        <v>3.9418273962278372</v>
      </c>
      <c r="O46" s="157">
        <v>4.2155083544444114</v>
      </c>
      <c r="P46" s="157">
        <v>4.8597726720033103</v>
      </c>
      <c r="Q46" s="157">
        <v>5.6592205483917937</v>
      </c>
      <c r="R46" s="157">
        <v>6.5753746131968569</v>
      </c>
      <c r="S46" s="157">
        <v>7.5999239823504769</v>
      </c>
      <c r="T46" s="157">
        <v>8.7424575973205663</v>
      </c>
      <c r="U46" s="157">
        <v>10.020635804056903</v>
      </c>
      <c r="V46" s="157">
        <v>11.450953506949428</v>
      </c>
    </row>
    <row r="47" spans="2:36" x14ac:dyDescent="0.3">
      <c r="B47">
        <v>2030</v>
      </c>
      <c r="C47" s="106" t="s">
        <v>269</v>
      </c>
      <c r="D47" s="16" t="s">
        <v>313</v>
      </c>
      <c r="E47" s="13">
        <f>$Q$21</f>
        <v>1.3341201217251726</v>
      </c>
      <c r="F47" s="13">
        <f>$Q$21</f>
        <v>1.3341201217251726</v>
      </c>
      <c r="K47" s="157" t="s">
        <v>305</v>
      </c>
      <c r="L47" s="157">
        <v>6.2197857367813185</v>
      </c>
      <c r="M47" s="157">
        <v>7.762069468941859</v>
      </c>
      <c r="N47" s="157">
        <v>10.385253822049648</v>
      </c>
      <c r="O47" s="157">
        <v>15.86511473993675</v>
      </c>
      <c r="P47" s="157">
        <v>17.192147012278546</v>
      </c>
      <c r="Q47" s="157">
        <v>19.466135266529186</v>
      </c>
      <c r="R47" s="157">
        <v>21.741518893864022</v>
      </c>
      <c r="S47" s="157">
        <v>23.986380271657048</v>
      </c>
      <c r="T47" s="157">
        <v>26.253763011456925</v>
      </c>
      <c r="U47" s="157">
        <v>28.684759296845332</v>
      </c>
      <c r="V47" s="157">
        <v>31.316691180189427</v>
      </c>
    </row>
    <row r="48" spans="2:36" x14ac:dyDescent="0.3">
      <c r="B48">
        <v>2035</v>
      </c>
      <c r="C48" s="106" t="s">
        <v>269</v>
      </c>
      <c r="D48" s="16" t="s">
        <v>313</v>
      </c>
      <c r="E48" s="13">
        <f>$R$21</f>
        <v>1.3132014994935231</v>
      </c>
      <c r="F48" s="13">
        <f>$R$21</f>
        <v>1.3132014994935231</v>
      </c>
      <c r="K48" s="160" t="s">
        <v>306</v>
      </c>
      <c r="L48" s="157">
        <v>412.54522530678662</v>
      </c>
      <c r="M48" s="157">
        <v>486.22430514151131</v>
      </c>
      <c r="N48" s="157">
        <v>403.04706311131935</v>
      </c>
      <c r="O48" s="157">
        <v>526.240498931866</v>
      </c>
      <c r="P48" s="157">
        <v>548.50253622220373</v>
      </c>
      <c r="Q48" s="157">
        <v>579.47715635315672</v>
      </c>
      <c r="R48" s="157">
        <v>604.60639044351933</v>
      </c>
      <c r="S48" s="157">
        <v>627.3412628927988</v>
      </c>
      <c r="T48" s="157">
        <v>646.74645931611349</v>
      </c>
      <c r="U48" s="157">
        <v>664.66446902373229</v>
      </c>
      <c r="V48" s="157">
        <v>683.34406987055524</v>
      </c>
    </row>
    <row r="49" spans="2:37" x14ac:dyDescent="0.3">
      <c r="B49">
        <v>2040</v>
      </c>
      <c r="C49" s="106" t="s">
        <v>269</v>
      </c>
      <c r="D49" s="16" t="s">
        <v>313</v>
      </c>
      <c r="E49" s="13">
        <f>$S$21</f>
        <v>1.2922828772618733</v>
      </c>
      <c r="F49" s="13">
        <f>$S$21</f>
        <v>1.2922828772618733</v>
      </c>
      <c r="K49" s="157" t="s">
        <v>308</v>
      </c>
      <c r="L49" s="157">
        <v>0</v>
      </c>
      <c r="M49" s="157">
        <v>0</v>
      </c>
      <c r="N49" s="157">
        <v>0</v>
      </c>
      <c r="O49" s="157">
        <v>0</v>
      </c>
      <c r="P49" s="157"/>
      <c r="Q49" s="157"/>
      <c r="R49" s="157"/>
      <c r="S49" s="157"/>
      <c r="T49" s="157"/>
      <c r="U49" s="157"/>
      <c r="V49" s="157"/>
    </row>
    <row r="50" spans="2:37" x14ac:dyDescent="0.3">
      <c r="B50">
        <v>2045</v>
      </c>
      <c r="C50" s="106" t="s">
        <v>269</v>
      </c>
      <c r="D50" s="16" t="s">
        <v>313</v>
      </c>
      <c r="E50" s="13">
        <f>$T$21</f>
        <v>1.2713642550302238</v>
      </c>
      <c r="F50" s="13">
        <f>$T$21</f>
        <v>1.2713642550302238</v>
      </c>
      <c r="K50" s="157" t="s">
        <v>309</v>
      </c>
      <c r="L50" s="157">
        <v>1.1285700243140009</v>
      </c>
      <c r="M50" s="157">
        <v>1.391055276640542</v>
      </c>
      <c r="N50" s="157">
        <v>1.5622804617933725</v>
      </c>
      <c r="O50" s="157">
        <v>1.7376645879170811</v>
      </c>
      <c r="P50" s="157">
        <v>1.8481535761522272</v>
      </c>
      <c r="Q50" s="157">
        <v>1.9371888047013452</v>
      </c>
      <c r="R50" s="157">
        <v>2.0310438620897462</v>
      </c>
      <c r="S50" s="157">
        <v>2.1173531483468051</v>
      </c>
      <c r="T50" s="157">
        <v>2.1996588916672053</v>
      </c>
      <c r="U50" s="157">
        <v>2.2921098969674887</v>
      </c>
      <c r="V50" s="157">
        <v>2.3915957529123655</v>
      </c>
    </row>
    <row r="51" spans="2:37" x14ac:dyDescent="0.3">
      <c r="B51" s="2">
        <v>2050</v>
      </c>
      <c r="C51" s="119" t="s">
        <v>269</v>
      </c>
      <c r="D51" s="120" t="s">
        <v>313</v>
      </c>
      <c r="E51" s="19">
        <f>$U$21</f>
        <v>1.250445632798574</v>
      </c>
      <c r="F51" s="19">
        <f>$U$21</f>
        <v>1.250445632798574</v>
      </c>
      <c r="K51" s="157" t="s">
        <v>310</v>
      </c>
      <c r="L51" s="157">
        <v>2.213110535140435</v>
      </c>
      <c r="M51" s="157">
        <v>2.7254152407329384</v>
      </c>
      <c r="N51" s="157">
        <v>2.9558109555556227</v>
      </c>
      <c r="O51" s="157">
        <v>3.2808286743759618</v>
      </c>
      <c r="P51" s="157">
        <v>3.4632519894727545</v>
      </c>
      <c r="Q51" s="157">
        <v>3.6113518835344345</v>
      </c>
      <c r="R51" s="157">
        <v>3.7560480159269205</v>
      </c>
      <c r="S51" s="157">
        <v>3.8833033376479573</v>
      </c>
      <c r="T51" s="157">
        <v>4.0054704933297574</v>
      </c>
      <c r="U51" s="157">
        <v>4.1290008915228995</v>
      </c>
      <c r="V51" s="157">
        <v>4.2550210684303522</v>
      </c>
      <c r="Z51" s="213" t="s">
        <v>383</v>
      </c>
    </row>
    <row r="52" spans="2:37" x14ac:dyDescent="0.3">
      <c r="B52">
        <v>2012</v>
      </c>
      <c r="C52" s="106" t="s">
        <v>326</v>
      </c>
      <c r="D52" s="16" t="s">
        <v>327</v>
      </c>
      <c r="E52" s="13">
        <f>$M$21</f>
        <v>1.1513878278584162</v>
      </c>
      <c r="F52" s="13">
        <f>$M$21</f>
        <v>1.1513878278584162</v>
      </c>
      <c r="K52" s="157" t="s">
        <v>311</v>
      </c>
      <c r="L52" s="157">
        <v>7.6770912963399329</v>
      </c>
      <c r="M52" s="157">
        <v>7.7101064749161452</v>
      </c>
      <c r="N52" s="157">
        <v>9.6932423441811171</v>
      </c>
      <c r="O52" s="157">
        <v>9.9709901529455855</v>
      </c>
      <c r="P52" s="157">
        <v>10.861627347812584</v>
      </c>
      <c r="Q52" s="157">
        <v>11.399433633929428</v>
      </c>
      <c r="R52" s="157">
        <v>11.990633121371731</v>
      </c>
      <c r="S52" s="157">
        <v>12.422504322595934</v>
      </c>
      <c r="T52" s="157">
        <v>12.835476877424647</v>
      </c>
      <c r="U52" s="157">
        <v>13.230382869117697</v>
      </c>
      <c r="V52" s="157">
        <v>13.622437133042983</v>
      </c>
    </row>
    <row r="53" spans="2:37" x14ac:dyDescent="0.3">
      <c r="B53">
        <v>2015</v>
      </c>
      <c r="C53" s="106" t="s">
        <v>326</v>
      </c>
      <c r="D53" s="16" t="s">
        <v>327</v>
      </c>
      <c r="E53" s="13">
        <f>$N$21</f>
        <v>1.250445632798574</v>
      </c>
      <c r="F53" s="13">
        <f>$N$21</f>
        <v>1.250445632798574</v>
      </c>
      <c r="K53" s="157" t="s">
        <v>304</v>
      </c>
      <c r="L53" s="157">
        <v>3</v>
      </c>
      <c r="M53" s="157">
        <v>3.149</v>
      </c>
      <c r="N53" s="157">
        <v>3.496</v>
      </c>
      <c r="O53" s="157">
        <v>3.6934103699609508</v>
      </c>
      <c r="P53" s="157">
        <v>3.8841459682179975</v>
      </c>
      <c r="Q53" s="157">
        <v>4.2545507938251141</v>
      </c>
      <c r="R53" s="157">
        <v>4.6134119611181985</v>
      </c>
      <c r="S53" s="157">
        <v>4.9564077832014304</v>
      </c>
      <c r="T53" s="157">
        <v>5.2965776986963098</v>
      </c>
      <c r="U53" s="157">
        <v>5.6687862657298203</v>
      </c>
      <c r="V53" s="157">
        <v>6.0007533217059823</v>
      </c>
      <c r="AB53" t="s">
        <v>315</v>
      </c>
      <c r="AC53" t="s">
        <v>316</v>
      </c>
      <c r="AD53" t="s">
        <v>317</v>
      </c>
      <c r="AE53" t="s">
        <v>318</v>
      </c>
      <c r="AF53" t="s">
        <v>319</v>
      </c>
      <c r="AG53" t="s">
        <v>320</v>
      </c>
      <c r="AH53" t="s">
        <v>321</v>
      </c>
      <c r="AI53" t="s">
        <v>322</v>
      </c>
      <c r="AJ53" t="s">
        <v>323</v>
      </c>
      <c r="AK53" t="s">
        <v>324</v>
      </c>
    </row>
    <row r="54" spans="2:37" x14ac:dyDescent="0.3">
      <c r="B54">
        <v>2020</v>
      </c>
      <c r="C54" s="106" t="s">
        <v>326</v>
      </c>
      <c r="D54" s="16" t="s">
        <v>327</v>
      </c>
      <c r="E54" s="13">
        <f>$O$21</f>
        <v>0.66991341991341991</v>
      </c>
      <c r="F54" s="13">
        <f>$O$21</f>
        <v>0.66991341991341991</v>
      </c>
      <c r="K54" s="157" t="s">
        <v>312</v>
      </c>
      <c r="L54" s="157">
        <v>398.52645345099228</v>
      </c>
      <c r="M54" s="157">
        <v>471.24872814922168</v>
      </c>
      <c r="N54" s="157">
        <v>385.33972934978925</v>
      </c>
      <c r="O54" s="157">
        <v>507.55760514666645</v>
      </c>
      <c r="P54" s="157">
        <v>528.44535734054818</v>
      </c>
      <c r="Q54" s="157">
        <v>558.27463123716643</v>
      </c>
      <c r="R54" s="157">
        <v>582.2152534830127</v>
      </c>
      <c r="S54" s="157">
        <v>603.96169430100667</v>
      </c>
      <c r="T54" s="157">
        <v>622.40927535499554</v>
      </c>
      <c r="U54" s="157">
        <v>639.34418910039437</v>
      </c>
      <c r="V54" s="157">
        <v>657.07426259446356</v>
      </c>
      <c r="AA54" t="s">
        <v>296</v>
      </c>
    </row>
    <row r="55" spans="2:37" x14ac:dyDescent="0.3">
      <c r="B55">
        <v>2025</v>
      </c>
      <c r="C55" s="106" t="s">
        <v>326</v>
      </c>
      <c r="D55" s="16" t="s">
        <v>327</v>
      </c>
      <c r="E55" s="13">
        <f>$P$21</f>
        <v>1.3550387439568223</v>
      </c>
      <c r="F55" s="13">
        <f>$P$21</f>
        <v>1.3550387439568223</v>
      </c>
      <c r="Z55" t="s">
        <v>12</v>
      </c>
      <c r="AA55" s="117" t="str">
        <f>'[12]MPkm Road'!A10</f>
        <v>Motorcycles</v>
      </c>
      <c r="AB55">
        <f>AC55</f>
        <v>1404</v>
      </c>
      <c r="AC55" cm="1">
        <f t="array" ref="AC55">_xlfn.IFNA(INDEX('[12]MPkm Road'!$C$10:$U$24,MATCH($AA55&amp;$Z55,'[12]MPkm Road'!$A$10:$A$24&amp;'[12]MPkm Road'!$B$10:$B$24,0),MATCH(AC$53,'[12]MPkm Road'!$C$8:$U$8,0)),"")</f>
        <v>1404</v>
      </c>
      <c r="AD55" cm="1">
        <f t="array" ref="AD55">_xlfn.IFNA(INDEX('[12]MPkm Road'!$C$10:$U$24,MATCH($AA55&amp;$Z55,'[12]MPkm Road'!$A$10:$A$24&amp;'[12]MPkm Road'!$B$10:$B$24,0),MATCH(AD$53,'[12]MPkm Road'!$C$8:$U$8,0)),"")</f>
        <v>1442</v>
      </c>
      <c r="AE55" cm="1">
        <f t="array" ref="AE55">_xlfn.IFNA(INDEX('[12]MPkm Road'!$C$10:$U$24,MATCH($AA55&amp;$Z55,'[12]MPkm Road'!$A$10:$A$24&amp;'[12]MPkm Road'!$B$10:$B$24,0),MATCH(AE$53,'[12]MPkm Road'!$C$8:$U$8,0)),"")</f>
        <v>1478</v>
      </c>
      <c r="AF55" cm="1">
        <f t="array" ref="AF55">_xlfn.IFNA(INDEX('[12]MPkm Road'!$C$10:$U$24,MATCH($AA55&amp;$Z55,'[12]MPkm Road'!$A$10:$A$24&amp;'[12]MPkm Road'!$B$10:$B$24,0),MATCH(AF$53,'[12]MPkm Road'!$C$8:$U$8,0)),"")</f>
        <v>1513</v>
      </c>
      <c r="AG55" s="12">
        <f>AF55</f>
        <v>1513</v>
      </c>
      <c r="AH55" t="str" cm="1">
        <f t="array" ref="AH55">_xlfn.IFNA(INDEX('[12]MPkm Road'!$C$10:$U$24,MATCH($AA55&amp;$Z55,'[12]MPkm Road'!$A$10:$A$24&amp;'[12]MPkm Road'!$B$10:$B$24,0),MATCH(AH$53,'[12]MPkm Road'!$C$8:$U$8,0)),"")</f>
        <v>:</v>
      </c>
      <c r="AI55" t="str" cm="1">
        <f t="array" ref="AI55">_xlfn.IFNA(INDEX('[12]MPkm Road'!$C$10:$U$24,MATCH($AA55&amp;$Z55,'[12]MPkm Road'!$A$10:$A$24&amp;'[12]MPkm Road'!$B$10:$B$24,0),MATCH(AI$53,'[12]MPkm Road'!$C$8:$U$8,0)),"")</f>
        <v>:</v>
      </c>
      <c r="AJ55" t="str" cm="1">
        <f t="array" ref="AJ55">_xlfn.IFNA(INDEX('[12]MPkm Road'!$C$10:$U$24,MATCH($AA55&amp;$Z55,'[12]MPkm Road'!$A$10:$A$24&amp;'[12]MPkm Road'!$B$10:$B$24,0),MATCH(AJ$53,'[12]MPkm Road'!$C$8:$U$8,0)),"")</f>
        <v>:</v>
      </c>
      <c r="AK55" t="str" cm="1">
        <f t="array" ref="AK55">_xlfn.IFNA(INDEX('[12]MPkm Road'!$C$10:$U$24,MATCH($AA55&amp;$Z55,'[12]MPkm Road'!$A$10:$A$24&amp;'[12]MPkm Road'!$B$10:$B$24,0),MATCH(AK$53,'[12]MPkm Road'!$C$8:$U$8,0)),"")</f>
        <v/>
      </c>
    </row>
    <row r="56" spans="2:37" x14ac:dyDescent="0.3">
      <c r="B56">
        <v>2030</v>
      </c>
      <c r="C56" s="106" t="s">
        <v>326</v>
      </c>
      <c r="D56" s="16" t="s">
        <v>327</v>
      </c>
      <c r="E56" s="13">
        <f>$Q$21</f>
        <v>1.3341201217251726</v>
      </c>
      <c r="F56" s="13">
        <f>$Q$21</f>
        <v>1.3341201217251726</v>
      </c>
      <c r="Z56" t="str">
        <f t="shared" ref="Z56:Z70" si="31">Z55</f>
        <v>Norway</v>
      </c>
      <c r="AB56" t="str" cm="1">
        <f t="array" ref="AB56">_xlfn.IFNA(INDEX('[12]MPkm Road'!$C$10:$U$24,MATCH($AA56&amp;$Z56,'[12]MPkm Road'!$A$10:$A$24&amp;'[12]MPkm Road'!$B$10:$B$24,0),MATCH(AB$53,'[12]MPkm Road'!$C$8:$U$8,0)),"")</f>
        <v/>
      </c>
      <c r="AC56" t="str" cm="1">
        <f t="array" ref="AC56">_xlfn.IFNA(INDEX('[12]MPkm Road'!$C$10:$U$24,MATCH($AA56&amp;$Z56,'[12]MPkm Road'!$A$10:$A$24&amp;'[12]MPkm Road'!$B$10:$B$24,0),MATCH(AC$53,'[12]MPkm Road'!$C$8:$U$8,0)),"")</f>
        <v/>
      </c>
      <c r="AD56" t="str" cm="1">
        <f t="array" ref="AD56">_xlfn.IFNA(INDEX('[12]MPkm Road'!$C$10:$U$24,MATCH($AA56&amp;$Z56,'[12]MPkm Road'!$A$10:$A$24&amp;'[12]MPkm Road'!$B$10:$B$24,0),MATCH(AD$53,'[12]MPkm Road'!$C$8:$U$8,0)),"")</f>
        <v/>
      </c>
      <c r="AE56" t="str" cm="1">
        <f t="array" ref="AE56">_xlfn.IFNA(INDEX('[12]MPkm Road'!$C$10:$U$24,MATCH($AA56&amp;$Z56,'[12]MPkm Road'!$A$10:$A$24&amp;'[12]MPkm Road'!$B$10:$B$24,0),MATCH(AE$53,'[12]MPkm Road'!$C$8:$U$8,0)),"")</f>
        <v/>
      </c>
      <c r="AF56" t="str" cm="1">
        <f t="array" ref="AF56">_xlfn.IFNA(INDEX('[12]MPkm Road'!$C$10:$U$24,MATCH($AA56&amp;$Z56,'[12]MPkm Road'!$A$10:$A$24&amp;'[12]MPkm Road'!$B$10:$B$24,0),MATCH(AF$53,'[12]MPkm Road'!$C$8:$U$8,0)),"")</f>
        <v/>
      </c>
      <c r="AG56" s="12" t="str" cm="1">
        <f t="array" ref="AG56">_xlfn.IFNA(INDEX('[12]MPkm Road'!$C$10:$U$24,MATCH($AA56&amp;$Z56,'[12]MPkm Road'!$A$10:$A$24&amp;'[12]MPkm Road'!$B$10:$B$24,0),MATCH(AG$53,'[12]MPkm Road'!$C$8:$U$8,0)),"")</f>
        <v/>
      </c>
      <c r="AH56" t="str" cm="1">
        <f t="array" ref="AH56">_xlfn.IFNA(INDEX('[12]MPkm Road'!$C$10:$U$24,MATCH($AA56&amp;$Z56,'[12]MPkm Road'!$A$10:$A$24&amp;'[12]MPkm Road'!$B$10:$B$24,0),MATCH(AH$53,'[12]MPkm Road'!$C$8:$U$8,0)),"")</f>
        <v/>
      </c>
      <c r="AI56" t="str" cm="1">
        <f t="array" ref="AI56">_xlfn.IFNA(INDEX('[12]MPkm Road'!$C$10:$U$24,MATCH($AA56&amp;$Z56,'[12]MPkm Road'!$A$10:$A$24&amp;'[12]MPkm Road'!$B$10:$B$24,0),MATCH(AI$53,'[12]MPkm Road'!$C$8:$U$8,0)),"")</f>
        <v/>
      </c>
      <c r="AJ56" t="str" cm="1">
        <f t="array" ref="AJ56">_xlfn.IFNA(INDEX('[12]MPkm Road'!$C$10:$U$24,MATCH($AA56&amp;$Z56,'[12]MPkm Road'!$A$10:$A$24&amp;'[12]MPkm Road'!$B$10:$B$24,0),MATCH(AJ$53,'[12]MPkm Road'!$C$8:$U$8,0)),"")</f>
        <v/>
      </c>
      <c r="AK56" t="str" cm="1">
        <f t="array" ref="AK56">_xlfn.IFNA(INDEX('[12]MPkm Road'!$C$10:$U$24,MATCH($AA56&amp;$Z56,'[12]MPkm Road'!$A$10:$A$24&amp;'[12]MPkm Road'!$B$10:$B$24,0),MATCH(AK$53,'[12]MPkm Road'!$C$8:$U$8,0)),"")</f>
        <v/>
      </c>
    </row>
    <row r="57" spans="2:37" x14ac:dyDescent="0.3">
      <c r="B57">
        <v>2035</v>
      </c>
      <c r="C57" s="106" t="s">
        <v>326</v>
      </c>
      <c r="D57" s="16" t="s">
        <v>327</v>
      </c>
      <c r="E57" s="13">
        <f>$R$21</f>
        <v>1.3132014994935231</v>
      </c>
      <c r="F57" s="13">
        <f>$R$21</f>
        <v>1.3132014994935231</v>
      </c>
      <c r="Z57" t="str">
        <f t="shared" si="31"/>
        <v>Norway</v>
      </c>
      <c r="AA57" s="126" t="s">
        <v>325</v>
      </c>
      <c r="AB57">
        <f>AC57</f>
        <v>59903</v>
      </c>
      <c r="AC57" cm="1">
        <f t="array" ref="AC57">_xlfn.IFNA(INDEX('[12]MPkm Road'!$C$10:$U$24,MATCH($AA57&amp;$Z57,'[12]MPkm Road'!$A$10:$A$24&amp;'[12]MPkm Road'!$B$10:$B$24,0),MATCH(AC$53,'[12]MPkm Road'!$C$8:$U$8,0)),"")</f>
        <v>59903</v>
      </c>
      <c r="AD57" cm="1">
        <f t="array" ref="AD57">_xlfn.IFNA(INDEX('[12]MPkm Road'!$C$10:$U$24,MATCH($AA57&amp;$Z57,'[12]MPkm Road'!$A$10:$A$24&amp;'[12]MPkm Road'!$B$10:$B$24,0),MATCH(AD$53,'[12]MPkm Road'!$C$8:$U$8,0)),"")</f>
        <v>60704</v>
      </c>
      <c r="AE57" cm="1">
        <f t="array" ref="AE57">_xlfn.IFNA(INDEX('[12]MPkm Road'!$C$10:$U$24,MATCH($AA57&amp;$Z57,'[12]MPkm Road'!$A$10:$A$24&amp;'[12]MPkm Road'!$B$10:$B$24,0),MATCH(AE$53,'[12]MPkm Road'!$C$8:$U$8,0)),"")</f>
        <v>61513</v>
      </c>
      <c r="AF57" cm="1">
        <f t="array" ref="AF57">_xlfn.IFNA(INDEX('[12]MPkm Road'!$C$10:$U$24,MATCH($AA57&amp;$Z57,'[12]MPkm Road'!$A$10:$A$24&amp;'[12]MPkm Road'!$B$10:$B$24,0),MATCH(AF$53,'[12]MPkm Road'!$C$8:$U$8,0)),"")</f>
        <v>63480</v>
      </c>
      <c r="AG57" s="12">
        <f>AF57</f>
        <v>63480</v>
      </c>
      <c r="AH57" t="str" cm="1">
        <f t="array" ref="AH57">_xlfn.IFNA(INDEX('[12]MPkm Road'!$C$10:$U$24,MATCH($AA57&amp;$Z57,'[12]MPkm Road'!$A$10:$A$24&amp;'[12]MPkm Road'!$B$10:$B$24,0),MATCH(AH$53,'[12]MPkm Road'!$C$8:$U$8,0)),"")</f>
        <v>:</v>
      </c>
      <c r="AI57" t="str" cm="1">
        <f t="array" ref="AI57">_xlfn.IFNA(INDEX('[12]MPkm Road'!$C$10:$U$24,MATCH($AA57&amp;$Z57,'[12]MPkm Road'!$A$10:$A$24&amp;'[12]MPkm Road'!$B$10:$B$24,0),MATCH(AI$53,'[12]MPkm Road'!$C$8:$U$8,0)),"")</f>
        <v>:</v>
      </c>
      <c r="AJ57" t="str" cm="1">
        <f t="array" ref="AJ57">_xlfn.IFNA(INDEX('[12]MPkm Road'!$C$10:$U$24,MATCH($AA57&amp;$Z57,'[12]MPkm Road'!$A$10:$A$24&amp;'[12]MPkm Road'!$B$10:$B$24,0),MATCH(AJ$53,'[12]MPkm Road'!$C$8:$U$8,0)),"")</f>
        <v>:</v>
      </c>
      <c r="AK57" t="str" cm="1">
        <f t="array" ref="AK57">_xlfn.IFNA(INDEX('[12]MPkm Road'!$C$10:$U$24,MATCH($AA57&amp;$Z57,'[12]MPkm Road'!$A$10:$A$24&amp;'[12]MPkm Road'!$B$10:$B$24,0),MATCH(AK$53,'[12]MPkm Road'!$C$8:$U$8,0)),"")</f>
        <v/>
      </c>
    </row>
    <row r="58" spans="2:37" x14ac:dyDescent="0.3">
      <c r="B58">
        <v>2040</v>
      </c>
      <c r="C58" s="106" t="s">
        <v>326</v>
      </c>
      <c r="D58" s="16" t="s">
        <v>327</v>
      </c>
      <c r="E58" s="13">
        <f>$S$21</f>
        <v>1.2922828772618733</v>
      </c>
      <c r="F58" s="13">
        <f>$S$21</f>
        <v>1.2922828772618733</v>
      </c>
      <c r="Z58" t="str">
        <f t="shared" si="31"/>
        <v>Norway</v>
      </c>
      <c r="AA58" s="117" t="str">
        <f>'[12]MPkm Road'!A20</f>
        <v>Motor coaches, buses and trolley buses</v>
      </c>
      <c r="AB58">
        <f>AC58</f>
        <v>4748</v>
      </c>
      <c r="AC58" cm="1">
        <f t="array" ref="AC58">_xlfn.IFNA(INDEX('[12]MPkm Road'!$C$10:$U$24,MATCH($AA58&amp;$Z58,'[12]MPkm Road'!$A$10:$A$24&amp;'[12]MPkm Road'!$B$10:$B$24,0),MATCH(AC$53,'[12]MPkm Road'!$C$8:$U$8,0)),"")</f>
        <v>4748</v>
      </c>
      <c r="AD58" cm="1">
        <f t="array" ref="AD58">_xlfn.IFNA(INDEX('[12]MPkm Road'!$C$10:$U$24,MATCH($AA58&amp;$Z58,'[12]MPkm Road'!$A$10:$A$24&amp;'[12]MPkm Road'!$B$10:$B$24,0),MATCH(AD$53,'[12]MPkm Road'!$C$8:$U$8,0)),"")</f>
        <v>3788</v>
      </c>
      <c r="AE58" cm="1">
        <f t="array" ref="AE58">_xlfn.IFNA(INDEX('[12]MPkm Road'!$C$10:$U$24,MATCH($AA58&amp;$Z58,'[12]MPkm Road'!$A$10:$A$24&amp;'[12]MPkm Road'!$B$10:$B$24,0),MATCH(AE$53,'[12]MPkm Road'!$C$8:$U$8,0)),"")</f>
        <v>3738</v>
      </c>
      <c r="AF58" cm="1">
        <f t="array" ref="AF58">_xlfn.IFNA(INDEX('[12]MPkm Road'!$C$10:$U$24,MATCH($AA58&amp;$Z58,'[12]MPkm Road'!$A$10:$A$24&amp;'[12]MPkm Road'!$B$10:$B$24,0),MATCH(AF$53,'[12]MPkm Road'!$C$8:$U$8,0)),"")</f>
        <v>3793</v>
      </c>
      <c r="AG58" s="12" cm="1">
        <f t="array" ref="AG58">_xlfn.IFNA(INDEX('[12]MPkm Road'!$C$10:$U$24,MATCH($AA58&amp;$Z58,'[12]MPkm Road'!$A$10:$A$24&amp;'[12]MPkm Road'!$B$10:$B$24,0),MATCH(AG$53,'[12]MPkm Road'!$C$8:$U$8,0)),"")</f>
        <v>4089</v>
      </c>
      <c r="AH58" t="str" cm="1">
        <f t="array" ref="AH58">_xlfn.IFNA(INDEX('[12]MPkm Road'!$C$10:$U$24,MATCH($AA58&amp;$Z58,'[12]MPkm Road'!$A$10:$A$24&amp;'[12]MPkm Road'!$B$10:$B$24,0),MATCH(AH$53,'[12]MPkm Road'!$C$8:$U$8,0)),"")</f>
        <v>:</v>
      </c>
      <c r="AI58" t="str" cm="1">
        <f t="array" ref="AI58">_xlfn.IFNA(INDEX('[12]MPkm Road'!$C$10:$U$24,MATCH($AA58&amp;$Z58,'[12]MPkm Road'!$A$10:$A$24&amp;'[12]MPkm Road'!$B$10:$B$24,0),MATCH(AI$53,'[12]MPkm Road'!$C$8:$U$8,0)),"")</f>
        <v>:</v>
      </c>
      <c r="AJ58" t="str" cm="1">
        <f t="array" ref="AJ58">_xlfn.IFNA(INDEX('[12]MPkm Road'!$C$10:$U$24,MATCH($AA58&amp;$Z58,'[12]MPkm Road'!$A$10:$A$24&amp;'[12]MPkm Road'!$B$10:$B$24,0),MATCH(AJ$53,'[12]MPkm Road'!$C$8:$U$8,0)),"")</f>
        <v>:</v>
      </c>
      <c r="AK58" t="str" cm="1">
        <f t="array" ref="AK58">_xlfn.IFNA(INDEX('[12]MPkm Road'!$C$10:$U$24,MATCH($AA58&amp;$Z58,'[12]MPkm Road'!$A$10:$A$24&amp;'[12]MPkm Road'!$B$10:$B$24,0),MATCH(AK$53,'[12]MPkm Road'!$C$8:$U$8,0)),"")</f>
        <v/>
      </c>
    </row>
    <row r="59" spans="2:37" x14ac:dyDescent="0.3">
      <c r="B59">
        <v>2045</v>
      </c>
      <c r="C59" s="106" t="s">
        <v>326</v>
      </c>
      <c r="D59" s="16" t="s">
        <v>327</v>
      </c>
      <c r="E59" s="13">
        <f>$T$21</f>
        <v>1.2713642550302238</v>
      </c>
      <c r="F59" s="13">
        <f>$T$21</f>
        <v>1.2713642550302238</v>
      </c>
      <c r="Z59" t="str">
        <f t="shared" si="31"/>
        <v>Norway</v>
      </c>
      <c r="AA59" s="117" t="str">
        <f>'[12]MPkm Road'!A21</f>
        <v>Motor coaches, buses and trolley buses</v>
      </c>
      <c r="AB59">
        <f>AC59</f>
        <v>4748</v>
      </c>
      <c r="AC59" cm="1">
        <f t="array" ref="AC59">_xlfn.IFNA(INDEX('[12]MPkm Road'!$C$10:$U$24,MATCH($AA59&amp;$Z59,'[12]MPkm Road'!$A$10:$A$24&amp;'[12]MPkm Road'!$B$10:$B$24,0),MATCH(AC$53,'[12]MPkm Road'!$C$8:$U$8,0)),"")</f>
        <v>4748</v>
      </c>
      <c r="AD59" cm="1">
        <f t="array" ref="AD59">_xlfn.IFNA(INDEX('[12]MPkm Road'!$C$10:$U$24,MATCH($AA59&amp;$Z59,'[12]MPkm Road'!$A$10:$A$24&amp;'[12]MPkm Road'!$B$10:$B$24,0),MATCH(AD$53,'[12]MPkm Road'!$C$8:$U$8,0)),"")</f>
        <v>3788</v>
      </c>
      <c r="AE59" cm="1">
        <f t="array" ref="AE59">_xlfn.IFNA(INDEX('[12]MPkm Road'!$C$10:$U$24,MATCH($AA59&amp;$Z59,'[12]MPkm Road'!$A$10:$A$24&amp;'[12]MPkm Road'!$B$10:$B$24,0),MATCH(AE$53,'[12]MPkm Road'!$C$8:$U$8,0)),"")</f>
        <v>3738</v>
      </c>
      <c r="AF59" cm="1">
        <f t="array" ref="AF59">_xlfn.IFNA(INDEX('[12]MPkm Road'!$C$10:$U$24,MATCH($AA59&amp;$Z59,'[12]MPkm Road'!$A$10:$A$24&amp;'[12]MPkm Road'!$B$10:$B$24,0),MATCH(AF$53,'[12]MPkm Road'!$C$8:$U$8,0)),"")</f>
        <v>3793</v>
      </c>
      <c r="AG59" s="12" cm="1">
        <f t="array" ref="AG59">_xlfn.IFNA(INDEX('[12]MPkm Road'!$C$10:$U$24,MATCH($AA59&amp;$Z59,'[12]MPkm Road'!$A$10:$A$24&amp;'[12]MPkm Road'!$B$10:$B$24,0),MATCH(AG$53,'[12]MPkm Road'!$C$8:$U$8,0)),"")</f>
        <v>4089</v>
      </c>
      <c r="AH59" t="str" cm="1">
        <f t="array" ref="AH59">_xlfn.IFNA(INDEX('[12]MPkm Road'!$C$10:$U$24,MATCH($AA59&amp;$Z59,'[12]MPkm Road'!$A$10:$A$24&amp;'[12]MPkm Road'!$B$10:$B$24,0),MATCH(AH$53,'[12]MPkm Road'!$C$8:$U$8,0)),"")</f>
        <v>:</v>
      </c>
      <c r="AI59" t="str" cm="1">
        <f t="array" ref="AI59">_xlfn.IFNA(INDEX('[12]MPkm Road'!$C$10:$U$24,MATCH($AA59&amp;$Z59,'[12]MPkm Road'!$A$10:$A$24&amp;'[12]MPkm Road'!$B$10:$B$24,0),MATCH(AI$53,'[12]MPkm Road'!$C$8:$U$8,0)),"")</f>
        <v>:</v>
      </c>
      <c r="AJ59" t="str" cm="1">
        <f t="array" ref="AJ59">_xlfn.IFNA(INDEX('[12]MPkm Road'!$C$10:$U$24,MATCH($AA59&amp;$Z59,'[12]MPkm Road'!$A$10:$A$24&amp;'[12]MPkm Road'!$B$10:$B$24,0),MATCH(AJ$53,'[12]MPkm Road'!$C$8:$U$8,0)),"")</f>
        <v>:</v>
      </c>
      <c r="AK59" t="str" cm="1">
        <f t="array" ref="AK59">_xlfn.IFNA(INDEX('[12]MPkm Road'!$C$10:$U$24,MATCH($AA59&amp;$Z59,'[12]MPkm Road'!$A$10:$A$24&amp;'[12]MPkm Road'!$B$10:$B$24,0),MATCH(AK$53,'[12]MPkm Road'!$C$8:$U$8,0)),"")</f>
        <v/>
      </c>
    </row>
    <row r="60" spans="2:37" x14ac:dyDescent="0.3">
      <c r="B60" s="2">
        <v>2050</v>
      </c>
      <c r="C60" s="119" t="s">
        <v>326</v>
      </c>
      <c r="D60" s="120" t="s">
        <v>327</v>
      </c>
      <c r="E60" s="19">
        <f>$U$21</f>
        <v>1.250445632798574</v>
      </c>
      <c r="F60" s="19">
        <f>$U$21</f>
        <v>1.250445632798574</v>
      </c>
      <c r="Z60" t="str">
        <f t="shared" si="31"/>
        <v>Norway</v>
      </c>
      <c r="AA60" s="117" t="str">
        <f>'[12]MPkm Road'!A22</f>
        <v>Motor coaches, buses and trolley buses</v>
      </c>
      <c r="AB60">
        <f>AC60</f>
        <v>4748</v>
      </c>
      <c r="AC60" cm="1">
        <f t="array" ref="AC60">_xlfn.IFNA(INDEX('[12]MPkm Road'!$C$10:$U$24,MATCH($AA60&amp;$Z60,'[12]MPkm Road'!$A$10:$A$24&amp;'[12]MPkm Road'!$B$10:$B$24,0),MATCH(AC$53,'[12]MPkm Road'!$C$8:$U$8,0)),"")</f>
        <v>4748</v>
      </c>
      <c r="AD60" cm="1">
        <f t="array" ref="AD60">_xlfn.IFNA(INDEX('[12]MPkm Road'!$C$10:$U$24,MATCH($AA60&amp;$Z60,'[12]MPkm Road'!$A$10:$A$24&amp;'[12]MPkm Road'!$B$10:$B$24,0),MATCH(AD$53,'[12]MPkm Road'!$C$8:$U$8,0)),"")</f>
        <v>3788</v>
      </c>
      <c r="AE60" cm="1">
        <f t="array" ref="AE60">_xlfn.IFNA(INDEX('[12]MPkm Road'!$C$10:$U$24,MATCH($AA60&amp;$Z60,'[12]MPkm Road'!$A$10:$A$24&amp;'[12]MPkm Road'!$B$10:$B$24,0),MATCH(AE$53,'[12]MPkm Road'!$C$8:$U$8,0)),"")</f>
        <v>3738</v>
      </c>
      <c r="AF60" cm="1">
        <f t="array" ref="AF60">_xlfn.IFNA(INDEX('[12]MPkm Road'!$C$10:$U$24,MATCH($AA60&amp;$Z60,'[12]MPkm Road'!$A$10:$A$24&amp;'[12]MPkm Road'!$B$10:$B$24,0),MATCH(AF$53,'[12]MPkm Road'!$C$8:$U$8,0)),"")</f>
        <v>3793</v>
      </c>
      <c r="AG60" s="12" cm="1">
        <f t="array" ref="AG60">_xlfn.IFNA(INDEX('[12]MPkm Road'!$C$10:$U$24,MATCH($AA60&amp;$Z60,'[12]MPkm Road'!$A$10:$A$24&amp;'[12]MPkm Road'!$B$10:$B$24,0),MATCH(AG$53,'[12]MPkm Road'!$C$8:$U$8,0)),"")</f>
        <v>4089</v>
      </c>
      <c r="AH60" t="str" cm="1">
        <f t="array" ref="AH60">_xlfn.IFNA(INDEX('[12]MPkm Road'!$C$10:$U$24,MATCH($AA60&amp;$Z60,'[12]MPkm Road'!$A$10:$A$24&amp;'[12]MPkm Road'!$B$10:$B$24,0),MATCH(AH$53,'[12]MPkm Road'!$C$8:$U$8,0)),"")</f>
        <v>:</v>
      </c>
      <c r="AI60" t="str" cm="1">
        <f t="array" ref="AI60">_xlfn.IFNA(INDEX('[12]MPkm Road'!$C$10:$U$24,MATCH($AA60&amp;$Z60,'[12]MPkm Road'!$A$10:$A$24&amp;'[12]MPkm Road'!$B$10:$B$24,0),MATCH(AI$53,'[12]MPkm Road'!$C$8:$U$8,0)),"")</f>
        <v>:</v>
      </c>
      <c r="AJ60" t="str" cm="1">
        <f t="array" ref="AJ60">_xlfn.IFNA(INDEX('[12]MPkm Road'!$C$10:$U$24,MATCH($AA60&amp;$Z60,'[12]MPkm Road'!$A$10:$A$24&amp;'[12]MPkm Road'!$B$10:$B$24,0),MATCH(AJ$53,'[12]MPkm Road'!$C$8:$U$8,0)),"")</f>
        <v>:</v>
      </c>
      <c r="AK60" t="str" cm="1">
        <f t="array" ref="AK60">_xlfn.IFNA(INDEX('[12]MPkm Road'!$C$10:$U$24,MATCH($AA60&amp;$Z60,'[12]MPkm Road'!$A$10:$A$24&amp;'[12]MPkm Road'!$B$10:$B$24,0),MATCH(AK$53,'[12]MPkm Road'!$C$8:$U$8,0)),"")</f>
        <v/>
      </c>
    </row>
    <row r="61" spans="2:37" x14ac:dyDescent="0.3">
      <c r="B61">
        <v>2012</v>
      </c>
      <c r="C61" s="106" t="s">
        <v>272</v>
      </c>
      <c r="D61" s="16" t="s">
        <v>330</v>
      </c>
      <c r="E61" s="13">
        <f>$M$29</f>
        <v>1.126867661430192</v>
      </c>
      <c r="F61" s="13">
        <f>$M$29</f>
        <v>1.126867661430192</v>
      </c>
      <c r="Z61" t="str">
        <f t="shared" si="31"/>
        <v>Norway</v>
      </c>
      <c r="AA61" t="s">
        <v>304</v>
      </c>
      <c r="AB61" cm="1">
        <f t="array" ref="AB61">_xlfn.IFNA(INDEX('[12]MPkm Rail'!$C$10:$U$24,MATCH($AA61&amp;$Z61,'[12]MPkm Rail'!$A$10:$A$24&amp;'[12]MPkm Rail'!$B$10:$B$24,0),MATCH(AB$53,'[12]MPkm Rail'!$C$8:$U$8,0)),"")</f>
        <v>3186</v>
      </c>
      <c r="AC61" cm="1">
        <f t="array" ref="AC61">_xlfn.IFNA(INDEX('[12]MPkm Rail'!$C$10:$U$24,MATCH($AA61&amp;$Z61,'[12]MPkm Rail'!$A$10:$A$24&amp;'[12]MPkm Rail'!$B$10:$B$24,0),MATCH(AC$53,'[12]MPkm Rail'!$C$8:$U$8,0)),"")</f>
        <v>3076</v>
      </c>
      <c r="AD61" cm="1">
        <f t="array" ref="AD61">_xlfn.IFNA(INDEX('[12]MPkm Rail'!$C$10:$U$24,MATCH($AA61&amp;$Z61,'[12]MPkm Rail'!$A$10:$A$24&amp;'[12]MPkm Rail'!$B$10:$B$24,0),MATCH(AD$53,'[12]MPkm Rail'!$C$8:$U$8,0)),"")</f>
        <v>3092</v>
      </c>
      <c r="AE61" cm="1">
        <f t="array" ref="AE61">_xlfn.IFNA(INDEX('[12]MPkm Rail'!$C$10:$U$24,MATCH($AA61&amp;$Z61,'[12]MPkm Rail'!$A$10:$A$24&amp;'[12]MPkm Rail'!$B$10:$B$24,0),MATCH(AE$53,'[12]MPkm Rail'!$C$8:$U$8,0)),"")</f>
        <v>3260</v>
      </c>
      <c r="AF61" cm="1">
        <f t="array" ref="AF61">_xlfn.IFNA(INDEX('[12]MPkm Rail'!$C$10:$U$24,MATCH($AA61&amp;$Z61,'[12]MPkm Rail'!$A$10:$A$24&amp;'[12]MPkm Rail'!$B$10:$B$24,0),MATCH(AF$53,'[12]MPkm Rail'!$C$8:$U$8,0)),"")</f>
        <v>3440</v>
      </c>
      <c r="AG61" cm="1">
        <f t="array" ref="AG61">_xlfn.IFNA(INDEX('[12]MPkm Rail'!$C$10:$U$24,MATCH($AA61&amp;$Z61,'[12]MPkm Rail'!$A$10:$A$24&amp;'[12]MPkm Rail'!$B$10:$B$24,0),MATCH(AG$53,'[12]MPkm Rail'!$C$8:$U$8,0)),"")</f>
        <v>3555</v>
      </c>
      <c r="AH61" cm="1">
        <f t="array" ref="AH61">_xlfn.IFNA(INDEX('[12]MPkm Rail'!$C$10:$U$24,MATCH($AA61&amp;$Z61,'[12]MPkm Rail'!$A$10:$A$24&amp;'[12]MPkm Rail'!$B$10:$B$24,0),MATCH(AH$53,'[12]MPkm Rail'!$C$8:$U$8,0)),"")</f>
        <v>3695</v>
      </c>
      <c r="AI61" cm="1">
        <f t="array" ref="AI61">_xlfn.IFNA(INDEX('[12]MPkm Rail'!$C$10:$U$24,MATCH($AA61&amp;$Z61,'[12]MPkm Rail'!$A$10:$A$24&amp;'[12]MPkm Rail'!$B$10:$B$24,0),MATCH(AI$53,'[12]MPkm Rail'!$C$8:$U$8,0)),"")</f>
        <v>3584</v>
      </c>
      <c r="AJ61" cm="1">
        <f t="array" ref="AJ61">_xlfn.IFNA(INDEX('[12]MPkm Rail'!$C$10:$U$24,MATCH($AA61&amp;$Z61,'[12]MPkm Rail'!$A$10:$A$24&amp;'[12]MPkm Rail'!$B$10:$B$24,0),MATCH(AJ$53,'[12]MPkm Rail'!$C$8:$U$8,0)),"")</f>
        <v>3722</v>
      </c>
      <c r="AK61" cm="1">
        <f t="array" ref="AK61">_xlfn.IFNA(INDEX('[12]MPkm Rail'!$C$10:$U$24,MATCH($AA61&amp;$Z61,'[12]MPkm Rail'!$A$10:$A$24&amp;'[12]MPkm Rail'!$B$10:$B$24,0),MATCH(AK$53,'[12]MPkm Rail'!$C$8:$U$8,0)),"")</f>
        <v>3715</v>
      </c>
    </row>
    <row r="62" spans="2:37" x14ac:dyDescent="0.3">
      <c r="B62">
        <v>2015</v>
      </c>
      <c r="C62" s="106" t="s">
        <v>272</v>
      </c>
      <c r="D62" s="16" t="s">
        <v>330</v>
      </c>
      <c r="E62" s="13">
        <f>$N$29</f>
        <v>1.3171691535754799</v>
      </c>
      <c r="F62" s="13">
        <f>$N$29</f>
        <v>1.3171691535754799</v>
      </c>
      <c r="Z62" t="str">
        <f t="shared" si="31"/>
        <v>Norway</v>
      </c>
      <c r="AA62" s="117" t="str">
        <f>'[12]MPkm Avi'!A10</f>
        <v>National transport and international transport intra-EU27 (from 2020)</v>
      </c>
      <c r="AB62" cm="1">
        <f t="array" ref="AB62">_xlfn.IFNA(INDEX('[12]MPkm Avi'!$C$10:$U$24,MATCH($AA62&amp;$Z62,'[12]MPkm Avi'!$A$10:$A$24&amp;'[12]MPkm Avi'!$B$10:$B$24,0),MATCH(AB$53,'[12]MPkm Avi'!$C$8:$U$8,0)),"")</f>
        <v>7089</v>
      </c>
      <c r="AC62" cm="1">
        <f t="array" ref="AC62">_xlfn.IFNA(INDEX('[12]MPkm Avi'!$C$10:$U$24,MATCH($AA62&amp;$Z62,'[12]MPkm Avi'!$A$10:$A$24&amp;'[12]MPkm Avi'!$B$10:$B$24,0),MATCH(AC$53,'[12]MPkm Avi'!$C$8:$U$8,0)),"")</f>
        <v>7674</v>
      </c>
      <c r="AD62" cm="1">
        <f t="array" ref="AD62">_xlfn.IFNA(INDEX('[12]MPkm Avi'!$C$10:$U$24,MATCH($AA62&amp;$Z62,'[12]MPkm Avi'!$A$10:$A$24&amp;'[12]MPkm Avi'!$B$10:$B$24,0),MATCH(AD$53,'[12]MPkm Avi'!$C$8:$U$8,0)),"")</f>
        <v>8110</v>
      </c>
      <c r="AE62" cm="1">
        <f t="array" ref="AE62">_xlfn.IFNA(INDEX('[12]MPkm Avi'!$C$10:$U$24,MATCH($AA62&amp;$Z62,'[12]MPkm Avi'!$A$10:$A$24&amp;'[12]MPkm Avi'!$B$10:$B$24,0),MATCH(AE$53,'[12]MPkm Avi'!$C$8:$U$8,0)),"")</f>
        <v>8480</v>
      </c>
      <c r="AF62" cm="1">
        <f t="array" ref="AF62">_xlfn.IFNA(INDEX('[12]MPkm Avi'!$C$10:$U$24,MATCH($AA62&amp;$Z62,'[12]MPkm Avi'!$A$10:$A$24&amp;'[12]MPkm Avi'!$B$10:$B$24,0),MATCH(AF$53,'[12]MPkm Avi'!$C$8:$U$8,0)),"")</f>
        <v>8736</v>
      </c>
      <c r="AG62" cm="1">
        <f t="array" ref="AG62">_xlfn.IFNA(INDEX('[12]MPkm Avi'!$C$10:$U$24,MATCH($AA62&amp;$Z62,'[12]MPkm Avi'!$A$10:$A$24&amp;'[12]MPkm Avi'!$B$10:$B$24,0),MATCH(AG$53,'[12]MPkm Avi'!$C$8:$U$8,0)),"")</f>
        <v>8739</v>
      </c>
      <c r="AH62" cm="1">
        <f t="array" ref="AH62">_xlfn.IFNA(INDEX('[12]MPkm Avi'!$C$10:$U$24,MATCH($AA62&amp;$Z62,'[12]MPkm Avi'!$A$10:$A$24&amp;'[12]MPkm Avi'!$B$10:$B$24,0),MATCH(AH$53,'[12]MPkm Avi'!$C$8:$U$8,0)),"")</f>
        <v>8907</v>
      </c>
      <c r="AI62" cm="1">
        <f t="array" ref="AI62">_xlfn.IFNA(INDEX('[12]MPkm Avi'!$C$10:$U$24,MATCH($AA62&amp;$Z62,'[12]MPkm Avi'!$A$10:$A$24&amp;'[12]MPkm Avi'!$B$10:$B$24,0),MATCH(AI$53,'[12]MPkm Avi'!$C$8:$U$8,0)),"")</f>
        <v>9187</v>
      </c>
      <c r="AJ62" cm="1">
        <f t="array" ref="AJ62">_xlfn.IFNA(INDEX('[12]MPkm Avi'!$C$10:$U$24,MATCH($AA62&amp;$Z62,'[12]MPkm Avi'!$A$10:$A$24&amp;'[12]MPkm Avi'!$B$10:$B$24,0),MATCH(AJ$53,'[12]MPkm Avi'!$C$8:$U$8,0)),"")</f>
        <v>9425</v>
      </c>
      <c r="AK62" t="str" cm="1">
        <f t="array" ref="AK62">_xlfn.IFNA(INDEX('[12]MPkm Avi'!$C$10:$U$24,MATCH($AA62&amp;$Z62,'[12]MPkm Avi'!$A$10:$A$24&amp;'[12]MPkm Avi'!$B$10:$B$24,0),MATCH(AK$53,'[12]MPkm Avi'!$C$8:$U$8,0)),"")</f>
        <v/>
      </c>
    </row>
    <row r="63" spans="2:37" x14ac:dyDescent="0.3">
      <c r="B63">
        <v>2020</v>
      </c>
      <c r="C63" s="106" t="s">
        <v>272</v>
      </c>
      <c r="D63" s="16" t="s">
        <v>330</v>
      </c>
      <c r="E63" s="13">
        <f>$O$29</f>
        <v>1.37137522318872</v>
      </c>
      <c r="F63" s="13">
        <f>$O$29</f>
        <v>1.37137522318872</v>
      </c>
      <c r="Z63" t="str">
        <f t="shared" si="31"/>
        <v>Norway</v>
      </c>
      <c r="AA63" s="117" t="str">
        <f>'[12]MPkm Avi'!A14</f>
        <v>International transport Extra-EU27 (from 2020)</v>
      </c>
      <c r="AB63" cm="1">
        <f t="array" ref="AB63">_xlfn.IFNA(INDEX('[12]MPkm Avi'!$C$10:$U$24,MATCH($AA63&amp;$Z63,'[12]MPkm Avi'!$A$10:$A$24&amp;'[12]MPkm Avi'!$B$10:$B$24,0),MATCH(AB$53,'[12]MPkm Avi'!$C$8:$U$8,0)),"")</f>
        <v>765</v>
      </c>
      <c r="AC63" cm="1">
        <f t="array" ref="AC63">_xlfn.IFNA(INDEX('[12]MPkm Avi'!$C$10:$U$24,MATCH($AA63&amp;$Z63,'[12]MPkm Avi'!$A$10:$A$24&amp;'[12]MPkm Avi'!$B$10:$B$24,0),MATCH(AC$53,'[12]MPkm Avi'!$C$8:$U$8,0)),"")</f>
        <v>848</v>
      </c>
      <c r="AD63" cm="1">
        <f t="array" ref="AD63">_xlfn.IFNA(INDEX('[12]MPkm Avi'!$C$10:$U$24,MATCH($AA63&amp;$Z63,'[12]MPkm Avi'!$A$10:$A$24&amp;'[12]MPkm Avi'!$B$10:$B$24,0),MATCH(AD$53,'[12]MPkm Avi'!$C$8:$U$8,0)),"")</f>
        <v>933</v>
      </c>
      <c r="AE63" cm="1">
        <f t="array" ref="AE63">_xlfn.IFNA(INDEX('[12]MPkm Avi'!$C$10:$U$24,MATCH($AA63&amp;$Z63,'[12]MPkm Avi'!$A$10:$A$24&amp;'[12]MPkm Avi'!$B$10:$B$24,0),MATCH(AE$53,'[12]MPkm Avi'!$C$8:$U$8,0)),"")</f>
        <v>1054</v>
      </c>
      <c r="AF63" cm="1">
        <f t="array" ref="AF63">_xlfn.IFNA(INDEX('[12]MPkm Avi'!$C$10:$U$24,MATCH($AA63&amp;$Z63,'[12]MPkm Avi'!$A$10:$A$24&amp;'[12]MPkm Avi'!$B$10:$B$24,0),MATCH(AF$53,'[12]MPkm Avi'!$C$8:$U$8,0)),"")</f>
        <v>1088</v>
      </c>
      <c r="AG63" cm="1">
        <f t="array" ref="AG63">_xlfn.IFNA(INDEX('[12]MPkm Avi'!$C$10:$U$24,MATCH($AA63&amp;$Z63,'[12]MPkm Avi'!$A$10:$A$24&amp;'[12]MPkm Avi'!$B$10:$B$24,0),MATCH(AG$53,'[12]MPkm Avi'!$C$8:$U$8,0)),"")</f>
        <v>1082</v>
      </c>
      <c r="AH63" cm="1">
        <f t="array" ref="AH63">_xlfn.IFNA(INDEX('[12]MPkm Avi'!$C$10:$U$24,MATCH($AA63&amp;$Z63,'[12]MPkm Avi'!$A$10:$A$24&amp;'[12]MPkm Avi'!$B$10:$B$24,0),MATCH(AH$53,'[12]MPkm Avi'!$C$8:$U$8,0)),"")</f>
        <v>1040</v>
      </c>
      <c r="AI63" cm="1">
        <f t="array" ref="AI63">_xlfn.IFNA(INDEX('[12]MPkm Avi'!$C$10:$U$24,MATCH($AA63&amp;$Z63,'[12]MPkm Avi'!$A$10:$A$24&amp;'[12]MPkm Avi'!$B$10:$B$24,0),MATCH(AI$53,'[12]MPkm Avi'!$C$8:$U$8,0)),"")</f>
        <v>1054</v>
      </c>
      <c r="AJ63" cm="1">
        <f t="array" ref="AJ63">_xlfn.IFNA(INDEX('[12]MPkm Avi'!$C$10:$U$24,MATCH($AA63&amp;$Z63,'[12]MPkm Avi'!$A$10:$A$24&amp;'[12]MPkm Avi'!$B$10:$B$24,0),MATCH(AJ$53,'[12]MPkm Avi'!$C$8:$U$8,0)),"")</f>
        <v>1098</v>
      </c>
      <c r="AK63" t="str" cm="1">
        <f t="array" ref="AK63">_xlfn.IFNA(INDEX('[12]MPkm Avi'!$C$10:$U$24,MATCH($AA63&amp;$Z63,'[12]MPkm Avi'!$A$10:$A$24&amp;'[12]MPkm Avi'!$B$10:$B$24,0),MATCH(AK$53,'[12]MPkm Avi'!$C$8:$U$8,0)),"")</f>
        <v/>
      </c>
    </row>
    <row r="64" spans="2:37" x14ac:dyDescent="0.3">
      <c r="B64">
        <v>2025</v>
      </c>
      <c r="C64" s="106" t="s">
        <v>272</v>
      </c>
      <c r="D64" s="16" t="s">
        <v>330</v>
      </c>
      <c r="E64" s="13">
        <f>$P$29</f>
        <v>1.4487855487395043</v>
      </c>
      <c r="F64" s="13">
        <f>$P$29</f>
        <v>1.4487855487395043</v>
      </c>
      <c r="Z64" t="str">
        <f t="shared" si="31"/>
        <v>Norway</v>
      </c>
      <c r="AB64" t="str" cm="1">
        <f t="array" ref="AB64">_xlfn.IFNA(INDEX('[12]MPkm Rail'!$C$10:$U$24,MATCH($AA64&amp;$Z64,'[12]MPkm Rail'!$A$10:$A$24&amp;'[12]MPkm Rail'!$B$10:$B$24,0),MATCH(AB$53,'[12]MPkm Rail'!$C$8:$U$8,0)),"")</f>
        <v/>
      </c>
      <c r="AC64" t="str" cm="1">
        <f t="array" ref="AC64">_xlfn.IFNA(INDEX('[12]MPkm Rail'!$C$10:$U$24,MATCH($AA64&amp;$Z64,'[12]MPkm Rail'!$A$10:$A$24&amp;'[12]MPkm Rail'!$B$10:$B$24,0),MATCH(AC$53,'[12]MPkm Rail'!$C$8:$U$8,0)),"")</f>
        <v/>
      </c>
      <c r="AD64" t="str" cm="1">
        <f t="array" ref="AD64">_xlfn.IFNA(INDEX('[12]MPkm Rail'!$C$10:$U$24,MATCH($AA64&amp;$Z64,'[12]MPkm Rail'!$A$10:$A$24&amp;'[12]MPkm Rail'!$B$10:$B$24,0),MATCH(AD$53,'[12]MPkm Rail'!$C$8:$U$8,0)),"")</f>
        <v/>
      </c>
      <c r="AE64" t="str" cm="1">
        <f t="array" ref="AE64">_xlfn.IFNA(INDEX('[12]MPkm Rail'!$C$10:$U$24,MATCH($AA64&amp;$Z64,'[12]MPkm Rail'!$A$10:$A$24&amp;'[12]MPkm Rail'!$B$10:$B$24,0),MATCH(AE$53,'[12]MPkm Rail'!$C$8:$U$8,0)),"")</f>
        <v/>
      </c>
      <c r="AF64" t="str" cm="1">
        <f t="array" ref="AF64">_xlfn.IFNA(INDEX('[12]MPkm Rail'!$C$10:$U$24,MATCH($AA64&amp;$Z64,'[12]MPkm Rail'!$A$10:$A$24&amp;'[12]MPkm Rail'!$B$10:$B$24,0),MATCH(AF$53,'[12]MPkm Rail'!$C$8:$U$8,0)),"")</f>
        <v/>
      </c>
      <c r="AG64" t="str" cm="1">
        <f t="array" ref="AG64">_xlfn.IFNA(INDEX('[12]MPkm Rail'!$C$10:$U$24,MATCH($AA64&amp;$Z64,'[12]MPkm Rail'!$A$10:$A$24&amp;'[12]MPkm Rail'!$B$10:$B$24,0),MATCH(AG$53,'[12]MPkm Rail'!$C$8:$U$8,0)),"")</f>
        <v/>
      </c>
      <c r="AH64" t="str" cm="1">
        <f t="array" ref="AH64">_xlfn.IFNA(INDEX('[12]MPkm Rail'!$C$10:$U$24,MATCH($AA64&amp;$Z64,'[12]MPkm Rail'!$A$10:$A$24&amp;'[12]MPkm Rail'!$B$10:$B$24,0),MATCH(AH$53,'[12]MPkm Rail'!$C$8:$U$8,0)),"")</f>
        <v/>
      </c>
      <c r="AI64" t="str" cm="1">
        <f t="array" ref="AI64">_xlfn.IFNA(INDEX('[12]MPkm Rail'!$C$10:$U$24,MATCH($AA64&amp;$Z64,'[12]MPkm Rail'!$A$10:$A$24&amp;'[12]MPkm Rail'!$B$10:$B$24,0),MATCH(AI$53,'[12]MPkm Rail'!$C$8:$U$8,0)),"")</f>
        <v/>
      </c>
      <c r="AJ64" t="str" cm="1">
        <f t="array" ref="AJ64">_xlfn.IFNA(INDEX('[12]MPkm Rail'!$C$10:$U$24,MATCH($AA64&amp;$Z64,'[12]MPkm Rail'!$A$10:$A$24&amp;'[12]MPkm Rail'!$B$10:$B$24,0),MATCH(AJ$53,'[12]MPkm Rail'!$C$8:$U$8,0)),"")</f>
        <v/>
      </c>
      <c r="AK64" t="str" cm="1">
        <f t="array" ref="AK64">_xlfn.IFNA(INDEX('[12]MPkm Rail'!$C$10:$U$24,MATCH($AA64&amp;$Z64,'[12]MPkm Rail'!$A$10:$A$24&amp;'[12]MPkm Rail'!$B$10:$B$24,0),MATCH(AK$53,'[12]MPkm Rail'!$C$8:$U$8,0)),"")</f>
        <v/>
      </c>
    </row>
    <row r="65" spans="2:37" x14ac:dyDescent="0.3">
      <c r="B65">
        <v>2030</v>
      </c>
      <c r="C65" s="106" t="s">
        <v>272</v>
      </c>
      <c r="D65" s="16" t="s">
        <v>330</v>
      </c>
      <c r="E65" s="13">
        <f>$Q$29</f>
        <v>1.4224622697066993</v>
      </c>
      <c r="F65" s="13">
        <f>$Q$29</f>
        <v>1.4224622697066993</v>
      </c>
      <c r="Z65" t="str">
        <f t="shared" si="31"/>
        <v>Norway</v>
      </c>
      <c r="AB65" t="str" cm="1">
        <f t="array" ref="AB65">_xlfn.IFNA(INDEX('[12]MPkm Rail'!$C$10:$U$24,MATCH($AA65&amp;$Z65,'[12]MPkm Rail'!$A$10:$A$24&amp;'[12]MPkm Rail'!$B$10:$B$24,0),MATCH(AB$53,'[12]MPkm Rail'!$C$8:$U$8,0)),"")</f>
        <v/>
      </c>
      <c r="AC65" t="str" cm="1">
        <f t="array" ref="AC65">_xlfn.IFNA(INDEX('[12]MPkm Rail'!$C$10:$U$24,MATCH($AA65&amp;$Z65,'[12]MPkm Rail'!$A$10:$A$24&amp;'[12]MPkm Rail'!$B$10:$B$24,0),MATCH(AC$53,'[12]MPkm Rail'!$C$8:$U$8,0)),"")</f>
        <v/>
      </c>
      <c r="AD65" t="str" cm="1">
        <f t="array" ref="AD65">_xlfn.IFNA(INDEX('[12]MPkm Rail'!$C$10:$U$24,MATCH($AA65&amp;$Z65,'[12]MPkm Rail'!$A$10:$A$24&amp;'[12]MPkm Rail'!$B$10:$B$24,0),MATCH(AD$53,'[12]MPkm Rail'!$C$8:$U$8,0)),"")</f>
        <v/>
      </c>
      <c r="AE65" t="str" cm="1">
        <f t="array" ref="AE65">_xlfn.IFNA(INDEX('[12]MPkm Rail'!$C$10:$U$24,MATCH($AA65&amp;$Z65,'[12]MPkm Rail'!$A$10:$A$24&amp;'[12]MPkm Rail'!$B$10:$B$24,0),MATCH(AE$53,'[12]MPkm Rail'!$C$8:$U$8,0)),"")</f>
        <v/>
      </c>
      <c r="AF65" t="str" cm="1">
        <f t="array" ref="AF65">_xlfn.IFNA(INDEX('[12]MPkm Rail'!$C$10:$U$24,MATCH($AA65&amp;$Z65,'[12]MPkm Rail'!$A$10:$A$24&amp;'[12]MPkm Rail'!$B$10:$B$24,0),MATCH(AF$53,'[12]MPkm Rail'!$C$8:$U$8,0)),"")</f>
        <v/>
      </c>
      <c r="AG65" t="str" cm="1">
        <f t="array" ref="AG65">_xlfn.IFNA(INDEX('[12]MPkm Rail'!$C$10:$U$24,MATCH($AA65&amp;$Z65,'[12]MPkm Rail'!$A$10:$A$24&amp;'[12]MPkm Rail'!$B$10:$B$24,0),MATCH(AG$53,'[12]MPkm Rail'!$C$8:$U$8,0)),"")</f>
        <v/>
      </c>
      <c r="AH65" t="str" cm="1">
        <f t="array" ref="AH65">_xlfn.IFNA(INDEX('[12]MPkm Rail'!$C$10:$U$24,MATCH($AA65&amp;$Z65,'[12]MPkm Rail'!$A$10:$A$24&amp;'[12]MPkm Rail'!$B$10:$B$24,0),MATCH(AH$53,'[12]MPkm Rail'!$C$8:$U$8,0)),"")</f>
        <v/>
      </c>
      <c r="AI65" t="str" cm="1">
        <f t="array" ref="AI65">_xlfn.IFNA(INDEX('[12]MPkm Rail'!$C$10:$U$24,MATCH($AA65&amp;$Z65,'[12]MPkm Rail'!$A$10:$A$24&amp;'[12]MPkm Rail'!$B$10:$B$24,0),MATCH(AI$53,'[12]MPkm Rail'!$C$8:$U$8,0)),"")</f>
        <v/>
      </c>
      <c r="AJ65" t="str" cm="1">
        <f t="array" ref="AJ65">_xlfn.IFNA(INDEX('[12]MPkm Rail'!$C$10:$U$24,MATCH($AA65&amp;$Z65,'[12]MPkm Rail'!$A$10:$A$24&amp;'[12]MPkm Rail'!$B$10:$B$24,0),MATCH(AJ$53,'[12]MPkm Rail'!$C$8:$U$8,0)),"")</f>
        <v/>
      </c>
      <c r="AK65" t="str" cm="1">
        <f t="array" ref="AK65">_xlfn.IFNA(INDEX('[12]MPkm Rail'!$C$10:$U$24,MATCH($AA65&amp;$Z65,'[12]MPkm Rail'!$A$10:$A$24&amp;'[12]MPkm Rail'!$B$10:$B$24,0),MATCH(AK$53,'[12]MPkm Rail'!$C$8:$U$8,0)),"")</f>
        <v/>
      </c>
    </row>
    <row r="66" spans="2:37" x14ac:dyDescent="0.3">
      <c r="B66">
        <v>2035</v>
      </c>
      <c r="C66" s="106" t="s">
        <v>272</v>
      </c>
      <c r="D66" s="16" t="s">
        <v>330</v>
      </c>
      <c r="E66" s="13">
        <f>$R$29</f>
        <v>1.3961389906738946</v>
      </c>
      <c r="F66" s="13">
        <f>$R$29</f>
        <v>1.3961389906738946</v>
      </c>
      <c r="Z66" t="str">
        <f t="shared" si="31"/>
        <v>Norway</v>
      </c>
      <c r="AA66" s="117" t="str">
        <f>'[12]Mtkm Road'!A10</f>
        <v>Loaded - total transport</v>
      </c>
      <c r="AB66" cm="1">
        <f t="array" ref="AB66">_xlfn.IFNA(INDEX('[12]Mtkm Road'!$C$10:$U$24,MATCH($AA66&amp;$Z66,'[12]Mtkm Road'!$A$10:$A$24&amp;'[12]Mtkm Road'!$B$10:$B$24,0),MATCH(AB$53,'[12]Mtkm Road'!$C$8:$U$8,0)),"")</f>
        <v>19751</v>
      </c>
      <c r="AC66" cm="1">
        <f t="array" ref="AC66">_xlfn.IFNA(INDEX('[12]Mtkm Road'!$C$10:$U$24,MATCH($AA66&amp;$Z66,'[12]Mtkm Road'!$A$10:$A$24&amp;'[12]Mtkm Road'!$B$10:$B$24,0),MATCH(AC$53,'[12]Mtkm Road'!$C$8:$U$8,0)),"")</f>
        <v>19188</v>
      </c>
      <c r="AD66" cm="1">
        <f t="array" ref="AD66">_xlfn.IFNA(INDEX('[12]Mtkm Road'!$C$10:$U$24,MATCH($AA66&amp;$Z66,'[12]Mtkm Road'!$A$10:$A$24&amp;'[12]Mtkm Road'!$B$10:$B$24,0),MATCH(AD$53,'[12]Mtkm Road'!$C$8:$U$8,0)),"")</f>
        <v>20171</v>
      </c>
      <c r="AE66" cm="1">
        <f t="array" ref="AE66">_xlfn.IFNA(INDEX('[12]Mtkm Road'!$C$10:$U$24,MATCH($AA66&amp;$Z66,'[12]Mtkm Road'!$A$10:$A$24&amp;'[12]Mtkm Road'!$B$10:$B$24,0),MATCH(AE$53,'[12]Mtkm Road'!$C$8:$U$8,0)),"")</f>
        <v>21317</v>
      </c>
      <c r="AF66" cm="1">
        <f t="array" ref="AF66">_xlfn.IFNA(INDEX('[12]Mtkm Road'!$C$10:$U$24,MATCH($AA66&amp;$Z66,'[12]Mtkm Road'!$A$10:$A$24&amp;'[12]Mtkm Road'!$B$10:$B$24,0),MATCH(AF$53,'[12]Mtkm Road'!$C$8:$U$8,0)),"")</f>
        <v>21594</v>
      </c>
      <c r="AG66" cm="1">
        <f t="array" ref="AG66">_xlfn.IFNA(INDEX('[12]Mtkm Road'!$C$10:$U$24,MATCH($AA66&amp;$Z66,'[12]Mtkm Road'!$A$10:$A$24&amp;'[12]Mtkm Road'!$B$10:$B$24,0),MATCH(AG$53,'[12]Mtkm Road'!$C$8:$U$8,0)),"")</f>
        <v>23136</v>
      </c>
      <c r="AH66" cm="1">
        <f t="array" ref="AH66">_xlfn.IFNA(INDEX('[12]Mtkm Road'!$C$10:$U$24,MATCH($AA66&amp;$Z66,'[12]Mtkm Road'!$A$10:$A$24&amp;'[12]Mtkm Road'!$B$10:$B$24,0),MATCH(AH$53,'[12]Mtkm Road'!$C$8:$U$8,0)),"")</f>
        <v>20910</v>
      </c>
      <c r="AI66" cm="1">
        <f t="array" ref="AI66">_xlfn.IFNA(INDEX('[12]Mtkm Road'!$C$10:$U$24,MATCH($AA66&amp;$Z66,'[12]Mtkm Road'!$A$10:$A$24&amp;'[12]Mtkm Road'!$B$10:$B$24,0),MATCH(AI$53,'[12]Mtkm Road'!$C$8:$U$8,0)),"")</f>
        <v>21385</v>
      </c>
      <c r="AJ66" cm="1">
        <f t="array" ref="AJ66">_xlfn.IFNA(INDEX('[12]Mtkm Road'!$C$10:$U$24,MATCH($AA66&amp;$Z66,'[12]Mtkm Road'!$A$10:$A$24&amp;'[12]Mtkm Road'!$B$10:$B$24,0),MATCH(AJ$53,'[12]Mtkm Road'!$C$8:$U$8,0)),"")</f>
        <v>21338</v>
      </c>
      <c r="AK66" cm="1">
        <f t="array" ref="AK66">_xlfn.IFNA(INDEX('[12]Mtkm Road'!$C$10:$U$24,MATCH($AA66&amp;$Z66,'[12]Mtkm Road'!$A$10:$A$24&amp;'[12]Mtkm Road'!$B$10:$B$24,0),MATCH(AK$53,'[12]Mtkm Road'!$C$8:$U$8,0)),"")</f>
        <v>21463</v>
      </c>
    </row>
    <row r="67" spans="2:37" x14ac:dyDescent="0.3">
      <c r="B67">
        <v>2040</v>
      </c>
      <c r="C67" s="106" t="s">
        <v>272</v>
      </c>
      <c r="D67" s="16" t="s">
        <v>330</v>
      </c>
      <c r="E67" s="13">
        <f>$S$29</f>
        <v>1.3698157116410896</v>
      </c>
      <c r="F67" s="13">
        <f>$S$29</f>
        <v>1.3698157116410896</v>
      </c>
      <c r="Z67" t="str">
        <f t="shared" si="31"/>
        <v>Norway</v>
      </c>
      <c r="AA67" s="109" t="str">
        <f>AA66</f>
        <v>Loaded - total transport</v>
      </c>
      <c r="AB67" cm="1">
        <f t="array" ref="AB67">_xlfn.IFNA(INDEX('[12]Mtkm Road'!$C$10:$U$24,MATCH($AA67&amp;$Z67,'[12]Mtkm Road'!$A$10:$A$24&amp;'[12]Mtkm Road'!$B$10:$B$24,0),MATCH(AB$53,'[12]Mtkm Road'!$C$8:$U$8,0)),"")</f>
        <v>19751</v>
      </c>
      <c r="AC67" cm="1">
        <f t="array" ref="AC67">_xlfn.IFNA(INDEX('[12]Mtkm Road'!$C$10:$U$24,MATCH($AA67&amp;$Z67,'[12]Mtkm Road'!$A$10:$A$24&amp;'[12]Mtkm Road'!$B$10:$B$24,0),MATCH(AC$53,'[12]Mtkm Road'!$C$8:$U$8,0)),"")</f>
        <v>19188</v>
      </c>
      <c r="AD67" cm="1">
        <f t="array" ref="AD67">_xlfn.IFNA(INDEX('[12]Mtkm Road'!$C$10:$U$24,MATCH($AA67&amp;$Z67,'[12]Mtkm Road'!$A$10:$A$24&amp;'[12]Mtkm Road'!$B$10:$B$24,0),MATCH(AD$53,'[12]Mtkm Road'!$C$8:$U$8,0)),"")</f>
        <v>20171</v>
      </c>
      <c r="AE67" cm="1">
        <f t="array" ref="AE67">_xlfn.IFNA(INDEX('[12]Mtkm Road'!$C$10:$U$24,MATCH($AA67&amp;$Z67,'[12]Mtkm Road'!$A$10:$A$24&amp;'[12]Mtkm Road'!$B$10:$B$24,0),MATCH(AE$53,'[12]Mtkm Road'!$C$8:$U$8,0)),"")</f>
        <v>21317</v>
      </c>
      <c r="AF67" cm="1">
        <f t="array" ref="AF67">_xlfn.IFNA(INDEX('[12]Mtkm Road'!$C$10:$U$24,MATCH($AA67&amp;$Z67,'[12]Mtkm Road'!$A$10:$A$24&amp;'[12]Mtkm Road'!$B$10:$B$24,0),MATCH(AF$53,'[12]Mtkm Road'!$C$8:$U$8,0)),"")</f>
        <v>21594</v>
      </c>
      <c r="AG67" cm="1">
        <f t="array" ref="AG67">_xlfn.IFNA(INDEX('[12]Mtkm Road'!$C$10:$U$24,MATCH($AA67&amp;$Z67,'[12]Mtkm Road'!$A$10:$A$24&amp;'[12]Mtkm Road'!$B$10:$B$24,0),MATCH(AG$53,'[12]Mtkm Road'!$C$8:$U$8,0)),"")</f>
        <v>23136</v>
      </c>
      <c r="AH67" cm="1">
        <f t="array" ref="AH67">_xlfn.IFNA(INDEX('[12]Mtkm Road'!$C$10:$U$24,MATCH($AA67&amp;$Z67,'[12]Mtkm Road'!$A$10:$A$24&amp;'[12]Mtkm Road'!$B$10:$B$24,0),MATCH(AH$53,'[12]Mtkm Road'!$C$8:$U$8,0)),"")</f>
        <v>20910</v>
      </c>
      <c r="AI67" cm="1">
        <f t="array" ref="AI67">_xlfn.IFNA(INDEX('[12]Mtkm Road'!$C$10:$U$24,MATCH($AA67&amp;$Z67,'[12]Mtkm Road'!$A$10:$A$24&amp;'[12]Mtkm Road'!$B$10:$B$24,0),MATCH(AI$53,'[12]Mtkm Road'!$C$8:$U$8,0)),"")</f>
        <v>21385</v>
      </c>
      <c r="AJ67" cm="1">
        <f t="array" ref="AJ67">_xlfn.IFNA(INDEX('[12]Mtkm Road'!$C$10:$U$24,MATCH($AA67&amp;$Z67,'[12]Mtkm Road'!$A$10:$A$24&amp;'[12]Mtkm Road'!$B$10:$B$24,0),MATCH(AJ$53,'[12]Mtkm Road'!$C$8:$U$8,0)),"")</f>
        <v>21338</v>
      </c>
      <c r="AK67" cm="1">
        <f t="array" ref="AK67">_xlfn.IFNA(INDEX('[12]Mtkm Road'!$C$10:$U$24,MATCH($AA67&amp;$Z67,'[12]Mtkm Road'!$A$10:$A$24&amp;'[12]Mtkm Road'!$B$10:$B$24,0),MATCH(AK$53,'[12]Mtkm Road'!$C$8:$U$8,0)),"")</f>
        <v>21463</v>
      </c>
    </row>
    <row r="68" spans="2:37" x14ac:dyDescent="0.3">
      <c r="B68">
        <v>2045</v>
      </c>
      <c r="C68" s="106" t="s">
        <v>272</v>
      </c>
      <c r="D68" s="16" t="s">
        <v>330</v>
      </c>
      <c r="E68" s="13">
        <f>$T$29</f>
        <v>1.3434924326082849</v>
      </c>
      <c r="F68" s="13">
        <f>$T$29</f>
        <v>1.3434924326082849</v>
      </c>
      <c r="Z68" t="str">
        <f t="shared" si="31"/>
        <v>Norway</v>
      </c>
      <c r="AA68" s="109" t="str">
        <f>AA67</f>
        <v>Loaded - total transport</v>
      </c>
      <c r="AB68" cm="1">
        <f t="array" ref="AB68">_xlfn.IFNA(INDEX('[12]Mtkm Road'!$C$10:$U$24,MATCH($AA68&amp;$Z68,'[12]Mtkm Road'!$A$10:$A$24&amp;'[12]Mtkm Road'!$B$10:$B$24,0),MATCH(AB$53,'[12]Mtkm Road'!$C$8:$U$8,0)),"")</f>
        <v>19751</v>
      </c>
      <c r="AC68" cm="1">
        <f t="array" ref="AC68">_xlfn.IFNA(INDEX('[12]Mtkm Road'!$C$10:$U$24,MATCH($AA68&amp;$Z68,'[12]Mtkm Road'!$A$10:$A$24&amp;'[12]Mtkm Road'!$B$10:$B$24,0),MATCH(AC$53,'[12]Mtkm Road'!$C$8:$U$8,0)),"")</f>
        <v>19188</v>
      </c>
      <c r="AD68" cm="1">
        <f t="array" ref="AD68">_xlfn.IFNA(INDEX('[12]Mtkm Road'!$C$10:$U$24,MATCH($AA68&amp;$Z68,'[12]Mtkm Road'!$A$10:$A$24&amp;'[12]Mtkm Road'!$B$10:$B$24,0),MATCH(AD$53,'[12]Mtkm Road'!$C$8:$U$8,0)),"")</f>
        <v>20171</v>
      </c>
      <c r="AE68" cm="1">
        <f t="array" ref="AE68">_xlfn.IFNA(INDEX('[12]Mtkm Road'!$C$10:$U$24,MATCH($AA68&amp;$Z68,'[12]Mtkm Road'!$A$10:$A$24&amp;'[12]Mtkm Road'!$B$10:$B$24,0),MATCH(AE$53,'[12]Mtkm Road'!$C$8:$U$8,0)),"")</f>
        <v>21317</v>
      </c>
      <c r="AF68" cm="1">
        <f t="array" ref="AF68">_xlfn.IFNA(INDEX('[12]Mtkm Road'!$C$10:$U$24,MATCH($AA68&amp;$Z68,'[12]Mtkm Road'!$A$10:$A$24&amp;'[12]Mtkm Road'!$B$10:$B$24,0),MATCH(AF$53,'[12]Mtkm Road'!$C$8:$U$8,0)),"")</f>
        <v>21594</v>
      </c>
      <c r="AG68" cm="1">
        <f t="array" ref="AG68">_xlfn.IFNA(INDEX('[12]Mtkm Road'!$C$10:$U$24,MATCH($AA68&amp;$Z68,'[12]Mtkm Road'!$A$10:$A$24&amp;'[12]Mtkm Road'!$B$10:$B$24,0),MATCH(AG$53,'[12]Mtkm Road'!$C$8:$U$8,0)),"")</f>
        <v>23136</v>
      </c>
      <c r="AH68" cm="1">
        <f t="array" ref="AH68">_xlfn.IFNA(INDEX('[12]Mtkm Road'!$C$10:$U$24,MATCH($AA68&amp;$Z68,'[12]Mtkm Road'!$A$10:$A$24&amp;'[12]Mtkm Road'!$B$10:$B$24,0),MATCH(AH$53,'[12]Mtkm Road'!$C$8:$U$8,0)),"")</f>
        <v>20910</v>
      </c>
      <c r="AI68" cm="1">
        <f t="array" ref="AI68">_xlfn.IFNA(INDEX('[12]Mtkm Road'!$C$10:$U$24,MATCH($AA68&amp;$Z68,'[12]Mtkm Road'!$A$10:$A$24&amp;'[12]Mtkm Road'!$B$10:$B$24,0),MATCH(AI$53,'[12]Mtkm Road'!$C$8:$U$8,0)),"")</f>
        <v>21385</v>
      </c>
      <c r="AJ68" cm="1">
        <f t="array" ref="AJ68">_xlfn.IFNA(INDEX('[12]Mtkm Road'!$C$10:$U$24,MATCH($AA68&amp;$Z68,'[12]Mtkm Road'!$A$10:$A$24&amp;'[12]Mtkm Road'!$B$10:$B$24,0),MATCH(AJ$53,'[12]Mtkm Road'!$C$8:$U$8,0)),"")</f>
        <v>21338</v>
      </c>
      <c r="AK68" cm="1">
        <f t="array" ref="AK68">_xlfn.IFNA(INDEX('[12]Mtkm Road'!$C$10:$U$24,MATCH($AA68&amp;$Z68,'[12]Mtkm Road'!$A$10:$A$24&amp;'[12]Mtkm Road'!$B$10:$B$24,0),MATCH(AK$53,'[12]Mtkm Road'!$C$8:$U$8,0)),"")</f>
        <v>21463</v>
      </c>
    </row>
    <row r="69" spans="2:37" x14ac:dyDescent="0.3">
      <c r="B69" s="2">
        <v>2050</v>
      </c>
      <c r="C69" s="106" t="s">
        <v>272</v>
      </c>
      <c r="D69" s="120" t="s">
        <v>330</v>
      </c>
      <c r="E69" s="19">
        <f>$U$29</f>
        <v>1.3171691535754799</v>
      </c>
      <c r="F69" s="19">
        <f>$U$29</f>
        <v>1.3171691535754799</v>
      </c>
      <c r="Z69" t="str">
        <f t="shared" si="31"/>
        <v>Norway</v>
      </c>
      <c r="AA69" t="s">
        <v>304</v>
      </c>
      <c r="AB69" cm="1">
        <f t="array" ref="AB69">_xlfn.IFNA(INDEX('[12]Mtkm Rail'!$C$10:$U$24,MATCH($AA69&amp;$Z69,'[12]Mtkm Rail'!$A$10:$A$24&amp;'[12]Mtkm Rail'!$B$10:$B$24,0),MATCH(AB$53,'[12]Mtkm Rail'!$C$8:$U$8,0)),"")</f>
        <v>3496</v>
      </c>
      <c r="AC69" cm="1">
        <f t="array" ref="AC69">_xlfn.IFNA(INDEX('[12]Mtkm Rail'!$C$10:$U$24,MATCH($AA69&amp;$Z69,'[12]Mtkm Rail'!$A$10:$A$24&amp;'[12]Mtkm Rail'!$B$10:$B$24,0),MATCH(AC$53,'[12]Mtkm Rail'!$C$8:$U$8,0)),"")</f>
        <v>3574</v>
      </c>
      <c r="AD69" cm="1">
        <f t="array" ref="AD69">_xlfn.IFNA(INDEX('[12]Mtkm Rail'!$C$10:$U$24,MATCH($AA69&amp;$Z69,'[12]Mtkm Rail'!$A$10:$A$24&amp;'[12]Mtkm Rail'!$B$10:$B$24,0),MATCH(AD$53,'[12]Mtkm Rail'!$C$8:$U$8,0)),"")</f>
        <v>3489</v>
      </c>
      <c r="AE69" cm="1">
        <f t="array" ref="AE69">_xlfn.IFNA(INDEX('[12]Mtkm Rail'!$C$10:$U$24,MATCH($AA69&amp;$Z69,'[12]Mtkm Rail'!$A$10:$A$24&amp;'[12]Mtkm Rail'!$B$10:$B$24,0),MATCH(AE$53,'[12]Mtkm Rail'!$C$8:$U$8,0)),"")</f>
        <v>3383</v>
      </c>
      <c r="AF69" cm="1">
        <f t="array" ref="AF69">_xlfn.IFNA(INDEX('[12]Mtkm Rail'!$C$10:$U$24,MATCH($AA69&amp;$Z69,'[12]Mtkm Rail'!$A$10:$A$24&amp;'[12]Mtkm Rail'!$B$10:$B$24,0),MATCH(AF$53,'[12]Mtkm Rail'!$C$8:$U$8,0)),"")</f>
        <v>3539</v>
      </c>
      <c r="AG69" cm="1">
        <f t="array" ref="AG69">_xlfn.IFNA(INDEX('[12]Mtkm Rail'!$C$10:$U$24,MATCH($AA69&amp;$Z69,'[12]Mtkm Rail'!$A$10:$A$24&amp;'[12]Mtkm Rail'!$B$10:$B$24,0),MATCH(AG$53,'[12]Mtkm Rail'!$C$8:$U$8,0)),"")</f>
        <v>3498</v>
      </c>
      <c r="AH69" cm="1">
        <f t="array" ref="AH69">_xlfn.IFNA(INDEX('[12]Mtkm Rail'!$C$10:$U$24,MATCH($AA69&amp;$Z69,'[12]Mtkm Rail'!$A$10:$A$24&amp;'[12]Mtkm Rail'!$B$10:$B$24,0),MATCH(AH$53,'[12]Mtkm Rail'!$C$8:$U$8,0)),"")</f>
        <v>3312</v>
      </c>
      <c r="AI69" cm="1">
        <f t="array" ref="AI69">_xlfn.IFNA(INDEX('[12]Mtkm Rail'!$C$10:$U$24,MATCH($AA69&amp;$Z69,'[12]Mtkm Rail'!$A$10:$A$24&amp;'[12]Mtkm Rail'!$B$10:$B$24,0),MATCH(AI$53,'[12]Mtkm Rail'!$C$8:$U$8,0)),"")</f>
        <v>4040</v>
      </c>
      <c r="AJ69" cm="1">
        <f t="array" ref="AJ69">_xlfn.IFNA(INDEX('[12]Mtkm Rail'!$C$10:$U$24,MATCH($AA69&amp;$Z69,'[12]Mtkm Rail'!$A$10:$A$24&amp;'[12]Mtkm Rail'!$B$10:$B$24,0),MATCH(AJ$53,'[12]Mtkm Rail'!$C$8:$U$8,0)),"")</f>
        <v>3970</v>
      </c>
      <c r="AK69" cm="1">
        <f t="array" ref="AK69">_xlfn.IFNA(INDEX('[12]Mtkm Rail'!$C$10:$U$24,MATCH($AA69&amp;$Z69,'[12]Mtkm Rail'!$A$10:$A$24&amp;'[12]Mtkm Rail'!$B$10:$B$24,0),MATCH(AK$53,'[12]Mtkm Rail'!$C$8:$U$8,0)),"")</f>
        <v>3903</v>
      </c>
    </row>
    <row r="70" spans="2:37" x14ac:dyDescent="0.3">
      <c r="B70">
        <v>2012</v>
      </c>
      <c r="C70" s="5" t="s">
        <v>273</v>
      </c>
      <c r="D70" s="16" t="s">
        <v>335</v>
      </c>
      <c r="E70" s="13">
        <f>$M$29</f>
        <v>1.126867661430192</v>
      </c>
      <c r="F70" s="13">
        <f>$M$29</f>
        <v>1.126867661430192</v>
      </c>
      <c r="Z70" t="str">
        <f t="shared" si="31"/>
        <v>Norway</v>
      </c>
      <c r="AA70" t="s">
        <v>332</v>
      </c>
    </row>
    <row r="71" spans="2:37" x14ac:dyDescent="0.3">
      <c r="B71">
        <v>2015</v>
      </c>
      <c r="C71" t="s">
        <v>273</v>
      </c>
      <c r="D71" s="16" t="s">
        <v>335</v>
      </c>
      <c r="E71" s="13">
        <f>$N$29</f>
        <v>1.3171691535754799</v>
      </c>
      <c r="F71" s="13">
        <f>$N$29</f>
        <v>1.3171691535754799</v>
      </c>
      <c r="Z71" t="str">
        <f>Z69</f>
        <v>Norway</v>
      </c>
      <c r="AA71" t="str">
        <f>'[12]Mtkm Avi'!A10</f>
        <v>National transport and international transport intra-EU27 (from 2020)</v>
      </c>
      <c r="AB71" cm="1">
        <f t="array" ref="AB71">_xlfn.IFNA(INDEX('[12]Mtkm Avi'!$C$10:$U$24,MATCH($AA71&amp;$Z71,'[12]MPkm Avi'!$A$10:$A$24&amp;'[12]MPkm Avi'!$B$10:$B$24,0),MATCH(AB$53,'[12]MPkm Avi'!$C$8:$U$8,0)),"")</f>
        <v>6</v>
      </c>
      <c r="AC71" cm="1">
        <f t="array" ref="AC71">_xlfn.IFNA(INDEX('[12]Mtkm Avi'!$C$10:$U$24,MATCH($AA71&amp;$Z71,'[12]MPkm Avi'!$A$10:$A$24&amp;'[12]MPkm Avi'!$B$10:$B$24,0),MATCH(AC$53,'[12]MPkm Avi'!$C$8:$U$8,0)),"")</f>
        <v>7</v>
      </c>
      <c r="AD71" cm="1">
        <f t="array" ref="AD71">_xlfn.IFNA(INDEX('[12]Mtkm Avi'!$C$10:$U$24,MATCH($AA71&amp;$Z71,'[12]MPkm Avi'!$A$10:$A$24&amp;'[12]MPkm Avi'!$B$10:$B$24,0),MATCH(AD$53,'[12]MPkm Avi'!$C$8:$U$8,0)),"")</f>
        <v>7</v>
      </c>
      <c r="AE71" cm="1">
        <f t="array" ref="AE71">_xlfn.IFNA(INDEX('[12]Mtkm Avi'!$C$10:$U$24,MATCH($AA71&amp;$Z71,'[12]MPkm Avi'!$A$10:$A$24&amp;'[12]MPkm Avi'!$B$10:$B$24,0),MATCH(AE$53,'[12]MPkm Avi'!$C$8:$U$8,0)),"")</f>
        <v>13</v>
      </c>
      <c r="AF71" cm="1">
        <f t="array" ref="AF71">_xlfn.IFNA(INDEX('[12]Mtkm Avi'!$C$10:$U$24,MATCH($AA71&amp;$Z71,'[12]MPkm Avi'!$A$10:$A$24&amp;'[12]MPkm Avi'!$B$10:$B$24,0),MATCH(AF$53,'[12]MPkm Avi'!$C$8:$U$8,0)),"")</f>
        <v>15</v>
      </c>
      <c r="AG71" cm="1">
        <f t="array" ref="AG71">_xlfn.IFNA(INDEX('[12]Mtkm Avi'!$C$10:$U$24,MATCH($AA71&amp;$Z71,'[12]MPkm Avi'!$A$10:$A$24&amp;'[12]MPkm Avi'!$B$10:$B$24,0),MATCH(AG$53,'[12]MPkm Avi'!$C$8:$U$8,0)),"")</f>
        <v>15</v>
      </c>
      <c r="AH71" cm="1">
        <f t="array" ref="AH71">_xlfn.IFNA(INDEX('[12]Mtkm Avi'!$C$10:$U$24,MATCH($AA71&amp;$Z71,'[12]MPkm Avi'!$A$10:$A$24&amp;'[12]MPkm Avi'!$B$10:$B$24,0),MATCH(AH$53,'[12]MPkm Avi'!$C$8:$U$8,0)),"")</f>
        <v>14</v>
      </c>
      <c r="AI71" cm="1">
        <f t="array" ref="AI71">_xlfn.IFNA(INDEX('[12]Mtkm Avi'!$C$10:$U$24,MATCH($AA71&amp;$Z71,'[12]MPkm Avi'!$A$10:$A$24&amp;'[12]MPkm Avi'!$B$10:$B$24,0),MATCH(AI$53,'[12]MPkm Avi'!$C$8:$U$8,0)),"")</f>
        <v>15</v>
      </c>
      <c r="AJ71" cm="1">
        <f t="array" ref="AJ71">_xlfn.IFNA(INDEX('[12]Mtkm Avi'!$C$10:$U$24,MATCH($AA71&amp;$Z71,'[12]MPkm Avi'!$A$10:$A$24&amp;'[12]MPkm Avi'!$B$10:$B$24,0),MATCH(AJ$53,'[12]MPkm Avi'!$C$8:$U$8,0)),"")</f>
        <v>14</v>
      </c>
      <c r="AK71" t="str" cm="1">
        <f t="array" ref="AK71">_xlfn.IFNA(INDEX('[12]Mtkm Avi'!$C$10:$U$24,MATCH($AA71&amp;$Z71,'[12]MPkm Avi'!$A$10:$A$24&amp;'[12]MPkm Avi'!$B$10:$B$24,0),MATCH(AK$53,'[12]MPkm Avi'!$C$8:$U$8,0)),"")</f>
        <v/>
      </c>
    </row>
    <row r="72" spans="2:37" x14ac:dyDescent="0.3">
      <c r="B72">
        <v>2020</v>
      </c>
      <c r="C72" t="s">
        <v>273</v>
      </c>
      <c r="D72" s="16" t="s">
        <v>335</v>
      </c>
      <c r="E72" s="13">
        <f>$O$29</f>
        <v>1.37137522318872</v>
      </c>
      <c r="F72" s="13">
        <f>$O$29</f>
        <v>1.37137522318872</v>
      </c>
      <c r="Z72" t="str">
        <f>Z71</f>
        <v>Norway</v>
      </c>
      <c r="AA72" t="str">
        <f>'[12]Mtkm Avi'!A14</f>
        <v>International transport Extra-EU27 (from 2020)</v>
      </c>
      <c r="AB72" cm="1">
        <f t="array" ref="AB72">_xlfn.IFNA(INDEX('[12]Mtkm Avi'!$C$10:$U$24,MATCH($AA72&amp;$Z72,'[12]MPkm Avi'!$A$10:$A$24&amp;'[12]MPkm Avi'!$B$10:$B$24,0),MATCH(AB$53,'[12]MPkm Avi'!$C$8:$U$8,0)),"")</f>
        <v>2</v>
      </c>
      <c r="AC72" cm="1">
        <f t="array" ref="AC72">_xlfn.IFNA(INDEX('[12]Mtkm Avi'!$C$10:$U$24,MATCH($AA72&amp;$Z72,'[12]MPkm Avi'!$A$10:$A$24&amp;'[12]MPkm Avi'!$B$10:$B$24,0),MATCH(AC$53,'[12]MPkm Avi'!$C$8:$U$8,0)),"")</f>
        <v>4</v>
      </c>
      <c r="AD72" cm="1">
        <f t="array" ref="AD72">_xlfn.IFNA(INDEX('[12]Mtkm Avi'!$C$10:$U$24,MATCH($AA72&amp;$Z72,'[12]MPkm Avi'!$A$10:$A$24&amp;'[12]MPkm Avi'!$B$10:$B$24,0),MATCH(AD$53,'[12]MPkm Avi'!$C$8:$U$8,0)),"")</f>
        <v>5</v>
      </c>
      <c r="AE72" cm="1">
        <f t="array" ref="AE72">_xlfn.IFNA(INDEX('[12]Mtkm Avi'!$C$10:$U$24,MATCH($AA72&amp;$Z72,'[12]MPkm Avi'!$A$10:$A$24&amp;'[12]MPkm Avi'!$B$10:$B$24,0),MATCH(AE$53,'[12]MPkm Avi'!$C$8:$U$8,0)),"")</f>
        <v>7</v>
      </c>
      <c r="AF72" cm="1">
        <f t="array" ref="AF72">_xlfn.IFNA(INDEX('[12]Mtkm Avi'!$C$10:$U$24,MATCH($AA72&amp;$Z72,'[12]MPkm Avi'!$A$10:$A$24&amp;'[12]MPkm Avi'!$B$10:$B$24,0),MATCH(AF$53,'[12]MPkm Avi'!$C$8:$U$8,0)),"")</f>
        <v>7</v>
      </c>
      <c r="AG72" cm="1">
        <f t="array" ref="AG72">_xlfn.IFNA(INDEX('[12]Mtkm Avi'!$C$10:$U$24,MATCH($AA72&amp;$Z72,'[12]MPkm Avi'!$A$10:$A$24&amp;'[12]MPkm Avi'!$B$10:$B$24,0),MATCH(AG$53,'[12]MPkm Avi'!$C$8:$U$8,0)),"")</f>
        <v>6</v>
      </c>
      <c r="AH72" cm="1">
        <f t="array" ref="AH72">_xlfn.IFNA(INDEX('[12]Mtkm Avi'!$C$10:$U$24,MATCH($AA72&amp;$Z72,'[12]MPkm Avi'!$A$10:$A$24&amp;'[12]MPkm Avi'!$B$10:$B$24,0),MATCH(AH$53,'[12]MPkm Avi'!$C$8:$U$8,0)),"")</f>
        <v>7</v>
      </c>
      <c r="AI72" cm="1">
        <f t="array" ref="AI72">_xlfn.IFNA(INDEX('[12]Mtkm Avi'!$C$10:$U$24,MATCH($AA72&amp;$Z72,'[12]MPkm Avi'!$A$10:$A$24&amp;'[12]MPkm Avi'!$B$10:$B$24,0),MATCH(AI$53,'[12]MPkm Avi'!$C$8:$U$8,0)),"")</f>
        <v>9</v>
      </c>
      <c r="AJ72" cm="1">
        <f t="array" ref="AJ72">_xlfn.IFNA(INDEX('[12]Mtkm Avi'!$C$10:$U$24,MATCH($AA72&amp;$Z72,'[12]MPkm Avi'!$A$10:$A$24&amp;'[12]MPkm Avi'!$B$10:$B$24,0),MATCH(AJ$53,'[12]MPkm Avi'!$C$8:$U$8,0)),"")</f>
        <v>9</v>
      </c>
      <c r="AK72" t="str" cm="1">
        <f t="array" ref="AK72">_xlfn.IFNA(INDEX('[12]Mtkm Avi'!$C$10:$U$24,MATCH($AA72&amp;$Z72,'[12]MPkm Avi'!$A$10:$A$24&amp;'[12]MPkm Avi'!$B$10:$B$24,0),MATCH(AK$53,'[12]MPkm Avi'!$C$8:$U$8,0)),"")</f>
        <v/>
      </c>
    </row>
    <row r="73" spans="2:37" x14ac:dyDescent="0.3">
      <c r="B73">
        <v>2025</v>
      </c>
      <c r="C73" t="s">
        <v>273</v>
      </c>
      <c r="D73" s="16" t="s">
        <v>335</v>
      </c>
      <c r="E73" s="13">
        <f>$P$29</f>
        <v>1.4487855487395043</v>
      </c>
      <c r="F73" s="13">
        <f>$P$29</f>
        <v>1.4487855487395043</v>
      </c>
    </row>
    <row r="74" spans="2:37" x14ac:dyDescent="0.3">
      <c r="B74">
        <v>2030</v>
      </c>
      <c r="C74" t="s">
        <v>273</v>
      </c>
      <c r="D74" s="16" t="s">
        <v>335</v>
      </c>
      <c r="E74" s="13">
        <f>$Q$29</f>
        <v>1.4224622697066993</v>
      </c>
      <c r="F74" s="13">
        <f>$Q$29</f>
        <v>1.4224622697066993</v>
      </c>
    </row>
    <row r="75" spans="2:37" x14ac:dyDescent="0.3">
      <c r="B75">
        <v>2035</v>
      </c>
      <c r="C75" t="s">
        <v>273</v>
      </c>
      <c r="D75" s="16" t="s">
        <v>335</v>
      </c>
      <c r="E75" s="13">
        <f>$R$29</f>
        <v>1.3961389906738946</v>
      </c>
      <c r="F75" s="13">
        <f>$R$29</f>
        <v>1.3961389906738946</v>
      </c>
    </row>
    <row r="76" spans="2:37" x14ac:dyDescent="0.3">
      <c r="B76">
        <v>2040</v>
      </c>
      <c r="C76" t="s">
        <v>273</v>
      </c>
      <c r="D76" s="16" t="s">
        <v>335</v>
      </c>
      <c r="E76" s="13">
        <f>$S$29</f>
        <v>1.3698157116410896</v>
      </c>
      <c r="F76" s="13">
        <f>$S$29</f>
        <v>1.3698157116410896</v>
      </c>
    </row>
    <row r="77" spans="2:37" x14ac:dyDescent="0.3">
      <c r="B77">
        <v>2045</v>
      </c>
      <c r="C77" t="s">
        <v>273</v>
      </c>
      <c r="D77" s="16" t="s">
        <v>335</v>
      </c>
      <c r="E77" s="13">
        <f>$T$29</f>
        <v>1.3434924326082849</v>
      </c>
      <c r="F77" s="13">
        <f>$T$29</f>
        <v>1.3434924326082849</v>
      </c>
    </row>
    <row r="78" spans="2:37" x14ac:dyDescent="0.3">
      <c r="B78" s="2">
        <v>2050</v>
      </c>
      <c r="C78" s="2" t="s">
        <v>273</v>
      </c>
      <c r="D78" s="120" t="s">
        <v>335</v>
      </c>
      <c r="E78" s="19">
        <f>$U$29</f>
        <v>1.3171691535754799</v>
      </c>
      <c r="F78" s="19">
        <f>$U$29</f>
        <v>1.3171691535754799</v>
      </c>
    </row>
    <row r="79" spans="2:37" x14ac:dyDescent="0.3">
      <c r="B79">
        <v>2012</v>
      </c>
      <c r="C79" t="s">
        <v>274</v>
      </c>
      <c r="D79" s="16" t="s">
        <v>336</v>
      </c>
      <c r="E79" s="118">
        <v>1.01</v>
      </c>
      <c r="F79" s="118">
        <v>1.01</v>
      </c>
      <c r="H79" t="s">
        <v>356</v>
      </c>
    </row>
    <row r="80" spans="2:37" x14ac:dyDescent="0.3">
      <c r="B80">
        <v>2015</v>
      </c>
      <c r="C80" t="s">
        <v>274</v>
      </c>
      <c r="D80" s="16" t="s">
        <v>336</v>
      </c>
      <c r="E80" s="118">
        <v>1.05</v>
      </c>
      <c r="F80" s="118">
        <v>1.05</v>
      </c>
    </row>
    <row r="81" spans="2:8" x14ac:dyDescent="0.3">
      <c r="B81">
        <v>2020</v>
      </c>
      <c r="C81" t="s">
        <v>274</v>
      </c>
      <c r="D81" s="16" t="s">
        <v>336</v>
      </c>
      <c r="E81" s="118">
        <v>1.1000000000000001</v>
      </c>
      <c r="F81" s="118">
        <v>1.1000000000000001</v>
      </c>
    </row>
    <row r="82" spans="2:8" x14ac:dyDescent="0.3">
      <c r="B82">
        <v>2030</v>
      </c>
      <c r="C82" t="s">
        <v>274</v>
      </c>
      <c r="D82" s="16" t="s">
        <v>336</v>
      </c>
      <c r="E82" s="118">
        <v>1.1499999999999999</v>
      </c>
      <c r="F82" s="118">
        <v>1.1499999999999999</v>
      </c>
    </row>
    <row r="83" spans="2:8" x14ac:dyDescent="0.3">
      <c r="B83">
        <v>2040</v>
      </c>
      <c r="C83" t="s">
        <v>274</v>
      </c>
      <c r="D83" s="16" t="s">
        <v>336</v>
      </c>
      <c r="E83" s="118">
        <v>1.2</v>
      </c>
      <c r="F83" s="118">
        <v>1.2</v>
      </c>
    </row>
    <row r="84" spans="2:8" x14ac:dyDescent="0.3">
      <c r="B84" s="2">
        <v>2050</v>
      </c>
      <c r="C84" s="2" t="s">
        <v>274</v>
      </c>
      <c r="D84" s="120" t="s">
        <v>336</v>
      </c>
      <c r="E84" s="121">
        <v>1.25</v>
      </c>
      <c r="F84" s="121">
        <v>1.25</v>
      </c>
    </row>
    <row r="85" spans="2:8" x14ac:dyDescent="0.3">
      <c r="B85">
        <v>2012</v>
      </c>
      <c r="C85" t="s">
        <v>260</v>
      </c>
      <c r="D85" t="s">
        <v>259</v>
      </c>
      <c r="E85" s="118">
        <f>$AB$28</f>
        <v>0.99545166383765737</v>
      </c>
      <c r="F85" s="118">
        <f>$AB$28</f>
        <v>0.99545166383765737</v>
      </c>
      <c r="H85" t="s">
        <v>356</v>
      </c>
    </row>
    <row r="86" spans="2:8" x14ac:dyDescent="0.3">
      <c r="B86">
        <v>2015</v>
      </c>
      <c r="C86" t="s">
        <v>260</v>
      </c>
      <c r="D86" t="s">
        <v>259</v>
      </c>
      <c r="E86" s="118">
        <f>$AC$28</f>
        <v>0.98862915959414355</v>
      </c>
      <c r="F86" s="118">
        <f>$AC$28</f>
        <v>0.98862915959414355</v>
      </c>
    </row>
    <row r="87" spans="2:8" x14ac:dyDescent="0.3">
      <c r="B87">
        <v>2020</v>
      </c>
      <c r="C87" t="s">
        <v>260</v>
      </c>
      <c r="D87" t="s">
        <v>259</v>
      </c>
      <c r="E87" s="118">
        <f>$AD$28</f>
        <v>0.97725831918828732</v>
      </c>
      <c r="F87" s="118">
        <f>$AD$28</f>
        <v>0.97725831918828732</v>
      </c>
    </row>
    <row r="88" spans="2:8" x14ac:dyDescent="0.3">
      <c r="B88">
        <v>2030</v>
      </c>
      <c r="C88" t="s">
        <v>260</v>
      </c>
      <c r="D88" t="s">
        <v>259</v>
      </c>
      <c r="E88" s="118">
        <f>$AF$28</f>
        <v>0.99923314801867413</v>
      </c>
      <c r="F88" s="118">
        <f>$AF$28</f>
        <v>0.99923314801867413</v>
      </c>
    </row>
    <row r="89" spans="2:8" x14ac:dyDescent="0.3">
      <c r="B89">
        <v>2040</v>
      </c>
      <c r="C89" t="s">
        <v>260</v>
      </c>
      <c r="D89" t="s">
        <v>259</v>
      </c>
      <c r="E89" s="118">
        <f>$AH$28</f>
        <v>0.99923314801867413</v>
      </c>
      <c r="F89" s="118">
        <f>$AH$28</f>
        <v>0.99923314801867413</v>
      </c>
    </row>
    <row r="90" spans="2:8" x14ac:dyDescent="0.3">
      <c r="B90" s="2">
        <v>2050</v>
      </c>
      <c r="C90" s="2" t="s">
        <v>260</v>
      </c>
      <c r="D90" s="2" t="s">
        <v>259</v>
      </c>
      <c r="E90" s="121">
        <f>$AJ$28</f>
        <v>0.99923314801867413</v>
      </c>
      <c r="F90" s="121">
        <f>$AJ$28</f>
        <v>0.99923314801867413</v>
      </c>
    </row>
    <row r="91" spans="2:8" x14ac:dyDescent="0.3">
      <c r="B91">
        <v>2012</v>
      </c>
      <c r="C91" t="s">
        <v>261</v>
      </c>
      <c r="D91" t="s">
        <v>337</v>
      </c>
      <c r="E91" s="118">
        <f>$AB$29</f>
        <v>0.99587157439135898</v>
      </c>
      <c r="F91" s="118">
        <f>$AB$29</f>
        <v>0.99587157439135898</v>
      </c>
      <c r="H91" t="s">
        <v>356</v>
      </c>
    </row>
    <row r="92" spans="2:8" x14ac:dyDescent="0.3">
      <c r="B92">
        <v>2015</v>
      </c>
      <c r="C92" t="s">
        <v>261</v>
      </c>
      <c r="D92" t="s">
        <v>337</v>
      </c>
      <c r="E92" s="118">
        <f>$AC$29</f>
        <v>0.98967893597839729</v>
      </c>
      <c r="F92" s="118">
        <f>$AC$29</f>
        <v>0.98967893597839729</v>
      </c>
    </row>
    <row r="93" spans="2:8" ht="15.6" customHeight="1" x14ac:dyDescent="0.3">
      <c r="B93">
        <v>2020</v>
      </c>
      <c r="C93" t="s">
        <v>261</v>
      </c>
      <c r="D93" t="s">
        <v>337</v>
      </c>
      <c r="E93" s="118">
        <f>$AD$29</f>
        <v>0.97935787195679447</v>
      </c>
      <c r="F93" s="118">
        <f>$AD$29</f>
        <v>0.97935787195679447</v>
      </c>
    </row>
    <row r="94" spans="2:8" x14ac:dyDescent="0.3">
      <c r="B94">
        <v>2030</v>
      </c>
      <c r="C94" t="s">
        <v>261</v>
      </c>
      <c r="D94" t="s">
        <v>337</v>
      </c>
      <c r="E94" s="118">
        <f>$AF$29</f>
        <v>1.011751669923872</v>
      </c>
      <c r="F94" s="118">
        <f>$AF$29</f>
        <v>1.011751669923872</v>
      </c>
    </row>
    <row r="95" spans="2:8" x14ac:dyDescent="0.3">
      <c r="B95">
        <v>2040</v>
      </c>
      <c r="C95" t="s">
        <v>261</v>
      </c>
      <c r="D95" t="s">
        <v>337</v>
      </c>
      <c r="E95" s="118">
        <f>$AH$29</f>
        <v>1.011751669923872</v>
      </c>
      <c r="F95" s="118">
        <f>$AH$29</f>
        <v>1.011751669923872</v>
      </c>
    </row>
    <row r="96" spans="2:8" x14ac:dyDescent="0.3">
      <c r="B96" s="2">
        <v>2050</v>
      </c>
      <c r="C96" s="2" t="s">
        <v>261</v>
      </c>
      <c r="D96" s="2" t="s">
        <v>337</v>
      </c>
      <c r="E96" s="121">
        <f>$AJ$29</f>
        <v>1.011751669923872</v>
      </c>
      <c r="F96" s="121">
        <f>$AJ$29</f>
        <v>1.011751669923872</v>
      </c>
    </row>
    <row r="97" spans="2:6" x14ac:dyDescent="0.3">
      <c r="B97">
        <v>2012</v>
      </c>
      <c r="C97" t="str">
        <f>'BY_Demands (2)'!$L$12</f>
        <v>Transport Passengers Motorbike Short Distance</v>
      </c>
      <c r="D97" t="s">
        <v>262</v>
      </c>
      <c r="E97" s="13">
        <f>$M$19</f>
        <v>0.79780960404380796</v>
      </c>
      <c r="F97" s="13">
        <f>$M$19</f>
        <v>0.79780960404380796</v>
      </c>
    </row>
    <row r="98" spans="2:6" x14ac:dyDescent="0.3">
      <c r="B98">
        <v>2015</v>
      </c>
      <c r="C98" t="str">
        <f>'BY_Demands (2)'!$L$12</f>
        <v>Transport Passengers Motorbike Short Distance</v>
      </c>
      <c r="D98" t="s">
        <v>262</v>
      </c>
      <c r="E98" s="13">
        <f>$N$19</f>
        <v>0.86120471777590568</v>
      </c>
      <c r="F98" s="13">
        <f>$N$19</f>
        <v>0.86120471777590568</v>
      </c>
    </row>
    <row r="99" spans="2:6" x14ac:dyDescent="0.3">
      <c r="B99">
        <v>2020</v>
      </c>
      <c r="C99" t="str">
        <f>'BY_Demands (2)'!$L$12</f>
        <v>Transport Passengers Motorbike Short Distance</v>
      </c>
      <c r="D99" t="s">
        <v>262</v>
      </c>
      <c r="E99" s="13">
        <f>$O$19</f>
        <v>0.87257162850607184</v>
      </c>
      <c r="F99" s="13">
        <f>$O$19</f>
        <v>0.87257162850607184</v>
      </c>
    </row>
    <row r="100" spans="2:6" x14ac:dyDescent="0.3">
      <c r="B100">
        <v>2025</v>
      </c>
      <c r="C100" t="str">
        <f>'BY_Demands (2)'!$L$12</f>
        <v>Transport Passengers Motorbike Short Distance</v>
      </c>
      <c r="D100" t="s">
        <v>262</v>
      </c>
      <c r="E100" s="13">
        <f>$P$19</f>
        <v>0.82114318128603159</v>
      </c>
      <c r="F100" s="13">
        <f>$P$19</f>
        <v>0.82114318128603159</v>
      </c>
    </row>
    <row r="101" spans="2:6" x14ac:dyDescent="0.3">
      <c r="B101">
        <v>2030</v>
      </c>
      <c r="C101" t="str">
        <f>'BY_Demands (2)'!$L$12</f>
        <v>Transport Passengers Motorbike Short Distance</v>
      </c>
      <c r="D101" t="s">
        <v>262</v>
      </c>
      <c r="E101" s="13">
        <f>$Q$19</f>
        <v>0.82915548858400645</v>
      </c>
      <c r="F101" s="13">
        <f>$Q$19</f>
        <v>0.82915548858400645</v>
      </c>
    </row>
    <row r="102" spans="2:6" x14ac:dyDescent="0.3">
      <c r="B102">
        <v>2035</v>
      </c>
      <c r="C102" t="str">
        <f>'BY_Demands (2)'!$L$12</f>
        <v>Transport Passengers Motorbike Short Distance</v>
      </c>
      <c r="D102" t="s">
        <v>262</v>
      </c>
      <c r="E102" s="13">
        <f>$R$19</f>
        <v>0.8371677958819812</v>
      </c>
      <c r="F102" s="13">
        <f>$R$19</f>
        <v>0.8371677958819812</v>
      </c>
    </row>
    <row r="103" spans="2:6" x14ac:dyDescent="0.3">
      <c r="B103">
        <v>2040</v>
      </c>
      <c r="C103" t="str">
        <f>'BY_Demands (2)'!$L$12</f>
        <v>Transport Passengers Motorbike Short Distance</v>
      </c>
      <c r="D103" t="s">
        <v>262</v>
      </c>
      <c r="E103" s="13">
        <f>$S$19</f>
        <v>0.84518010317995607</v>
      </c>
      <c r="F103" s="13">
        <f>$S$19</f>
        <v>0.84518010317995607</v>
      </c>
    </row>
    <row r="104" spans="2:6" x14ac:dyDescent="0.3">
      <c r="B104">
        <v>2045</v>
      </c>
      <c r="C104" t="str">
        <f>'BY_Demands (2)'!$L$12</f>
        <v>Transport Passengers Motorbike Short Distance</v>
      </c>
      <c r="D104" t="s">
        <v>262</v>
      </c>
      <c r="E104" s="13">
        <f>$T$19</f>
        <v>0.85319241047793082</v>
      </c>
      <c r="F104" s="13">
        <f>$T$19</f>
        <v>0.85319241047793082</v>
      </c>
    </row>
    <row r="105" spans="2:6" x14ac:dyDescent="0.3">
      <c r="B105" s="2">
        <v>2050</v>
      </c>
      <c r="C105" s="2" t="str">
        <f>'BY_Demands (2)'!$L$12</f>
        <v>Transport Passengers Motorbike Short Distance</v>
      </c>
      <c r="D105" s="2" t="s">
        <v>262</v>
      </c>
      <c r="E105" s="19">
        <f>$U$19</f>
        <v>0.86120471777590568</v>
      </c>
      <c r="F105" s="19">
        <f>$U$19</f>
        <v>0.86120471777590568</v>
      </c>
    </row>
    <row r="106" spans="2:6" x14ac:dyDescent="0.3">
      <c r="B106">
        <v>2012</v>
      </c>
      <c r="C106" t="str">
        <f>'BY_Demands (2)'!$L$13</f>
        <v>Transport Passengers Motorbike Medium Distance</v>
      </c>
      <c r="D106" t="s">
        <v>263</v>
      </c>
      <c r="E106" s="13">
        <f>$M$19</f>
        <v>0.79780960404380796</v>
      </c>
      <c r="F106" s="13">
        <f>$M$19</f>
        <v>0.79780960404380796</v>
      </c>
    </row>
    <row r="107" spans="2:6" x14ac:dyDescent="0.3">
      <c r="B107">
        <v>2015</v>
      </c>
      <c r="C107" t="str">
        <f>'BY_Demands (2)'!$L$13</f>
        <v>Transport Passengers Motorbike Medium Distance</v>
      </c>
      <c r="D107" t="s">
        <v>263</v>
      </c>
      <c r="E107" s="13">
        <f>$N$19</f>
        <v>0.86120471777590568</v>
      </c>
      <c r="F107" s="13">
        <f>$N$19</f>
        <v>0.86120471777590568</v>
      </c>
    </row>
    <row r="108" spans="2:6" x14ac:dyDescent="0.3">
      <c r="B108">
        <v>2020</v>
      </c>
      <c r="C108" t="str">
        <f>'BY_Demands (2)'!$L$13</f>
        <v>Transport Passengers Motorbike Medium Distance</v>
      </c>
      <c r="D108" t="s">
        <v>263</v>
      </c>
      <c r="E108" s="13">
        <f>$O$19</f>
        <v>0.87257162850607184</v>
      </c>
      <c r="F108" s="13">
        <f>$O$19</f>
        <v>0.87257162850607184</v>
      </c>
    </row>
    <row r="109" spans="2:6" x14ac:dyDescent="0.3">
      <c r="B109">
        <v>2025</v>
      </c>
      <c r="C109" t="str">
        <f>'BY_Demands (2)'!$L$13</f>
        <v>Transport Passengers Motorbike Medium Distance</v>
      </c>
      <c r="D109" t="s">
        <v>263</v>
      </c>
      <c r="E109" s="13">
        <f>$P$19</f>
        <v>0.82114318128603159</v>
      </c>
      <c r="F109" s="13">
        <f>$P$19</f>
        <v>0.82114318128603159</v>
      </c>
    </row>
    <row r="110" spans="2:6" x14ac:dyDescent="0.3">
      <c r="B110">
        <v>2030</v>
      </c>
      <c r="C110" t="str">
        <f>'BY_Demands (2)'!$L$13</f>
        <v>Transport Passengers Motorbike Medium Distance</v>
      </c>
      <c r="D110" t="s">
        <v>263</v>
      </c>
      <c r="E110" s="13">
        <f>$Q$19</f>
        <v>0.82915548858400645</v>
      </c>
      <c r="F110" s="13">
        <f>$Q$19</f>
        <v>0.82915548858400645</v>
      </c>
    </row>
    <row r="111" spans="2:6" x14ac:dyDescent="0.3">
      <c r="B111">
        <v>2035</v>
      </c>
      <c r="C111" t="str">
        <f>'BY_Demands (2)'!$L$13</f>
        <v>Transport Passengers Motorbike Medium Distance</v>
      </c>
      <c r="D111" t="s">
        <v>263</v>
      </c>
      <c r="E111" s="13">
        <f>$R$19</f>
        <v>0.8371677958819812</v>
      </c>
      <c r="F111" s="13">
        <f>$R$19</f>
        <v>0.8371677958819812</v>
      </c>
    </row>
    <row r="112" spans="2:6" x14ac:dyDescent="0.3">
      <c r="B112">
        <v>2040</v>
      </c>
      <c r="C112" t="str">
        <f>'BY_Demands (2)'!$L$13</f>
        <v>Transport Passengers Motorbike Medium Distance</v>
      </c>
      <c r="D112" t="s">
        <v>263</v>
      </c>
      <c r="E112" s="13">
        <f>$S$19</f>
        <v>0.84518010317995607</v>
      </c>
      <c r="F112" s="13">
        <f>$S$19</f>
        <v>0.84518010317995607</v>
      </c>
    </row>
    <row r="113" spans="2:6" x14ac:dyDescent="0.3">
      <c r="B113">
        <v>2045</v>
      </c>
      <c r="C113" t="str">
        <f>'BY_Demands (2)'!$L$13</f>
        <v>Transport Passengers Motorbike Medium Distance</v>
      </c>
      <c r="D113" t="s">
        <v>263</v>
      </c>
      <c r="E113" s="13">
        <f>$T$19</f>
        <v>0.85319241047793082</v>
      </c>
      <c r="F113" s="13">
        <f>$T$19</f>
        <v>0.85319241047793082</v>
      </c>
    </row>
    <row r="114" spans="2:6" x14ac:dyDescent="0.3">
      <c r="B114" s="2">
        <v>2050</v>
      </c>
      <c r="C114" s="2" t="str">
        <f>'BY_Demands (2)'!$L$13</f>
        <v>Transport Passengers Motorbike Medium Distance</v>
      </c>
      <c r="D114" s="2" t="s">
        <v>263</v>
      </c>
      <c r="E114" s="19">
        <f>$U$19</f>
        <v>0.86120471777590568</v>
      </c>
      <c r="F114" s="19">
        <f>$U$19</f>
        <v>0.86120471777590568</v>
      </c>
    </row>
    <row r="115" spans="2:6" x14ac:dyDescent="0.3">
      <c r="B115">
        <v>2012</v>
      </c>
      <c r="C115" t="str">
        <f>'BY_Demands (2)'!$L$14</f>
        <v>Transport Passengers Motorbike Long Distance</v>
      </c>
      <c r="D115" t="str">
        <f>'BY_Demands (2)'!$J$14</f>
        <v>TPMTL</v>
      </c>
      <c r="E115" s="13">
        <f>$M$19</f>
        <v>0.79780960404380796</v>
      </c>
      <c r="F115" s="13">
        <f>$M$19</f>
        <v>0.79780960404380796</v>
      </c>
    </row>
    <row r="116" spans="2:6" x14ac:dyDescent="0.3">
      <c r="B116">
        <v>2015</v>
      </c>
      <c r="C116" t="str">
        <f>'BY_Demands (2)'!$L$14</f>
        <v>Transport Passengers Motorbike Long Distance</v>
      </c>
      <c r="D116" t="str">
        <f>'BY_Demands (2)'!$J$14</f>
        <v>TPMTL</v>
      </c>
      <c r="E116" s="13">
        <f>$N$19</f>
        <v>0.86120471777590568</v>
      </c>
      <c r="F116" s="13">
        <f>$N$19</f>
        <v>0.86120471777590568</v>
      </c>
    </row>
    <row r="117" spans="2:6" x14ac:dyDescent="0.3">
      <c r="B117">
        <v>2020</v>
      </c>
      <c r="C117" t="str">
        <f>'BY_Demands (2)'!$L$14</f>
        <v>Transport Passengers Motorbike Long Distance</v>
      </c>
      <c r="D117" t="str">
        <f>'BY_Demands (2)'!$J$14</f>
        <v>TPMTL</v>
      </c>
      <c r="E117" s="13">
        <f>$O$19</f>
        <v>0.87257162850607184</v>
      </c>
      <c r="F117" s="13">
        <f>$O$19</f>
        <v>0.87257162850607184</v>
      </c>
    </row>
    <row r="118" spans="2:6" x14ac:dyDescent="0.3">
      <c r="B118">
        <v>2025</v>
      </c>
      <c r="C118" t="str">
        <f>'BY_Demands (2)'!$L$14</f>
        <v>Transport Passengers Motorbike Long Distance</v>
      </c>
      <c r="D118" t="str">
        <f>'BY_Demands (2)'!$J$14</f>
        <v>TPMTL</v>
      </c>
      <c r="E118" s="13">
        <f>$P$19</f>
        <v>0.82114318128603159</v>
      </c>
      <c r="F118" s="13">
        <f>$P$19</f>
        <v>0.82114318128603159</v>
      </c>
    </row>
    <row r="119" spans="2:6" x14ac:dyDescent="0.3">
      <c r="B119">
        <v>2030</v>
      </c>
      <c r="C119" t="str">
        <f>'BY_Demands (2)'!$L$14</f>
        <v>Transport Passengers Motorbike Long Distance</v>
      </c>
      <c r="D119" t="str">
        <f>'BY_Demands (2)'!$J$14</f>
        <v>TPMTL</v>
      </c>
      <c r="E119" s="13">
        <f>$Q$19</f>
        <v>0.82915548858400645</v>
      </c>
      <c r="F119" s="13">
        <f>$Q$19</f>
        <v>0.82915548858400645</v>
      </c>
    </row>
    <row r="120" spans="2:6" x14ac:dyDescent="0.3">
      <c r="B120">
        <v>2035</v>
      </c>
      <c r="C120" t="str">
        <f>'BY_Demands (2)'!$L$14</f>
        <v>Transport Passengers Motorbike Long Distance</v>
      </c>
      <c r="D120" t="str">
        <f>'BY_Demands (2)'!$J$14</f>
        <v>TPMTL</v>
      </c>
      <c r="E120" s="13">
        <f>$R$19</f>
        <v>0.8371677958819812</v>
      </c>
      <c r="F120" s="13">
        <f>$R$19</f>
        <v>0.8371677958819812</v>
      </c>
    </row>
    <row r="121" spans="2:6" x14ac:dyDescent="0.3">
      <c r="B121">
        <v>2040</v>
      </c>
      <c r="C121" t="str">
        <f>'BY_Demands (2)'!$L$14</f>
        <v>Transport Passengers Motorbike Long Distance</v>
      </c>
      <c r="D121" t="str">
        <f>'BY_Demands (2)'!$J$14</f>
        <v>TPMTL</v>
      </c>
      <c r="E121" s="13">
        <f>$S$19</f>
        <v>0.84518010317995607</v>
      </c>
      <c r="F121" s="13">
        <f>$S$19</f>
        <v>0.84518010317995607</v>
      </c>
    </row>
    <row r="122" spans="2:6" x14ac:dyDescent="0.3">
      <c r="B122">
        <v>2045</v>
      </c>
      <c r="C122" t="str">
        <f>'BY_Demands (2)'!$L$14</f>
        <v>Transport Passengers Motorbike Long Distance</v>
      </c>
      <c r="D122" t="str">
        <f>'BY_Demands (2)'!$J$14</f>
        <v>TPMTL</v>
      </c>
      <c r="E122" s="13">
        <f>$T$19</f>
        <v>0.85319241047793082</v>
      </c>
      <c r="F122" s="13">
        <f>$T$19</f>
        <v>0.85319241047793082</v>
      </c>
    </row>
    <row r="123" spans="2:6" x14ac:dyDescent="0.3">
      <c r="B123" s="2">
        <v>2050</v>
      </c>
      <c r="C123" t="str">
        <f>'BY_Demands (2)'!$L$14</f>
        <v>Transport Passengers Motorbike Long Distance</v>
      </c>
      <c r="D123" t="str">
        <f>'BY_Demands (2)'!$J$14</f>
        <v>TPMTL</v>
      </c>
      <c r="E123" s="19">
        <f>$U$19</f>
        <v>0.86120471777590568</v>
      </c>
      <c r="F123" s="19">
        <f>$U$19</f>
        <v>0.86120471777590568</v>
      </c>
    </row>
    <row r="124" spans="2:6" x14ac:dyDescent="0.3">
      <c r="B124">
        <v>2012</v>
      </c>
      <c r="C124" s="5" t="str">
        <f>'BY_Demands (2)'!$L$16</f>
        <v>Transport Passengers Moped 45 Short Distance</v>
      </c>
      <c r="D124" s="5" t="s">
        <v>264</v>
      </c>
      <c r="E124" s="13">
        <f>$M$19</f>
        <v>0.79780960404380796</v>
      </c>
      <c r="F124" s="13">
        <f>$M$19</f>
        <v>0.79780960404380796</v>
      </c>
    </row>
    <row r="125" spans="2:6" x14ac:dyDescent="0.3">
      <c r="B125">
        <v>2015</v>
      </c>
      <c r="C125" t="str">
        <f>'BY_Demands (2)'!$L$16</f>
        <v>Transport Passengers Moped 45 Short Distance</v>
      </c>
      <c r="D125" t="s">
        <v>264</v>
      </c>
      <c r="E125" s="13">
        <f>$N$19</f>
        <v>0.86120471777590568</v>
      </c>
      <c r="F125" s="13">
        <f>$N$19</f>
        <v>0.86120471777590568</v>
      </c>
    </row>
    <row r="126" spans="2:6" x14ac:dyDescent="0.3">
      <c r="B126">
        <v>2020</v>
      </c>
      <c r="C126" t="str">
        <f>'BY_Demands (2)'!$L$16</f>
        <v>Transport Passengers Moped 45 Short Distance</v>
      </c>
      <c r="D126" t="s">
        <v>264</v>
      </c>
      <c r="E126" s="13">
        <f>$O$19</f>
        <v>0.87257162850607184</v>
      </c>
      <c r="F126" s="13">
        <f>$O$19</f>
        <v>0.87257162850607184</v>
      </c>
    </row>
    <row r="127" spans="2:6" x14ac:dyDescent="0.3">
      <c r="B127">
        <v>2025</v>
      </c>
      <c r="C127" t="str">
        <f>'BY_Demands (2)'!$L$16</f>
        <v>Transport Passengers Moped 45 Short Distance</v>
      </c>
      <c r="D127" t="s">
        <v>264</v>
      </c>
      <c r="E127" s="13">
        <f>$P$19</f>
        <v>0.82114318128603159</v>
      </c>
      <c r="F127" s="13">
        <f>$P$19</f>
        <v>0.82114318128603159</v>
      </c>
    </row>
    <row r="128" spans="2:6" x14ac:dyDescent="0.3">
      <c r="B128">
        <v>2030</v>
      </c>
      <c r="C128" t="str">
        <f>'BY_Demands (2)'!$L$16</f>
        <v>Transport Passengers Moped 45 Short Distance</v>
      </c>
      <c r="D128" t="s">
        <v>264</v>
      </c>
      <c r="E128" s="13">
        <f>$Q$19</f>
        <v>0.82915548858400645</v>
      </c>
      <c r="F128" s="13">
        <f>$Q$19</f>
        <v>0.82915548858400645</v>
      </c>
    </row>
    <row r="129" spans="2:6" x14ac:dyDescent="0.3">
      <c r="B129">
        <v>2035</v>
      </c>
      <c r="C129" t="str">
        <f>'BY_Demands (2)'!$L$16</f>
        <v>Transport Passengers Moped 45 Short Distance</v>
      </c>
      <c r="D129" t="s">
        <v>264</v>
      </c>
      <c r="E129" s="13">
        <f>$R$19</f>
        <v>0.8371677958819812</v>
      </c>
      <c r="F129" s="13">
        <f>$R$19</f>
        <v>0.8371677958819812</v>
      </c>
    </row>
    <row r="130" spans="2:6" x14ac:dyDescent="0.3">
      <c r="B130">
        <v>2040</v>
      </c>
      <c r="C130" t="str">
        <f>'BY_Demands (2)'!$L$16</f>
        <v>Transport Passengers Moped 45 Short Distance</v>
      </c>
      <c r="D130" t="s">
        <v>264</v>
      </c>
      <c r="E130" s="13">
        <f>$S$19</f>
        <v>0.84518010317995607</v>
      </c>
      <c r="F130" s="13">
        <f>$S$19</f>
        <v>0.84518010317995607</v>
      </c>
    </row>
    <row r="131" spans="2:6" x14ac:dyDescent="0.3">
      <c r="B131">
        <v>2045</v>
      </c>
      <c r="C131" t="str">
        <f>'BY_Demands (2)'!$L$16</f>
        <v>Transport Passengers Moped 45 Short Distance</v>
      </c>
      <c r="D131" t="s">
        <v>264</v>
      </c>
      <c r="E131" s="13">
        <f>$T$19</f>
        <v>0.85319241047793082</v>
      </c>
      <c r="F131" s="13">
        <f>$T$19</f>
        <v>0.85319241047793082</v>
      </c>
    </row>
    <row r="132" spans="2:6" x14ac:dyDescent="0.3">
      <c r="B132" s="2">
        <v>2050</v>
      </c>
      <c r="C132" t="str">
        <f>'BY_Demands (2)'!$L$16</f>
        <v>Transport Passengers Moped 45 Short Distance</v>
      </c>
      <c r="D132" t="s">
        <v>264</v>
      </c>
      <c r="E132" s="19">
        <f>$U$19</f>
        <v>0.86120471777590568</v>
      </c>
      <c r="F132" s="19">
        <f>$U$19</f>
        <v>0.86120471777590568</v>
      </c>
    </row>
    <row r="133" spans="2:6" x14ac:dyDescent="0.3">
      <c r="B133">
        <v>2012</v>
      </c>
      <c r="C133" s="5" t="str">
        <f>'BY_Demands (2)'!$L$17</f>
        <v>Transport Passengers Moped 45 Medium Distance</v>
      </c>
      <c r="D133" s="5" t="s">
        <v>265</v>
      </c>
      <c r="E133" s="13">
        <f>$M$19</f>
        <v>0.79780960404380796</v>
      </c>
      <c r="F133" s="13">
        <f>$M$19</f>
        <v>0.79780960404380796</v>
      </c>
    </row>
    <row r="134" spans="2:6" x14ac:dyDescent="0.3">
      <c r="B134">
        <v>2015</v>
      </c>
      <c r="C134" t="str">
        <f>'BY_Demands (2)'!$L$17</f>
        <v>Transport Passengers Moped 45 Medium Distance</v>
      </c>
      <c r="D134" t="s">
        <v>265</v>
      </c>
      <c r="E134" s="13">
        <f>$N$19</f>
        <v>0.86120471777590568</v>
      </c>
      <c r="F134" s="13">
        <f>$N$19</f>
        <v>0.86120471777590568</v>
      </c>
    </row>
    <row r="135" spans="2:6" x14ac:dyDescent="0.3">
      <c r="B135">
        <v>2020</v>
      </c>
      <c r="C135" t="str">
        <f>'BY_Demands (2)'!$L$17</f>
        <v>Transport Passengers Moped 45 Medium Distance</v>
      </c>
      <c r="D135" t="s">
        <v>265</v>
      </c>
      <c r="E135" s="13">
        <f>$O$19</f>
        <v>0.87257162850607184</v>
      </c>
      <c r="F135" s="13">
        <f>$O$19</f>
        <v>0.87257162850607184</v>
      </c>
    </row>
    <row r="136" spans="2:6" x14ac:dyDescent="0.3">
      <c r="B136">
        <v>2025</v>
      </c>
      <c r="C136" t="str">
        <f>'BY_Demands (2)'!$L$17</f>
        <v>Transport Passengers Moped 45 Medium Distance</v>
      </c>
      <c r="D136" t="s">
        <v>265</v>
      </c>
      <c r="E136" s="13">
        <f>$P$19</f>
        <v>0.82114318128603159</v>
      </c>
      <c r="F136" s="13">
        <f>$P$19</f>
        <v>0.82114318128603159</v>
      </c>
    </row>
    <row r="137" spans="2:6" x14ac:dyDescent="0.3">
      <c r="B137">
        <v>2030</v>
      </c>
      <c r="C137" t="str">
        <f>'BY_Demands (2)'!$L$17</f>
        <v>Transport Passengers Moped 45 Medium Distance</v>
      </c>
      <c r="D137" t="s">
        <v>265</v>
      </c>
      <c r="E137" s="13">
        <f>$Q$19</f>
        <v>0.82915548858400645</v>
      </c>
      <c r="F137" s="13">
        <f>$Q$19</f>
        <v>0.82915548858400645</v>
      </c>
    </row>
    <row r="138" spans="2:6" x14ac:dyDescent="0.3">
      <c r="B138">
        <v>2035</v>
      </c>
      <c r="C138" t="str">
        <f>'BY_Demands (2)'!$L$17</f>
        <v>Transport Passengers Moped 45 Medium Distance</v>
      </c>
      <c r="D138" t="s">
        <v>265</v>
      </c>
      <c r="E138" s="13">
        <f>$R$19</f>
        <v>0.8371677958819812</v>
      </c>
      <c r="F138" s="13">
        <f>$R$19</f>
        <v>0.8371677958819812</v>
      </c>
    </row>
    <row r="139" spans="2:6" x14ac:dyDescent="0.3">
      <c r="B139">
        <v>2040</v>
      </c>
      <c r="C139" t="str">
        <f>'BY_Demands (2)'!$L$17</f>
        <v>Transport Passengers Moped 45 Medium Distance</v>
      </c>
      <c r="D139" t="s">
        <v>265</v>
      </c>
      <c r="E139" s="13">
        <f>$S$19</f>
        <v>0.84518010317995607</v>
      </c>
      <c r="F139" s="13">
        <f>$S$19</f>
        <v>0.84518010317995607</v>
      </c>
    </row>
    <row r="140" spans="2:6" x14ac:dyDescent="0.3">
      <c r="B140">
        <v>2045</v>
      </c>
      <c r="C140" t="str">
        <f>'BY_Demands (2)'!$L$17</f>
        <v>Transport Passengers Moped 45 Medium Distance</v>
      </c>
      <c r="D140" t="s">
        <v>265</v>
      </c>
      <c r="E140" s="13">
        <f>$T$19</f>
        <v>0.85319241047793082</v>
      </c>
      <c r="F140" s="13">
        <f>$T$19</f>
        <v>0.85319241047793082</v>
      </c>
    </row>
    <row r="141" spans="2:6" x14ac:dyDescent="0.3">
      <c r="B141" s="2">
        <v>2050</v>
      </c>
      <c r="C141" t="str">
        <f>'BY_Demands (2)'!$L$17</f>
        <v>Transport Passengers Moped 45 Medium Distance</v>
      </c>
      <c r="D141" t="s">
        <v>265</v>
      </c>
      <c r="E141" s="19">
        <f>$U$19</f>
        <v>0.86120471777590568</v>
      </c>
      <c r="F141" s="19">
        <f>$U$19</f>
        <v>0.86120471777590568</v>
      </c>
    </row>
    <row r="142" spans="2:6" x14ac:dyDescent="0.3">
      <c r="B142">
        <v>2012</v>
      </c>
      <c r="C142" s="5" t="str">
        <f>'BY_Demands (2)'!$L$18</f>
        <v>Transport Passengers Moped 45 Long Distance</v>
      </c>
      <c r="D142" s="5" t="s">
        <v>266</v>
      </c>
      <c r="E142" s="13">
        <f>$M$19</f>
        <v>0.79780960404380796</v>
      </c>
      <c r="F142" s="13">
        <f>$M$19</f>
        <v>0.79780960404380796</v>
      </c>
    </row>
    <row r="143" spans="2:6" x14ac:dyDescent="0.3">
      <c r="B143">
        <v>2015</v>
      </c>
      <c r="C143" t="str">
        <f>'BY_Demands (2)'!$L$18</f>
        <v>Transport Passengers Moped 45 Long Distance</v>
      </c>
      <c r="D143" t="s">
        <v>266</v>
      </c>
      <c r="E143" s="13">
        <f>$N$19</f>
        <v>0.86120471777590568</v>
      </c>
      <c r="F143" s="13">
        <f>$N$19</f>
        <v>0.86120471777590568</v>
      </c>
    </row>
    <row r="144" spans="2:6" x14ac:dyDescent="0.3">
      <c r="B144">
        <v>2020</v>
      </c>
      <c r="C144" t="str">
        <f>'BY_Demands (2)'!$L$18</f>
        <v>Transport Passengers Moped 45 Long Distance</v>
      </c>
      <c r="D144" t="s">
        <v>266</v>
      </c>
      <c r="E144" s="13">
        <f>$O$19</f>
        <v>0.87257162850607184</v>
      </c>
      <c r="F144" s="13">
        <f>$O$19</f>
        <v>0.87257162850607184</v>
      </c>
    </row>
    <row r="145" spans="2:6" x14ac:dyDescent="0.3">
      <c r="B145">
        <v>2025</v>
      </c>
      <c r="C145" t="str">
        <f>'BY_Demands (2)'!$L$18</f>
        <v>Transport Passengers Moped 45 Long Distance</v>
      </c>
      <c r="D145" t="s">
        <v>266</v>
      </c>
      <c r="E145" s="13">
        <f>$P$19</f>
        <v>0.82114318128603159</v>
      </c>
      <c r="F145" s="13">
        <f>$P$19</f>
        <v>0.82114318128603159</v>
      </c>
    </row>
    <row r="146" spans="2:6" x14ac:dyDescent="0.3">
      <c r="B146">
        <v>2030</v>
      </c>
      <c r="C146" t="str">
        <f>'BY_Demands (2)'!$L$18</f>
        <v>Transport Passengers Moped 45 Long Distance</v>
      </c>
      <c r="D146" t="s">
        <v>266</v>
      </c>
      <c r="E146" s="13">
        <f>$Q$19</f>
        <v>0.82915548858400645</v>
      </c>
      <c r="F146" s="13">
        <f>$Q$19</f>
        <v>0.82915548858400645</v>
      </c>
    </row>
    <row r="147" spans="2:6" x14ac:dyDescent="0.3">
      <c r="B147">
        <v>2035</v>
      </c>
      <c r="C147" t="str">
        <f>'BY_Demands (2)'!$L$18</f>
        <v>Transport Passengers Moped 45 Long Distance</v>
      </c>
      <c r="D147" t="s">
        <v>266</v>
      </c>
      <c r="E147" s="13">
        <f>$R$19</f>
        <v>0.8371677958819812</v>
      </c>
      <c r="F147" s="13">
        <f>$R$19</f>
        <v>0.8371677958819812</v>
      </c>
    </row>
    <row r="148" spans="2:6" x14ac:dyDescent="0.3">
      <c r="B148">
        <v>2040</v>
      </c>
      <c r="C148" t="str">
        <f>'BY_Demands (2)'!$L$18</f>
        <v>Transport Passengers Moped 45 Long Distance</v>
      </c>
      <c r="D148" t="s">
        <v>266</v>
      </c>
      <c r="E148" s="13">
        <f>$S$19</f>
        <v>0.84518010317995607</v>
      </c>
      <c r="F148" s="13">
        <f>$S$19</f>
        <v>0.84518010317995607</v>
      </c>
    </row>
    <row r="149" spans="2:6" x14ac:dyDescent="0.3">
      <c r="B149">
        <v>2045</v>
      </c>
      <c r="C149" t="str">
        <f>'BY_Demands (2)'!$L$18</f>
        <v>Transport Passengers Moped 45 Long Distance</v>
      </c>
      <c r="D149" t="s">
        <v>266</v>
      </c>
      <c r="E149" s="13">
        <f>$T$19</f>
        <v>0.85319241047793082</v>
      </c>
      <c r="F149" s="13">
        <f>$T$19</f>
        <v>0.85319241047793082</v>
      </c>
    </row>
    <row r="150" spans="2:6" x14ac:dyDescent="0.3">
      <c r="B150" s="2">
        <v>2050</v>
      </c>
      <c r="C150" s="2" t="str">
        <f>'BY_Demands (2)'!$L$18</f>
        <v>Transport Passengers Moped 45 Long Distance</v>
      </c>
      <c r="D150" s="2" t="s">
        <v>266</v>
      </c>
      <c r="E150" s="19">
        <f>$U$19</f>
        <v>0.86120471777590568</v>
      </c>
      <c r="F150" s="19">
        <f>$U$19</f>
        <v>0.86120471777590568</v>
      </c>
    </row>
    <row r="151" spans="2:6" x14ac:dyDescent="0.3">
      <c r="B151">
        <v>2012</v>
      </c>
      <c r="C151" s="106" t="s">
        <v>338</v>
      </c>
      <c r="D151" s="130" t="s">
        <v>339</v>
      </c>
      <c r="E151" s="13">
        <f>$M$16</f>
        <v>0.79780960404380796</v>
      </c>
      <c r="F151" s="13">
        <f>$M$16</f>
        <v>0.79780960404380796</v>
      </c>
    </row>
    <row r="152" spans="2:6" x14ac:dyDescent="0.3">
      <c r="B152">
        <v>2015</v>
      </c>
      <c r="C152" s="106" t="s">
        <v>338</v>
      </c>
      <c r="D152" s="130" t="s">
        <v>339</v>
      </c>
      <c r="E152" s="13">
        <f>$N$16</f>
        <v>0.86120471777590568</v>
      </c>
      <c r="F152" s="13">
        <f>$N$16</f>
        <v>0.86120471777590568</v>
      </c>
    </row>
    <row r="153" spans="2:6" x14ac:dyDescent="0.3">
      <c r="B153">
        <v>2020</v>
      </c>
      <c r="C153" s="106" t="s">
        <v>338</v>
      </c>
      <c r="D153" s="130" t="s">
        <v>339</v>
      </c>
      <c r="E153" s="13">
        <f>$O$16</f>
        <v>0.91742909339217016</v>
      </c>
      <c r="F153" s="13">
        <f>$O$16</f>
        <v>0.91742909339217016</v>
      </c>
    </row>
    <row r="154" spans="2:6" x14ac:dyDescent="0.3">
      <c r="B154">
        <v>2025</v>
      </c>
      <c r="C154" s="106" t="s">
        <v>338</v>
      </c>
      <c r="D154" s="130" t="s">
        <v>339</v>
      </c>
      <c r="E154" s="13">
        <f>$P$16</f>
        <v>0.97968769454722571</v>
      </c>
      <c r="F154" s="13">
        <f>$P$16</f>
        <v>0.97968769454722571</v>
      </c>
    </row>
    <row r="155" spans="2:6" x14ac:dyDescent="0.3">
      <c r="B155">
        <v>2030</v>
      </c>
      <c r="C155" s="106" t="s">
        <v>338</v>
      </c>
      <c r="D155" s="130" t="s">
        <v>339</v>
      </c>
      <c r="E155" s="13">
        <f>$Q$16</f>
        <v>0.95599109919296166</v>
      </c>
      <c r="F155" s="13">
        <f>$Q$16</f>
        <v>0.95599109919296166</v>
      </c>
    </row>
    <row r="156" spans="2:6" x14ac:dyDescent="0.3">
      <c r="B156">
        <v>2035</v>
      </c>
      <c r="C156" s="106" t="s">
        <v>338</v>
      </c>
      <c r="D156" s="130" t="s">
        <v>339</v>
      </c>
      <c r="E156" s="13">
        <f>$R$16</f>
        <v>0.93229450383869772</v>
      </c>
      <c r="F156" s="13">
        <f>$R$16</f>
        <v>0.93229450383869772</v>
      </c>
    </row>
    <row r="157" spans="2:6" x14ac:dyDescent="0.3">
      <c r="B157">
        <v>2040</v>
      </c>
      <c r="C157" s="106" t="s">
        <v>338</v>
      </c>
      <c r="D157" s="130" t="s">
        <v>339</v>
      </c>
      <c r="E157" s="13">
        <f>$S$16</f>
        <v>0.90859790848443367</v>
      </c>
      <c r="F157" s="13">
        <f>$S$16</f>
        <v>0.90859790848443367</v>
      </c>
    </row>
    <row r="158" spans="2:6" x14ac:dyDescent="0.3">
      <c r="B158">
        <v>2045</v>
      </c>
      <c r="C158" s="106" t="s">
        <v>338</v>
      </c>
      <c r="D158" s="130" t="s">
        <v>339</v>
      </c>
      <c r="E158" s="13">
        <f>$T$16</f>
        <v>0.88490131313016973</v>
      </c>
      <c r="F158" s="13">
        <f>$T$16</f>
        <v>0.88490131313016973</v>
      </c>
    </row>
    <row r="159" spans="2:6" x14ac:dyDescent="0.3">
      <c r="B159" s="2">
        <v>2050</v>
      </c>
      <c r="C159" s="119" t="s">
        <v>338</v>
      </c>
      <c r="D159" s="131" t="s">
        <v>339</v>
      </c>
      <c r="E159" s="19">
        <f>$U$16</f>
        <v>0.86120471777590568</v>
      </c>
      <c r="F159" s="19">
        <f>$U$16</f>
        <v>0.86120471777590568</v>
      </c>
    </row>
    <row r="160" spans="2:6" x14ac:dyDescent="0.3">
      <c r="B160">
        <v>2012</v>
      </c>
      <c r="C160" t="s">
        <v>340</v>
      </c>
      <c r="D160" t="s">
        <v>341</v>
      </c>
      <c r="E160" s="13">
        <f>$M$18</f>
        <v>0.97049591964846205</v>
      </c>
      <c r="F160" s="13">
        <f>$M$18</f>
        <v>0.97049591964846205</v>
      </c>
    </row>
    <row r="161" spans="2:6" x14ac:dyDescent="0.3">
      <c r="B161">
        <v>2015</v>
      </c>
      <c r="C161" t="s">
        <v>340</v>
      </c>
      <c r="D161" t="s">
        <v>341</v>
      </c>
      <c r="E161" s="13">
        <f>$N$18</f>
        <v>1.115819209039548</v>
      </c>
      <c r="F161" s="13">
        <f>$N$18</f>
        <v>1.115819209039548</v>
      </c>
    </row>
    <row r="162" spans="2:6" x14ac:dyDescent="0.3">
      <c r="B162">
        <v>2020</v>
      </c>
      <c r="C162" t="s">
        <v>340</v>
      </c>
      <c r="D162" t="s">
        <v>341</v>
      </c>
      <c r="E162" s="13">
        <f>$O$18</f>
        <v>1.1660389202762085</v>
      </c>
      <c r="F162" s="13">
        <f>$O$18</f>
        <v>1.1660389202762085</v>
      </c>
    </row>
    <row r="163" spans="2:6" x14ac:dyDescent="0.3">
      <c r="B163">
        <v>2025</v>
      </c>
      <c r="C163" t="s">
        <v>340</v>
      </c>
      <c r="D163" t="s">
        <v>341</v>
      </c>
      <c r="E163" s="13">
        <f>$P$18</f>
        <v>1.4979609729463195</v>
      </c>
      <c r="F163" s="13">
        <f>$P$18</f>
        <v>1.4979609729463195</v>
      </c>
    </row>
    <row r="164" spans="2:6" x14ac:dyDescent="0.3">
      <c r="B164">
        <v>2030</v>
      </c>
      <c r="C164" t="s">
        <v>340</v>
      </c>
      <c r="D164" t="s">
        <v>341</v>
      </c>
      <c r="E164" s="13">
        <f>$Q$18</f>
        <v>1.4215326201649652</v>
      </c>
      <c r="F164" s="13">
        <f>$Q$18</f>
        <v>1.4215326201649652</v>
      </c>
    </row>
    <row r="165" spans="2:6" x14ac:dyDescent="0.3">
      <c r="B165">
        <v>2035</v>
      </c>
      <c r="C165" t="s">
        <v>340</v>
      </c>
      <c r="D165" t="s">
        <v>341</v>
      </c>
      <c r="E165" s="13">
        <f>$R$18</f>
        <v>1.3451042673836109</v>
      </c>
      <c r="F165" s="13">
        <f>$R$18</f>
        <v>1.3451042673836109</v>
      </c>
    </row>
    <row r="166" spans="2:6" x14ac:dyDescent="0.3">
      <c r="B166">
        <v>2040</v>
      </c>
      <c r="C166" t="s">
        <v>340</v>
      </c>
      <c r="D166" t="s">
        <v>341</v>
      </c>
      <c r="E166" s="13">
        <f>$S$18</f>
        <v>1.2686759146022566</v>
      </c>
      <c r="F166" s="13">
        <f>$S$18</f>
        <v>1.2686759146022566</v>
      </c>
    </row>
    <row r="167" spans="2:6" x14ac:dyDescent="0.3">
      <c r="B167">
        <v>2045</v>
      </c>
      <c r="C167" t="s">
        <v>340</v>
      </c>
      <c r="D167" t="s">
        <v>341</v>
      </c>
      <c r="E167" s="13">
        <f>$T$18</f>
        <v>1.1922475618209023</v>
      </c>
      <c r="F167" s="13">
        <f>$T$18</f>
        <v>1.1922475618209023</v>
      </c>
    </row>
    <row r="168" spans="2:6" x14ac:dyDescent="0.3">
      <c r="B168">
        <v>2050</v>
      </c>
      <c r="C168" t="s">
        <v>340</v>
      </c>
      <c r="D168" t="s">
        <v>341</v>
      </c>
      <c r="E168" s="19">
        <f>$U$18</f>
        <v>1.115819209039548</v>
      </c>
      <c r="F168" s="19">
        <f>$U$18</f>
        <v>1.115819209039548</v>
      </c>
    </row>
    <row r="169" spans="2:6" x14ac:dyDescent="0.3">
      <c r="B169" s="5">
        <v>2012</v>
      </c>
      <c r="C169" s="5" t="s">
        <v>275</v>
      </c>
      <c r="D169" s="5" t="s">
        <v>342</v>
      </c>
      <c r="E169" s="13">
        <f>$M$24</f>
        <v>1.0212647460888056</v>
      </c>
      <c r="F169" s="13">
        <f>$M$24</f>
        <v>1.0212647460888056</v>
      </c>
    </row>
    <row r="170" spans="2:6" x14ac:dyDescent="0.3">
      <c r="B170">
        <v>2015</v>
      </c>
      <c r="C170" t="s">
        <v>275</v>
      </c>
      <c r="D170" t="s">
        <v>342</v>
      </c>
      <c r="E170" s="13">
        <f>$N$24</f>
        <v>1.1713837274062073</v>
      </c>
      <c r="F170" s="13">
        <f>$N$24</f>
        <v>1.1713837274062073</v>
      </c>
    </row>
    <row r="171" spans="2:6" x14ac:dyDescent="0.3">
      <c r="B171">
        <v>2020</v>
      </c>
      <c r="C171" t="s">
        <v>275</v>
      </c>
      <c r="D171" t="s">
        <v>342</v>
      </c>
      <c r="E171" s="13">
        <f>$O$24</f>
        <v>1.0866791554857982</v>
      </c>
      <c r="F171" s="13">
        <f>$O$24</f>
        <v>1.0866791554857982</v>
      </c>
    </row>
    <row r="172" spans="2:6" x14ac:dyDescent="0.3">
      <c r="B172">
        <v>2025</v>
      </c>
      <c r="C172" t="s">
        <v>275</v>
      </c>
      <c r="D172" t="s">
        <v>342</v>
      </c>
      <c r="E172" s="13">
        <f>$P$24</f>
        <v>1.3058857609918215</v>
      </c>
      <c r="F172" s="13">
        <f>$P$24</f>
        <v>1.3058857609918215</v>
      </c>
    </row>
    <row r="173" spans="2:6" x14ac:dyDescent="0.3">
      <c r="B173">
        <v>2030</v>
      </c>
      <c r="C173" t="s">
        <v>275</v>
      </c>
      <c r="D173" t="s">
        <v>342</v>
      </c>
      <c r="E173" s="13">
        <f>$Q$24</f>
        <v>1.2789853542746987</v>
      </c>
      <c r="F173" s="13">
        <f>$Q$24</f>
        <v>1.2789853542746987</v>
      </c>
    </row>
    <row r="174" spans="2:6" x14ac:dyDescent="0.3">
      <c r="B174">
        <v>2035</v>
      </c>
      <c r="C174" t="s">
        <v>275</v>
      </c>
      <c r="D174" t="s">
        <v>342</v>
      </c>
      <c r="E174" s="13">
        <f>$R$24</f>
        <v>1.2520849475575759</v>
      </c>
      <c r="F174" s="13">
        <f>$R$24</f>
        <v>1.2520849475575759</v>
      </c>
    </row>
    <row r="175" spans="2:6" x14ac:dyDescent="0.3">
      <c r="B175">
        <v>2040</v>
      </c>
      <c r="C175" t="s">
        <v>275</v>
      </c>
      <c r="D175" t="s">
        <v>342</v>
      </c>
      <c r="E175" s="13">
        <f>$S$24</f>
        <v>1.2251845408404529</v>
      </c>
      <c r="F175" s="13">
        <f>$S$24</f>
        <v>1.2251845408404529</v>
      </c>
    </row>
    <row r="176" spans="2:6" x14ac:dyDescent="0.3">
      <c r="B176">
        <v>2045</v>
      </c>
      <c r="C176" t="s">
        <v>275</v>
      </c>
      <c r="D176" t="s">
        <v>342</v>
      </c>
      <c r="E176" s="13">
        <f>$T$24</f>
        <v>1.1982841341233301</v>
      </c>
      <c r="F176" s="13">
        <f>$T$24</f>
        <v>1.1982841341233301</v>
      </c>
    </row>
    <row r="177" spans="2:6" x14ac:dyDescent="0.3">
      <c r="B177">
        <v>2050</v>
      </c>
      <c r="C177" t="s">
        <v>275</v>
      </c>
      <c r="D177" t="s">
        <v>342</v>
      </c>
      <c r="E177" s="19">
        <f>$U$24</f>
        <v>1.1713837274062073</v>
      </c>
      <c r="F177" s="19">
        <f>$U$24</f>
        <v>1.1713837274062073</v>
      </c>
    </row>
    <row r="178" spans="2:6" x14ac:dyDescent="0.3">
      <c r="B178" s="5">
        <v>2012</v>
      </c>
      <c r="C178" s="5" t="s">
        <v>343</v>
      </c>
      <c r="D178" s="5" t="s">
        <v>344</v>
      </c>
      <c r="E178" s="13">
        <f>$M$24</f>
        <v>1.0212647460888056</v>
      </c>
      <c r="F178" s="13">
        <f>$M$24</f>
        <v>1.0212647460888056</v>
      </c>
    </row>
    <row r="179" spans="2:6" x14ac:dyDescent="0.3">
      <c r="B179">
        <v>2015</v>
      </c>
      <c r="C179" t="s">
        <v>343</v>
      </c>
      <c r="D179" t="s">
        <v>344</v>
      </c>
      <c r="E179" s="13">
        <f>$N$24</f>
        <v>1.1713837274062073</v>
      </c>
      <c r="F179" s="13">
        <f>$N$24</f>
        <v>1.1713837274062073</v>
      </c>
    </row>
    <row r="180" spans="2:6" x14ac:dyDescent="0.3">
      <c r="B180">
        <v>2020</v>
      </c>
      <c r="C180" t="s">
        <v>343</v>
      </c>
      <c r="D180" t="s">
        <v>344</v>
      </c>
      <c r="E180" s="13">
        <f>$O$24</f>
        <v>1.0866791554857982</v>
      </c>
      <c r="F180" s="13">
        <f>$O$24</f>
        <v>1.0866791554857982</v>
      </c>
    </row>
    <row r="181" spans="2:6" x14ac:dyDescent="0.3">
      <c r="B181">
        <v>2025</v>
      </c>
      <c r="C181" t="s">
        <v>343</v>
      </c>
      <c r="D181" t="s">
        <v>344</v>
      </c>
      <c r="E181" s="13">
        <f>$P$24</f>
        <v>1.3058857609918215</v>
      </c>
      <c r="F181" s="13">
        <f>$P$24</f>
        <v>1.3058857609918215</v>
      </c>
    </row>
    <row r="182" spans="2:6" x14ac:dyDescent="0.3">
      <c r="B182">
        <v>2030</v>
      </c>
      <c r="C182" t="s">
        <v>343</v>
      </c>
      <c r="D182" t="s">
        <v>344</v>
      </c>
      <c r="E182" s="13">
        <f>$Q$24</f>
        <v>1.2789853542746987</v>
      </c>
      <c r="F182" s="13">
        <f>$Q$24</f>
        <v>1.2789853542746987</v>
      </c>
    </row>
    <row r="183" spans="2:6" x14ac:dyDescent="0.3">
      <c r="B183">
        <v>2035</v>
      </c>
      <c r="C183" t="s">
        <v>343</v>
      </c>
      <c r="D183" t="s">
        <v>344</v>
      </c>
      <c r="E183" s="13">
        <f>$R$24</f>
        <v>1.2520849475575759</v>
      </c>
      <c r="F183" s="13">
        <f>$R$24</f>
        <v>1.2520849475575759</v>
      </c>
    </row>
    <row r="184" spans="2:6" x14ac:dyDescent="0.3">
      <c r="B184">
        <v>2040</v>
      </c>
      <c r="C184" t="s">
        <v>343</v>
      </c>
      <c r="D184" t="s">
        <v>344</v>
      </c>
      <c r="E184" s="13">
        <f>$S$24</f>
        <v>1.2251845408404529</v>
      </c>
      <c r="F184" s="13">
        <f>$S$24</f>
        <v>1.2251845408404529</v>
      </c>
    </row>
    <row r="185" spans="2:6" x14ac:dyDescent="0.3">
      <c r="B185">
        <v>2045</v>
      </c>
      <c r="C185" t="s">
        <v>343</v>
      </c>
      <c r="D185" t="s">
        <v>344</v>
      </c>
      <c r="E185" s="13">
        <f>$T$24</f>
        <v>1.1982841341233301</v>
      </c>
      <c r="F185" s="13">
        <f>$T$24</f>
        <v>1.1982841341233301</v>
      </c>
    </row>
    <row r="186" spans="2:6" x14ac:dyDescent="0.3">
      <c r="B186">
        <v>2050</v>
      </c>
      <c r="C186" t="s">
        <v>343</v>
      </c>
      <c r="D186" t="s">
        <v>344</v>
      </c>
      <c r="E186" s="19">
        <f>$U$24</f>
        <v>1.1713837274062073</v>
      </c>
      <c r="F186" s="19">
        <f>$U$24</f>
        <v>1.1713837274062073</v>
      </c>
    </row>
    <row r="187" spans="2:6" x14ac:dyDescent="0.3">
      <c r="B187" s="5">
        <v>2012</v>
      </c>
      <c r="C187" s="5" t="s">
        <v>276</v>
      </c>
      <c r="D187" s="5" t="s">
        <v>345</v>
      </c>
      <c r="E187" s="13">
        <f>$M$27</f>
        <v>1.0212647460888056</v>
      </c>
      <c r="F187" s="13">
        <f>$M$27</f>
        <v>1.0212647460888056</v>
      </c>
    </row>
    <row r="188" spans="2:6" x14ac:dyDescent="0.3">
      <c r="B188">
        <v>2015</v>
      </c>
      <c r="C188" t="s">
        <v>276</v>
      </c>
      <c r="D188" t="s">
        <v>345</v>
      </c>
      <c r="E188" s="13">
        <f>$N$27</f>
        <v>1.1713837274062073</v>
      </c>
      <c r="F188" s="13">
        <f>$N$27</f>
        <v>1.1713837274062073</v>
      </c>
    </row>
    <row r="189" spans="2:6" x14ac:dyDescent="0.3">
      <c r="B189">
        <v>2020</v>
      </c>
      <c r="C189" t="s">
        <v>276</v>
      </c>
      <c r="D189" t="s">
        <v>345</v>
      </c>
      <c r="E189" s="13">
        <f>$O$27</f>
        <v>1.0866791554857982</v>
      </c>
      <c r="F189" s="13">
        <f>$O$27</f>
        <v>1.0866791554857982</v>
      </c>
    </row>
    <row r="190" spans="2:6" x14ac:dyDescent="0.3">
      <c r="B190">
        <v>2025</v>
      </c>
      <c r="C190" t="s">
        <v>276</v>
      </c>
      <c r="D190" t="s">
        <v>345</v>
      </c>
      <c r="E190" s="13">
        <f>$P$27</f>
        <v>1.324433990386888</v>
      </c>
      <c r="F190" s="13">
        <f>$P$27</f>
        <v>1.324433990386888</v>
      </c>
    </row>
    <row r="191" spans="2:6" x14ac:dyDescent="0.3">
      <c r="B191">
        <v>2030</v>
      </c>
      <c r="C191" t="s">
        <v>276</v>
      </c>
      <c r="D191" t="s">
        <v>345</v>
      </c>
      <c r="E191" s="13">
        <f>$Q$27</f>
        <v>1.2938239377907519</v>
      </c>
      <c r="F191" s="13">
        <f>$Q$27</f>
        <v>1.2938239377907519</v>
      </c>
    </row>
    <row r="192" spans="2:6" x14ac:dyDescent="0.3">
      <c r="B192">
        <v>2035</v>
      </c>
      <c r="C192" t="s">
        <v>276</v>
      </c>
      <c r="D192" t="s">
        <v>345</v>
      </c>
      <c r="E192" s="13">
        <f>$R$27</f>
        <v>1.2632138851946157</v>
      </c>
      <c r="F192" s="13">
        <f>$R$27</f>
        <v>1.2632138851946157</v>
      </c>
    </row>
    <row r="193" spans="2:6" x14ac:dyDescent="0.3">
      <c r="B193">
        <v>2040</v>
      </c>
      <c r="C193" t="s">
        <v>276</v>
      </c>
      <c r="D193" t="s">
        <v>345</v>
      </c>
      <c r="E193" s="13">
        <f>$S$27</f>
        <v>1.2326038325984796</v>
      </c>
      <c r="F193" s="13">
        <f>$S$27</f>
        <v>1.2326038325984796</v>
      </c>
    </row>
    <row r="194" spans="2:6" x14ac:dyDescent="0.3">
      <c r="B194">
        <v>2045</v>
      </c>
      <c r="C194" t="s">
        <v>276</v>
      </c>
      <c r="D194" t="s">
        <v>345</v>
      </c>
      <c r="E194" s="13">
        <f>$T$27</f>
        <v>1.2019937800023435</v>
      </c>
      <c r="F194" s="13">
        <f>$T$27</f>
        <v>1.2019937800023435</v>
      </c>
    </row>
    <row r="195" spans="2:6" x14ac:dyDescent="0.3">
      <c r="B195">
        <v>2050</v>
      </c>
      <c r="C195" t="s">
        <v>276</v>
      </c>
      <c r="D195" t="s">
        <v>345</v>
      </c>
      <c r="E195" s="13">
        <f>$U$27</f>
        <v>1.1713837274062073</v>
      </c>
      <c r="F195" s="13">
        <f>$U$27</f>
        <v>1.1713837274062073</v>
      </c>
    </row>
    <row r="196" spans="2:6" x14ac:dyDescent="0.3">
      <c r="B196" s="5">
        <v>2012</v>
      </c>
      <c r="C196" s="5" t="s">
        <v>277</v>
      </c>
      <c r="D196" s="5" t="s">
        <v>346</v>
      </c>
      <c r="E196" s="107">
        <f>$M$27</f>
        <v>1.0212647460888056</v>
      </c>
      <c r="F196" s="107">
        <f>$M$27</f>
        <v>1.0212647460888056</v>
      </c>
    </row>
    <row r="197" spans="2:6" x14ac:dyDescent="0.3">
      <c r="B197">
        <v>2015</v>
      </c>
      <c r="C197" t="s">
        <v>277</v>
      </c>
      <c r="D197" t="s">
        <v>346</v>
      </c>
      <c r="E197" s="13">
        <f>$N$27</f>
        <v>1.1713837274062073</v>
      </c>
      <c r="F197" s="13">
        <f>$N$27</f>
        <v>1.1713837274062073</v>
      </c>
    </row>
    <row r="198" spans="2:6" x14ac:dyDescent="0.3">
      <c r="B198">
        <v>2020</v>
      </c>
      <c r="C198" t="s">
        <v>277</v>
      </c>
      <c r="D198" t="s">
        <v>346</v>
      </c>
      <c r="E198" s="13">
        <f>$O$27</f>
        <v>1.0866791554857982</v>
      </c>
      <c r="F198" s="13">
        <f>$O$27</f>
        <v>1.0866791554857982</v>
      </c>
    </row>
    <row r="199" spans="2:6" x14ac:dyDescent="0.3">
      <c r="B199">
        <v>2025</v>
      </c>
      <c r="C199" t="s">
        <v>277</v>
      </c>
      <c r="D199" t="s">
        <v>346</v>
      </c>
      <c r="E199" s="13">
        <f>$P$27</f>
        <v>1.324433990386888</v>
      </c>
      <c r="F199" s="13">
        <f>$P$27</f>
        <v>1.324433990386888</v>
      </c>
    </row>
    <row r="200" spans="2:6" x14ac:dyDescent="0.3">
      <c r="B200">
        <v>2030</v>
      </c>
      <c r="C200" t="s">
        <v>277</v>
      </c>
      <c r="D200" t="s">
        <v>346</v>
      </c>
      <c r="E200" s="13">
        <f>$Q$27</f>
        <v>1.2938239377907519</v>
      </c>
      <c r="F200" s="13">
        <f>$Q$27</f>
        <v>1.2938239377907519</v>
      </c>
    </row>
    <row r="201" spans="2:6" x14ac:dyDescent="0.3">
      <c r="B201">
        <v>2035</v>
      </c>
      <c r="C201" t="s">
        <v>277</v>
      </c>
      <c r="D201" t="s">
        <v>346</v>
      </c>
      <c r="E201" s="13">
        <f>$R$27</f>
        <v>1.2632138851946157</v>
      </c>
      <c r="F201" s="13">
        <f>$R$27</f>
        <v>1.2632138851946157</v>
      </c>
    </row>
    <row r="202" spans="2:6" x14ac:dyDescent="0.3">
      <c r="B202">
        <v>2040</v>
      </c>
      <c r="C202" t="s">
        <v>277</v>
      </c>
      <c r="D202" t="s">
        <v>346</v>
      </c>
      <c r="E202" s="13">
        <f>$S$27</f>
        <v>1.2326038325984796</v>
      </c>
      <c r="F202" s="13">
        <f>$S$27</f>
        <v>1.2326038325984796</v>
      </c>
    </row>
    <row r="203" spans="2:6" x14ac:dyDescent="0.3">
      <c r="B203">
        <v>2045</v>
      </c>
      <c r="C203" t="s">
        <v>277</v>
      </c>
      <c r="D203" t="s">
        <v>346</v>
      </c>
      <c r="E203" s="13">
        <f>$T$27</f>
        <v>1.2019937800023435</v>
      </c>
      <c r="F203" s="13">
        <f>$T$27</f>
        <v>1.2019937800023435</v>
      </c>
    </row>
    <row r="204" spans="2:6" x14ac:dyDescent="0.3">
      <c r="B204">
        <v>2050</v>
      </c>
      <c r="C204" t="s">
        <v>277</v>
      </c>
      <c r="D204" t="s">
        <v>346</v>
      </c>
      <c r="E204" s="13">
        <f>$U$27</f>
        <v>1.1713837274062073</v>
      </c>
      <c r="F204" s="13">
        <f>$U$27</f>
        <v>1.1713837274062073</v>
      </c>
    </row>
    <row r="205" spans="2:6" x14ac:dyDescent="0.3">
      <c r="B205" s="5">
        <v>2012</v>
      </c>
      <c r="C205" s="5" t="s">
        <v>278</v>
      </c>
      <c r="D205" s="5" t="s">
        <v>347</v>
      </c>
      <c r="E205" s="107">
        <f>$M$27</f>
        <v>1.0212647460888056</v>
      </c>
      <c r="F205" s="107">
        <f>$M$27</f>
        <v>1.0212647460888056</v>
      </c>
    </row>
    <row r="206" spans="2:6" x14ac:dyDescent="0.3">
      <c r="B206">
        <v>2015</v>
      </c>
      <c r="C206" t="s">
        <v>278</v>
      </c>
      <c r="D206" t="s">
        <v>347</v>
      </c>
      <c r="E206" s="13">
        <f>$N$27</f>
        <v>1.1713837274062073</v>
      </c>
      <c r="F206" s="13">
        <f>$N$27</f>
        <v>1.1713837274062073</v>
      </c>
    </row>
    <row r="207" spans="2:6" x14ac:dyDescent="0.3">
      <c r="B207">
        <v>2020</v>
      </c>
      <c r="C207" t="s">
        <v>278</v>
      </c>
      <c r="D207" t="s">
        <v>347</v>
      </c>
      <c r="E207" s="13">
        <f>$O$27</f>
        <v>1.0866791554857982</v>
      </c>
      <c r="F207" s="13">
        <f>$O$27</f>
        <v>1.0866791554857982</v>
      </c>
    </row>
    <row r="208" spans="2:6" x14ac:dyDescent="0.3">
      <c r="B208">
        <v>2025</v>
      </c>
      <c r="C208" t="s">
        <v>278</v>
      </c>
      <c r="D208" t="s">
        <v>347</v>
      </c>
      <c r="E208" s="13">
        <f>$P$27</f>
        <v>1.324433990386888</v>
      </c>
      <c r="F208" s="13">
        <f>$P$27</f>
        <v>1.324433990386888</v>
      </c>
    </row>
    <row r="209" spans="2:6" x14ac:dyDescent="0.3">
      <c r="B209">
        <v>2030</v>
      </c>
      <c r="C209" t="s">
        <v>278</v>
      </c>
      <c r="D209" t="s">
        <v>347</v>
      </c>
      <c r="E209" s="13">
        <f>$Q$27</f>
        <v>1.2938239377907519</v>
      </c>
      <c r="F209" s="13">
        <f>$Q$27</f>
        <v>1.2938239377907519</v>
      </c>
    </row>
    <row r="210" spans="2:6" x14ac:dyDescent="0.3">
      <c r="B210">
        <v>2035</v>
      </c>
      <c r="C210" t="s">
        <v>278</v>
      </c>
      <c r="D210" t="s">
        <v>347</v>
      </c>
      <c r="E210" s="13">
        <f>$R$27</f>
        <v>1.2632138851946157</v>
      </c>
      <c r="F210" s="13">
        <f>$R$27</f>
        <v>1.2632138851946157</v>
      </c>
    </row>
    <row r="211" spans="2:6" x14ac:dyDescent="0.3">
      <c r="B211">
        <v>2040</v>
      </c>
      <c r="C211" t="s">
        <v>278</v>
      </c>
      <c r="D211" t="s">
        <v>347</v>
      </c>
      <c r="E211" s="13">
        <f>$S$27</f>
        <v>1.2326038325984796</v>
      </c>
      <c r="F211" s="13">
        <f>$S$27</f>
        <v>1.2326038325984796</v>
      </c>
    </row>
    <row r="212" spans="2:6" x14ac:dyDescent="0.3">
      <c r="B212">
        <v>2045</v>
      </c>
      <c r="C212" t="s">
        <v>278</v>
      </c>
      <c r="D212" t="s">
        <v>347</v>
      </c>
      <c r="E212" s="13">
        <f>$T$27</f>
        <v>1.2019937800023435</v>
      </c>
      <c r="F212" s="13">
        <f>$T$27</f>
        <v>1.2019937800023435</v>
      </c>
    </row>
    <row r="213" spans="2:6" x14ac:dyDescent="0.3">
      <c r="B213">
        <v>2050</v>
      </c>
      <c r="C213" t="s">
        <v>278</v>
      </c>
      <c r="D213" t="s">
        <v>347</v>
      </c>
      <c r="E213" s="13">
        <f>$U$27</f>
        <v>1.1713837274062073</v>
      </c>
      <c r="F213" s="13">
        <f>$U$27</f>
        <v>1.1713837274062073</v>
      </c>
    </row>
    <row r="214" spans="2:6" x14ac:dyDescent="0.3">
      <c r="B214" s="5">
        <v>2012</v>
      </c>
      <c r="C214" s="5" t="s">
        <v>279</v>
      </c>
      <c r="D214" s="5" t="s">
        <v>348</v>
      </c>
      <c r="E214" s="107">
        <f>$M$28</f>
        <v>0.99799771167048057</v>
      </c>
      <c r="F214" s="107">
        <f>$M$28</f>
        <v>0.99799771167048057</v>
      </c>
    </row>
    <row r="215" spans="2:6" x14ac:dyDescent="0.3">
      <c r="B215">
        <v>2015</v>
      </c>
      <c r="C215" t="s">
        <v>279</v>
      </c>
      <c r="D215" t="s">
        <v>348</v>
      </c>
      <c r="E215" s="13">
        <f>$N$28</f>
        <v>1.0005720823798627</v>
      </c>
      <c r="F215" s="13">
        <f>$N$28</f>
        <v>1.0005720823798627</v>
      </c>
    </row>
    <row r="216" spans="2:6" x14ac:dyDescent="0.3">
      <c r="B216">
        <v>2020</v>
      </c>
      <c r="C216" t="s">
        <v>279</v>
      </c>
      <c r="D216" t="s">
        <v>348</v>
      </c>
      <c r="E216" s="13">
        <f>$O$28</f>
        <v>1.1164187643020596</v>
      </c>
      <c r="F216" s="13">
        <f>$O$28</f>
        <v>1.1164187643020596</v>
      </c>
    </row>
    <row r="217" spans="2:6" x14ac:dyDescent="0.3">
      <c r="B217">
        <v>2025</v>
      </c>
      <c r="C217" t="s">
        <v>279</v>
      </c>
      <c r="D217" t="s">
        <v>348</v>
      </c>
      <c r="E217" s="13">
        <f>$P$28</f>
        <v>1.1525891577039948</v>
      </c>
      <c r="F217" s="13">
        <f>$P$28</f>
        <v>1.1525891577039948</v>
      </c>
    </row>
    <row r="218" spans="2:6" x14ac:dyDescent="0.3">
      <c r="B218">
        <v>2030</v>
      </c>
      <c r="C218" t="s">
        <v>279</v>
      </c>
      <c r="D218" t="s">
        <v>348</v>
      </c>
      <c r="E218" s="13">
        <f>$Q$28</f>
        <v>1.1221857426391684</v>
      </c>
      <c r="F218" s="13">
        <f>$Q$28</f>
        <v>1.1221857426391684</v>
      </c>
    </row>
    <row r="219" spans="2:6" x14ac:dyDescent="0.3">
      <c r="B219">
        <v>2035</v>
      </c>
      <c r="C219" t="s">
        <v>279</v>
      </c>
      <c r="D219" t="s">
        <v>348</v>
      </c>
      <c r="E219" s="13">
        <f>$R$28</f>
        <v>1.0917823275743419</v>
      </c>
      <c r="F219" s="13">
        <f>$R$28</f>
        <v>1.0917823275743419</v>
      </c>
    </row>
    <row r="220" spans="2:6" x14ac:dyDescent="0.3">
      <c r="B220">
        <v>2040</v>
      </c>
      <c r="C220" t="s">
        <v>279</v>
      </c>
      <c r="D220" t="s">
        <v>348</v>
      </c>
      <c r="E220" s="13">
        <f>$S$28</f>
        <v>1.0613789125095157</v>
      </c>
      <c r="F220" s="13">
        <f>$S$28</f>
        <v>1.0613789125095157</v>
      </c>
    </row>
    <row r="221" spans="2:6" x14ac:dyDescent="0.3">
      <c r="B221">
        <v>2045</v>
      </c>
      <c r="C221" t="s">
        <v>279</v>
      </c>
      <c r="D221" t="s">
        <v>348</v>
      </c>
      <c r="E221" s="13">
        <f>$T$28</f>
        <v>1.0309754974446892</v>
      </c>
      <c r="F221" s="13">
        <f>$T$28</f>
        <v>1.0309754974446892</v>
      </c>
    </row>
    <row r="222" spans="2:6" x14ac:dyDescent="0.3">
      <c r="B222">
        <v>2050</v>
      </c>
      <c r="C222" t="s">
        <v>279</v>
      </c>
      <c r="D222" t="s">
        <v>348</v>
      </c>
      <c r="E222" s="13">
        <f>$U$28</f>
        <v>1.0005720823798627</v>
      </c>
      <c r="F222" s="13">
        <f>$U$28</f>
        <v>1.0005720823798627</v>
      </c>
    </row>
    <row r="223" spans="2:6" x14ac:dyDescent="0.3">
      <c r="B223" s="5">
        <v>2012</v>
      </c>
      <c r="C223" s="161" t="s">
        <v>384</v>
      </c>
      <c r="D223" s="162" t="s">
        <v>385</v>
      </c>
      <c r="E223" s="107">
        <f>$M$20</f>
        <v>1.0277719880356482</v>
      </c>
      <c r="F223" s="107">
        <f>$M$20</f>
        <v>1.0277719880356482</v>
      </c>
    </row>
    <row r="224" spans="2:6" x14ac:dyDescent="0.3">
      <c r="B224">
        <v>2015</v>
      </c>
      <c r="C224" s="136" t="s">
        <v>384</v>
      </c>
      <c r="D224" s="134" t="s">
        <v>385</v>
      </c>
      <c r="E224" s="13">
        <f>$N$20</f>
        <v>1.0694299700891203</v>
      </c>
      <c r="F224" s="13">
        <f>$N$20</f>
        <v>1.0694299700891203</v>
      </c>
    </row>
    <row r="225" spans="2:11" x14ac:dyDescent="0.3">
      <c r="B225">
        <v>2020</v>
      </c>
      <c r="C225" s="136" t="s">
        <v>384</v>
      </c>
      <c r="D225" s="134" t="s">
        <v>385</v>
      </c>
      <c r="E225" s="13">
        <f>$O$20</f>
        <v>1.2074241549483862</v>
      </c>
      <c r="F225" s="13">
        <f>$O$20</f>
        <v>1.2074241549483862</v>
      </c>
    </row>
    <row r="226" spans="2:11" x14ac:dyDescent="0.3">
      <c r="B226">
        <v>2025</v>
      </c>
      <c r="C226" s="136" t="s">
        <v>384</v>
      </c>
      <c r="D226" s="134" t="s">
        <v>385</v>
      </c>
      <c r="E226" s="13">
        <f>$P$20</f>
        <v>1.3303969950846004</v>
      </c>
      <c r="F226" s="13">
        <f>$P$20</f>
        <v>1.3303969950846004</v>
      </c>
      <c r="K226" s="134"/>
    </row>
    <row r="227" spans="2:11" x14ac:dyDescent="0.3">
      <c r="B227">
        <v>2030</v>
      </c>
      <c r="C227" s="136" t="s">
        <v>384</v>
      </c>
      <c r="D227" s="134" t="s">
        <v>385</v>
      </c>
      <c r="E227" s="13">
        <f>$Q$20</f>
        <v>1.2782035900855044</v>
      </c>
      <c r="F227" s="13">
        <f>$Q$20</f>
        <v>1.2782035900855044</v>
      </c>
      <c r="K227" s="134"/>
    </row>
    <row r="228" spans="2:11" x14ac:dyDescent="0.3">
      <c r="B228">
        <v>2035</v>
      </c>
      <c r="C228" s="136" t="s">
        <v>384</v>
      </c>
      <c r="D228" s="134" t="s">
        <v>385</v>
      </c>
      <c r="E228" s="13">
        <f>$R$20</f>
        <v>1.2260101850864085</v>
      </c>
      <c r="F228" s="13">
        <f>$R$20</f>
        <v>1.2260101850864085</v>
      </c>
    </row>
    <row r="229" spans="2:11" x14ac:dyDescent="0.3">
      <c r="B229">
        <v>2040</v>
      </c>
      <c r="C229" s="136" t="s">
        <v>384</v>
      </c>
      <c r="D229" s="134" t="s">
        <v>385</v>
      </c>
      <c r="E229" s="13">
        <f>$S$20</f>
        <v>1.1738167800873123</v>
      </c>
      <c r="F229" s="13">
        <f>$S$20</f>
        <v>1.1738167800873123</v>
      </c>
    </row>
    <row r="230" spans="2:11" x14ac:dyDescent="0.3">
      <c r="B230">
        <v>2045</v>
      </c>
      <c r="C230" s="136" t="s">
        <v>384</v>
      </c>
      <c r="D230" s="134" t="s">
        <v>385</v>
      </c>
      <c r="E230" s="13">
        <f>$T$20</f>
        <v>1.1216233750882163</v>
      </c>
      <c r="F230" s="13">
        <f>$T$20</f>
        <v>1.1216233750882163</v>
      </c>
    </row>
    <row r="231" spans="2:11" x14ac:dyDescent="0.3">
      <c r="B231">
        <v>2050</v>
      </c>
      <c r="C231" s="136" t="s">
        <v>384</v>
      </c>
      <c r="D231" s="134" t="s">
        <v>385</v>
      </c>
      <c r="E231" s="13">
        <f>$U$20</f>
        <v>1.0694299700891203</v>
      </c>
      <c r="F231" s="13">
        <f>$U$20</f>
        <v>1.0694299700891203</v>
      </c>
    </row>
    <row r="1048576" spans="4:4" x14ac:dyDescent="0.3">
      <c r="D1048576" s="134"/>
    </row>
  </sheetData>
  <mergeCells count="6">
    <mergeCell ref="Z42:AJ42"/>
    <mergeCell ref="Z11:AJ11"/>
    <mergeCell ref="Z17:AJ17"/>
    <mergeCell ref="Z20:AJ20"/>
    <mergeCell ref="Z26:AJ26"/>
    <mergeCell ref="Z36:AJ36"/>
  </mergeCells>
  <conditionalFormatting sqref="N48:V48 N39:V39">
    <cfRule type="cellIs" dxfId="29" priority="1" operator="equal">
      <formula>A10</formula>
    </cfRule>
    <cfRule type="cellIs" dxfId="28" priority="2" operator="between">
      <formula>A10+0.1*A10</formula>
      <formula>A10-0.1*A10</formula>
    </cfRule>
    <cfRule type="cellIs" dxfId="27" priority="3" operator="between">
      <formula>A10+0.1*A10</formula>
      <formula>A10+0.5*A10</formula>
    </cfRule>
    <cfRule type="cellIs" dxfId="26" priority="4" operator="between">
      <formula>A10-0.1*A10</formula>
      <formula>A10-0.5*A10</formula>
    </cfRule>
    <cfRule type="cellIs" dxfId="25" priority="5" operator="notBetween">
      <formula>A10+0.5*A10</formula>
      <formula>A10-0.5*A10</formula>
    </cfRule>
  </conditionalFormatting>
  <conditionalFormatting sqref="L48:M48 L39:M39">
    <cfRule type="cellIs" dxfId="24" priority="6" operator="equal">
      <formula>XEP10</formula>
    </cfRule>
    <cfRule type="cellIs" dxfId="23" priority="7" operator="between">
      <formula>XEP10+0.1*XEP10</formula>
      <formula>XEP10-0.1*XEP10</formula>
    </cfRule>
    <cfRule type="cellIs" dxfId="22" priority="8" operator="between">
      <formula>XEP10+0.1*XEP10</formula>
      <formula>XEP10+0.5*XEP10</formula>
    </cfRule>
    <cfRule type="cellIs" dxfId="21" priority="9" operator="between">
      <formula>XEP10-0.1*XEP10</formula>
      <formula>XEP10-0.5*XEP10</formula>
    </cfRule>
    <cfRule type="cellIs" dxfId="20" priority="10" operator="notBetween">
      <formula>XEP10+0.5*XEP10</formula>
      <formula>XEP10-0.5*XEP10</formula>
    </cfRule>
  </conditionalFormatting>
  <pageMargins left="0.7" right="0.7" top="0.75" bottom="0.75" header="0.3" footer="0.3"/>
  <pageSetup paperSize="9" orientation="portrait"/>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C44ED-56A2-4B47-B30F-8D4615710DFA}">
  <dimension ref="B2:M52"/>
  <sheetViews>
    <sheetView workbookViewId="0">
      <selection activeCell="B2" sqref="B2"/>
    </sheetView>
  </sheetViews>
  <sheetFormatPr defaultRowHeight="14.4" x14ac:dyDescent="0.3"/>
  <cols>
    <col min="2" max="2" width="13.109375" customWidth="1"/>
    <col min="3" max="3" width="14" customWidth="1"/>
    <col min="4" max="4" width="10.109375" bestFit="1" customWidth="1"/>
    <col min="9" max="9" width="10.44140625" customWidth="1"/>
    <col min="12" max="12" width="52.5546875" bestFit="1" customWidth="1"/>
  </cols>
  <sheetData>
    <row r="2" spans="2:13" x14ac:dyDescent="0.3">
      <c r="B2" s="78" t="s">
        <v>545</v>
      </c>
      <c r="C2" s="78"/>
      <c r="D2" s="78"/>
      <c r="E2" s="78"/>
      <c r="F2" s="78"/>
      <c r="G2" s="78"/>
      <c r="H2" s="78"/>
      <c r="I2" s="78"/>
      <c r="J2" s="78"/>
      <c r="K2" s="78"/>
    </row>
    <row r="3" spans="2:13" x14ac:dyDescent="0.3">
      <c r="B3" s="77" t="s">
        <v>137</v>
      </c>
      <c r="C3" s="77" t="s">
        <v>136</v>
      </c>
      <c r="D3" s="75" t="s">
        <v>1</v>
      </c>
      <c r="E3" s="75" t="s">
        <v>2</v>
      </c>
      <c r="F3" s="75" t="s">
        <v>3</v>
      </c>
      <c r="G3" s="75" t="s">
        <v>4</v>
      </c>
      <c r="H3" s="76" t="s">
        <v>5</v>
      </c>
      <c r="I3" s="76" t="s">
        <v>6</v>
      </c>
      <c r="J3" s="75" t="s">
        <v>25</v>
      </c>
      <c r="K3" s="44"/>
      <c r="L3" s="43" t="s">
        <v>255</v>
      </c>
    </row>
    <row r="4" spans="2:13" x14ac:dyDescent="0.3">
      <c r="B4" t="s">
        <v>55</v>
      </c>
      <c r="C4" s="213" t="s">
        <v>54</v>
      </c>
      <c r="D4" s="46" t="s">
        <v>455</v>
      </c>
      <c r="E4" s="46" t="s">
        <v>455</v>
      </c>
      <c r="F4" s="46" t="s">
        <v>35</v>
      </c>
      <c r="G4" s="46">
        <v>2010</v>
      </c>
      <c r="H4" s="45">
        <v>1315.3945644862199</v>
      </c>
      <c r="I4" s="45">
        <v>1983.8479015452001</v>
      </c>
      <c r="J4" s="16" t="s">
        <v>456</v>
      </c>
      <c r="K4" s="44"/>
      <c r="L4" s="106" t="s">
        <v>457</v>
      </c>
      <c r="M4" s="3">
        <f t="shared" ref="M4:M48" si="0">SUM(H4:I4)</f>
        <v>3299.24246603142</v>
      </c>
    </row>
    <row r="5" spans="2:13" x14ac:dyDescent="0.3">
      <c r="B5" t="s">
        <v>55</v>
      </c>
      <c r="C5" s="213" t="s">
        <v>54</v>
      </c>
      <c r="D5" s="46" t="s">
        <v>455</v>
      </c>
      <c r="E5" s="46" t="s">
        <v>455</v>
      </c>
      <c r="F5" s="46" t="s">
        <v>35</v>
      </c>
      <c r="G5" s="46">
        <v>2010</v>
      </c>
      <c r="H5" s="45">
        <v>6311.3791236512097</v>
      </c>
      <c r="I5" s="45">
        <v>9518.7082766625208</v>
      </c>
      <c r="J5" s="16" t="s">
        <v>458</v>
      </c>
      <c r="L5" s="106" t="s">
        <v>256</v>
      </c>
      <c r="M5" s="3">
        <f t="shared" si="0"/>
        <v>15830.087400313731</v>
      </c>
    </row>
    <row r="6" spans="2:13" x14ac:dyDescent="0.3">
      <c r="B6" t="s">
        <v>55</v>
      </c>
      <c r="C6" s="213" t="s">
        <v>54</v>
      </c>
      <c r="F6" t="s">
        <v>35</v>
      </c>
      <c r="G6">
        <v>2010</v>
      </c>
      <c r="H6" s="45">
        <v>4558.75601767836</v>
      </c>
      <c r="I6" s="45">
        <v>6875.3904138112803</v>
      </c>
      <c r="J6" s="16" t="s">
        <v>459</v>
      </c>
      <c r="L6" s="106" t="s">
        <v>257</v>
      </c>
      <c r="M6" s="3">
        <f t="shared" si="0"/>
        <v>11434.14643148964</v>
      </c>
    </row>
    <row r="7" spans="2:13" x14ac:dyDescent="0.3">
      <c r="B7" t="s">
        <v>55</v>
      </c>
      <c r="C7" s="213" t="s">
        <v>54</v>
      </c>
      <c r="F7" t="s">
        <v>35</v>
      </c>
      <c r="G7">
        <v>2010</v>
      </c>
      <c r="H7" s="45">
        <v>8730.9460989267209</v>
      </c>
      <c r="I7" s="45">
        <v>13168.032206247701</v>
      </c>
      <c r="J7" s="16" t="s">
        <v>460</v>
      </c>
      <c r="L7" s="106" t="s">
        <v>258</v>
      </c>
      <c r="M7" s="3">
        <f t="shared" si="0"/>
        <v>21898.978305174423</v>
      </c>
    </row>
    <row r="8" spans="2:13" x14ac:dyDescent="0.3">
      <c r="B8" t="s">
        <v>55</v>
      </c>
      <c r="C8" s="213" t="s">
        <v>54</v>
      </c>
      <c r="F8" t="s">
        <v>35</v>
      </c>
      <c r="G8">
        <v>2010</v>
      </c>
      <c r="H8" s="45">
        <v>624.237035682704</v>
      </c>
      <c r="I8" s="45">
        <v>807.22794402253999</v>
      </c>
      <c r="J8" s="16" t="s">
        <v>461</v>
      </c>
      <c r="L8" s="214" t="s">
        <v>462</v>
      </c>
      <c r="M8" s="3">
        <f t="shared" si="0"/>
        <v>1431.4649797052439</v>
      </c>
    </row>
    <row r="9" spans="2:13" x14ac:dyDescent="0.3">
      <c r="B9" t="s">
        <v>55</v>
      </c>
      <c r="C9" s="213" t="s">
        <v>54</v>
      </c>
      <c r="F9" t="s">
        <v>35</v>
      </c>
      <c r="G9">
        <v>2010</v>
      </c>
      <c r="H9" s="45">
        <v>446.78358381309698</v>
      </c>
      <c r="I9" s="45">
        <v>577.75520061867701</v>
      </c>
      <c r="J9" s="215" t="s">
        <v>259</v>
      </c>
      <c r="L9" s="214" t="s">
        <v>260</v>
      </c>
      <c r="M9" s="3">
        <f t="shared" si="0"/>
        <v>1024.538784431774</v>
      </c>
    </row>
    <row r="10" spans="2:13" x14ac:dyDescent="0.3">
      <c r="B10" t="s">
        <v>55</v>
      </c>
      <c r="C10" s="213" t="s">
        <v>54</v>
      </c>
      <c r="F10" t="s">
        <v>35</v>
      </c>
      <c r="G10">
        <v>2010</v>
      </c>
      <c r="H10" s="45">
        <v>611.78424259112603</v>
      </c>
      <c r="I10" s="45">
        <v>886.96260211999595</v>
      </c>
      <c r="J10" s="215" t="s">
        <v>463</v>
      </c>
      <c r="L10" s="214" t="s">
        <v>464</v>
      </c>
      <c r="M10" s="3">
        <f t="shared" si="0"/>
        <v>1498.7468447111219</v>
      </c>
    </row>
    <row r="11" spans="2:13" x14ac:dyDescent="0.3">
      <c r="B11" t="s">
        <v>55</v>
      </c>
      <c r="C11" s="213" t="s">
        <v>54</v>
      </c>
      <c r="F11" t="s">
        <v>35</v>
      </c>
      <c r="G11">
        <v>2010</v>
      </c>
      <c r="H11" s="45">
        <v>47.388471186775298</v>
      </c>
      <c r="I11" s="45">
        <v>68.703635674385694</v>
      </c>
      <c r="J11" s="215" t="s">
        <v>465</v>
      </c>
      <c r="L11" s="214" t="s">
        <v>261</v>
      </c>
      <c r="M11" s="3">
        <f t="shared" si="0"/>
        <v>116.092106861161</v>
      </c>
    </row>
    <row r="12" spans="2:13" x14ac:dyDescent="0.3">
      <c r="B12" t="s">
        <v>55</v>
      </c>
      <c r="C12" s="213" t="s">
        <v>54</v>
      </c>
      <c r="F12" t="s">
        <v>35</v>
      </c>
      <c r="G12">
        <v>2010</v>
      </c>
      <c r="H12" s="45">
        <v>58.5942785081292</v>
      </c>
      <c r="I12" s="45">
        <v>101.185432777543</v>
      </c>
      <c r="J12" s="215" t="s">
        <v>262</v>
      </c>
      <c r="L12" t="s">
        <v>466</v>
      </c>
      <c r="M12" s="3">
        <f t="shared" si="0"/>
        <v>159.77971128567219</v>
      </c>
    </row>
    <row r="13" spans="2:13" x14ac:dyDescent="0.3">
      <c r="B13" t="s">
        <v>55</v>
      </c>
      <c r="C13" s="213" t="s">
        <v>54</v>
      </c>
      <c r="F13" t="s">
        <v>35</v>
      </c>
      <c r="G13">
        <v>2010</v>
      </c>
      <c r="H13" s="45">
        <v>46.248067558804799</v>
      </c>
      <c r="I13" s="45">
        <v>79.864977438257696</v>
      </c>
      <c r="J13" s="215" t="s">
        <v>263</v>
      </c>
      <c r="L13" t="s">
        <v>467</v>
      </c>
      <c r="M13" s="3">
        <f t="shared" si="0"/>
        <v>126.1130449970625</v>
      </c>
    </row>
    <row r="14" spans="2:13" x14ac:dyDescent="0.3">
      <c r="B14" t="s">
        <v>55</v>
      </c>
      <c r="C14" s="213" t="s">
        <v>54</v>
      </c>
      <c r="F14" t="s">
        <v>35</v>
      </c>
      <c r="G14">
        <v>2010</v>
      </c>
      <c r="H14" s="45">
        <v>66.048773744700398</v>
      </c>
      <c r="I14" s="45">
        <v>114.05846997256501</v>
      </c>
      <c r="J14" s="215" t="s">
        <v>468</v>
      </c>
      <c r="L14" t="s">
        <v>469</v>
      </c>
      <c r="M14" s="3">
        <f t="shared" si="0"/>
        <v>180.10724371726542</v>
      </c>
    </row>
    <row r="15" spans="2:13" x14ac:dyDescent="0.3">
      <c r="B15" t="s">
        <v>55</v>
      </c>
      <c r="C15" s="213" t="s">
        <v>54</v>
      </c>
      <c r="F15" t="s">
        <v>35</v>
      </c>
      <c r="G15">
        <v>2010</v>
      </c>
      <c r="H15" s="45">
        <v>5.2797026381633598</v>
      </c>
      <c r="I15" s="45">
        <v>10.5792749039458</v>
      </c>
      <c r="J15" s="215" t="s">
        <v>470</v>
      </c>
      <c r="L15" t="s">
        <v>471</v>
      </c>
      <c r="M15" s="3">
        <f t="shared" si="0"/>
        <v>15.858977542109159</v>
      </c>
    </row>
    <row r="16" spans="2:13" x14ac:dyDescent="0.3">
      <c r="B16" t="s">
        <v>55</v>
      </c>
      <c r="C16" s="213" t="s">
        <v>54</v>
      </c>
      <c r="F16" t="s">
        <v>35</v>
      </c>
      <c r="G16">
        <v>2010</v>
      </c>
      <c r="H16" s="45">
        <v>17.335727138726199</v>
      </c>
      <c r="I16" s="45">
        <v>34.7366955355985</v>
      </c>
      <c r="J16" s="215" t="s">
        <v>264</v>
      </c>
      <c r="L16" t="s">
        <v>472</v>
      </c>
      <c r="M16" s="3">
        <f t="shared" si="0"/>
        <v>52.072422674324699</v>
      </c>
    </row>
    <row r="17" spans="2:13" x14ac:dyDescent="0.3">
      <c r="B17" t="s">
        <v>55</v>
      </c>
      <c r="C17" s="213" t="s">
        <v>54</v>
      </c>
      <c r="F17" t="s">
        <v>35</v>
      </c>
      <c r="G17">
        <v>2010</v>
      </c>
      <c r="H17" s="45">
        <v>2.2592278320008301</v>
      </c>
      <c r="I17" s="45">
        <v>4.5269580397612099</v>
      </c>
      <c r="J17" s="215" t="s">
        <v>265</v>
      </c>
      <c r="L17" t="s">
        <v>473</v>
      </c>
      <c r="M17" s="3">
        <f t="shared" si="0"/>
        <v>6.78618587176204</v>
      </c>
    </row>
    <row r="18" spans="2:13" x14ac:dyDescent="0.3">
      <c r="B18" t="s">
        <v>55</v>
      </c>
      <c r="C18" s="213" t="s">
        <v>54</v>
      </c>
      <c r="F18" t="s">
        <v>35</v>
      </c>
      <c r="G18">
        <v>2010</v>
      </c>
      <c r="H18" s="45">
        <v>1.0927671310260101</v>
      </c>
      <c r="I18" s="45">
        <v>2.1896467807781401</v>
      </c>
      <c r="J18" s="215" t="s">
        <v>266</v>
      </c>
      <c r="L18" t="s">
        <v>474</v>
      </c>
      <c r="M18" s="3">
        <f t="shared" si="0"/>
        <v>3.2824139118041504</v>
      </c>
    </row>
    <row r="19" spans="2:13" x14ac:dyDescent="0.3">
      <c r="B19" t="s">
        <v>55</v>
      </c>
      <c r="C19" s="213" t="s">
        <v>54</v>
      </c>
      <c r="F19" t="s">
        <v>35</v>
      </c>
      <c r="G19">
        <v>2010</v>
      </c>
      <c r="H19" s="45">
        <v>352.72136400345499</v>
      </c>
      <c r="I19" s="45">
        <v>236.99180944277799</v>
      </c>
      <c r="J19" s="215" t="s">
        <v>475</v>
      </c>
      <c r="L19" t="s">
        <v>476</v>
      </c>
      <c r="M19" s="3">
        <f t="shared" si="0"/>
        <v>589.71317344623299</v>
      </c>
    </row>
    <row r="20" spans="2:13" x14ac:dyDescent="0.3">
      <c r="B20" t="s">
        <v>55</v>
      </c>
      <c r="C20" s="213" t="s">
        <v>54</v>
      </c>
      <c r="F20" t="s">
        <v>35</v>
      </c>
      <c r="G20">
        <v>2010</v>
      </c>
      <c r="H20" s="45">
        <v>1013.07813844724</v>
      </c>
      <c r="I20" s="45">
        <v>680.68239023701597</v>
      </c>
      <c r="J20" s="215" t="s">
        <v>477</v>
      </c>
      <c r="L20" t="s">
        <v>478</v>
      </c>
      <c r="M20" s="3">
        <f t="shared" si="0"/>
        <v>1693.7605286842559</v>
      </c>
    </row>
    <row r="21" spans="2:13" x14ac:dyDescent="0.3">
      <c r="B21" t="s">
        <v>55</v>
      </c>
      <c r="C21" s="213" t="s">
        <v>54</v>
      </c>
      <c r="F21" t="s">
        <v>35</v>
      </c>
      <c r="G21">
        <v>2010</v>
      </c>
      <c r="H21" s="45">
        <v>291.27056338702198</v>
      </c>
      <c r="I21" s="45">
        <v>195.703308331025</v>
      </c>
      <c r="J21" s="215" t="s">
        <v>479</v>
      </c>
      <c r="L21" t="s">
        <v>480</v>
      </c>
      <c r="M21" s="3">
        <f t="shared" si="0"/>
        <v>486.97387171804701</v>
      </c>
    </row>
    <row r="22" spans="2:13" x14ac:dyDescent="0.3">
      <c r="B22" t="s">
        <v>55</v>
      </c>
      <c r="C22" s="213" t="s">
        <v>54</v>
      </c>
      <c r="F22" t="s">
        <v>35</v>
      </c>
      <c r="G22">
        <v>2010</v>
      </c>
      <c r="H22" s="45">
        <v>166.60877884827801</v>
      </c>
      <c r="I22" s="45">
        <v>111.943647303196</v>
      </c>
      <c r="J22" s="215" t="s">
        <v>481</v>
      </c>
      <c r="L22" t="s">
        <v>482</v>
      </c>
      <c r="M22" s="3">
        <f t="shared" si="0"/>
        <v>278.55242615147404</v>
      </c>
    </row>
    <row r="23" spans="2:13" x14ac:dyDescent="0.3">
      <c r="B23" t="s">
        <v>55</v>
      </c>
      <c r="C23" s="213" t="s">
        <v>54</v>
      </c>
      <c r="F23" t="s">
        <v>35</v>
      </c>
      <c r="G23">
        <v>2010</v>
      </c>
      <c r="H23" s="45">
        <v>235.984210807344</v>
      </c>
      <c r="I23" s="45">
        <v>158.55667058094801</v>
      </c>
      <c r="J23" s="215" t="s">
        <v>483</v>
      </c>
      <c r="L23" t="s">
        <v>484</v>
      </c>
      <c r="M23" s="3">
        <f t="shared" si="0"/>
        <v>394.54088138829201</v>
      </c>
    </row>
    <row r="24" spans="2:13" x14ac:dyDescent="0.3">
      <c r="B24" t="s">
        <v>55</v>
      </c>
      <c r="C24" s="213" t="s">
        <v>54</v>
      </c>
      <c r="F24" t="s">
        <v>35</v>
      </c>
      <c r="G24">
        <v>2010</v>
      </c>
      <c r="H24" s="45">
        <v>232.949920766415</v>
      </c>
      <c r="I24" s="45">
        <v>156.51794551192401</v>
      </c>
      <c r="J24" s="215" t="s">
        <v>485</v>
      </c>
      <c r="L24" t="s">
        <v>486</v>
      </c>
      <c r="M24" s="3">
        <f t="shared" si="0"/>
        <v>389.46786627833899</v>
      </c>
    </row>
    <row r="25" spans="2:13" x14ac:dyDescent="0.3">
      <c r="B25" t="s">
        <v>55</v>
      </c>
      <c r="C25" s="213" t="s">
        <v>54</v>
      </c>
      <c r="F25" t="s">
        <v>35</v>
      </c>
      <c r="G25">
        <v>2010</v>
      </c>
      <c r="H25" s="45">
        <v>1824.8698596924801</v>
      </c>
      <c r="I25" s="45">
        <v>1226.12139264089</v>
      </c>
      <c r="J25" s="215" t="s">
        <v>487</v>
      </c>
      <c r="L25" t="s">
        <v>488</v>
      </c>
      <c r="M25" s="3">
        <f t="shared" si="0"/>
        <v>3050.9912523333701</v>
      </c>
    </row>
    <row r="26" spans="2:13" x14ac:dyDescent="0.3">
      <c r="B26" t="s">
        <v>55</v>
      </c>
      <c r="C26" s="213" t="s">
        <v>54</v>
      </c>
      <c r="F26" t="s">
        <v>35</v>
      </c>
      <c r="G26">
        <v>2010</v>
      </c>
      <c r="H26" s="45">
        <v>88.422961113854498</v>
      </c>
      <c r="I26" s="45">
        <v>0</v>
      </c>
      <c r="J26" s="215" t="s">
        <v>489</v>
      </c>
      <c r="L26" t="s">
        <v>490</v>
      </c>
      <c r="M26" s="3">
        <f t="shared" si="0"/>
        <v>88.422961113854498</v>
      </c>
    </row>
    <row r="27" spans="2:13" x14ac:dyDescent="0.3">
      <c r="B27" t="s">
        <v>55</v>
      </c>
      <c r="C27" s="213" t="s">
        <v>54</v>
      </c>
      <c r="F27" t="s">
        <v>35</v>
      </c>
      <c r="G27">
        <v>2010</v>
      </c>
      <c r="H27" s="45">
        <v>150.577038886146</v>
      </c>
      <c r="I27" s="45">
        <v>0</v>
      </c>
      <c r="J27" s="216" t="s">
        <v>491</v>
      </c>
      <c r="L27" t="s">
        <v>492</v>
      </c>
      <c r="M27" s="3">
        <f t="shared" si="0"/>
        <v>150.577038886146</v>
      </c>
    </row>
    <row r="28" spans="2:13" x14ac:dyDescent="0.3">
      <c r="B28" t="s">
        <v>55</v>
      </c>
      <c r="C28" s="213" t="s">
        <v>54</v>
      </c>
      <c r="F28" t="s">
        <v>35</v>
      </c>
      <c r="G28">
        <v>2010</v>
      </c>
      <c r="H28" s="45">
        <v>79.187506019951797</v>
      </c>
      <c r="I28" s="45">
        <v>0</v>
      </c>
      <c r="J28" s="216" t="s">
        <v>493</v>
      </c>
      <c r="L28" t="s">
        <v>494</v>
      </c>
      <c r="M28" s="3">
        <f t="shared" si="0"/>
        <v>79.187506019951797</v>
      </c>
    </row>
    <row r="29" spans="2:13" x14ac:dyDescent="0.3">
      <c r="B29" t="s">
        <v>55</v>
      </c>
      <c r="C29" s="213" t="s">
        <v>54</v>
      </c>
      <c r="F29" t="s">
        <v>35</v>
      </c>
      <c r="G29">
        <v>2010</v>
      </c>
      <c r="H29" s="45">
        <v>668.65722738218096</v>
      </c>
      <c r="I29" s="45">
        <v>0</v>
      </c>
      <c r="J29" s="216" t="s">
        <v>495</v>
      </c>
      <c r="L29" t="s">
        <v>496</v>
      </c>
      <c r="M29" s="3">
        <f t="shared" si="0"/>
        <v>668.65722738218096</v>
      </c>
    </row>
    <row r="30" spans="2:13" x14ac:dyDescent="0.3">
      <c r="B30" t="s">
        <v>55</v>
      </c>
      <c r="C30" s="213" t="s">
        <v>54</v>
      </c>
      <c r="F30" t="s">
        <v>35</v>
      </c>
      <c r="G30">
        <v>2010</v>
      </c>
      <c r="H30" s="45">
        <v>360.15526659786701</v>
      </c>
      <c r="I30" s="45">
        <v>0</v>
      </c>
      <c r="J30" s="216" t="s">
        <v>497</v>
      </c>
      <c r="L30" t="s">
        <v>498</v>
      </c>
      <c r="M30" s="3">
        <f t="shared" si="0"/>
        <v>360.15526659786701</v>
      </c>
    </row>
    <row r="31" spans="2:13" x14ac:dyDescent="0.3">
      <c r="B31" t="s">
        <v>55</v>
      </c>
      <c r="C31" s="213" t="s">
        <v>54</v>
      </c>
      <c r="F31" t="s">
        <v>35</v>
      </c>
      <c r="G31">
        <v>2010</v>
      </c>
      <c r="H31" s="45">
        <v>258.39192376613101</v>
      </c>
      <c r="I31" s="45">
        <v>217.04776146355701</v>
      </c>
      <c r="J31" t="s">
        <v>499</v>
      </c>
      <c r="L31" t="s">
        <v>500</v>
      </c>
      <c r="M31" s="3">
        <f t="shared" si="0"/>
        <v>475.43968522968805</v>
      </c>
    </row>
    <row r="32" spans="2:13" x14ac:dyDescent="0.3">
      <c r="B32" t="s">
        <v>55</v>
      </c>
      <c r="C32" s="213" t="s">
        <v>54</v>
      </c>
      <c r="F32" t="s">
        <v>35</v>
      </c>
      <c r="G32">
        <v>2010</v>
      </c>
      <c r="H32" s="45">
        <v>576.95717401269599</v>
      </c>
      <c r="I32" s="45">
        <v>484.64077845226302</v>
      </c>
      <c r="J32" t="s">
        <v>501</v>
      </c>
      <c r="L32" t="s">
        <v>502</v>
      </c>
      <c r="M32" s="3">
        <f t="shared" si="0"/>
        <v>1061.597952464959</v>
      </c>
    </row>
    <row r="33" spans="2:13" x14ac:dyDescent="0.3">
      <c r="B33" t="s">
        <v>55</v>
      </c>
      <c r="C33" s="213" t="s">
        <v>54</v>
      </c>
      <c r="F33" t="s">
        <v>35</v>
      </c>
      <c r="G33">
        <v>2010</v>
      </c>
      <c r="H33" s="45">
        <v>2007.05090222117</v>
      </c>
      <c r="I33" s="45">
        <v>1685.9114600841799</v>
      </c>
      <c r="J33" t="s">
        <v>503</v>
      </c>
      <c r="L33" t="s">
        <v>504</v>
      </c>
      <c r="M33" s="3">
        <f t="shared" si="0"/>
        <v>3692.9623623053499</v>
      </c>
    </row>
    <row r="34" spans="2:13" x14ac:dyDescent="0.3">
      <c r="B34" t="s">
        <v>55</v>
      </c>
      <c r="C34" s="213" t="s">
        <v>54</v>
      </c>
      <c r="F34" t="s">
        <v>35</v>
      </c>
      <c r="G34">
        <v>2010</v>
      </c>
      <c r="H34" s="45">
        <v>89.082499999999996</v>
      </c>
      <c r="I34" s="45">
        <v>95.373500000000007</v>
      </c>
      <c r="J34" t="s">
        <v>505</v>
      </c>
      <c r="L34" s="106" t="s">
        <v>267</v>
      </c>
      <c r="M34" s="3">
        <f t="shared" si="0"/>
        <v>184.45600000000002</v>
      </c>
    </row>
    <row r="35" spans="2:13" x14ac:dyDescent="0.3">
      <c r="B35" t="s">
        <v>55</v>
      </c>
      <c r="C35" s="213" t="s">
        <v>54</v>
      </c>
      <c r="F35" t="s">
        <v>35</v>
      </c>
      <c r="G35">
        <v>2010</v>
      </c>
      <c r="H35" s="45">
        <v>254.51513029871001</v>
      </c>
      <c r="I35" s="45">
        <v>1226.88486970129</v>
      </c>
      <c r="J35" t="s">
        <v>506</v>
      </c>
      <c r="L35" s="106" t="s">
        <v>268</v>
      </c>
      <c r="M35" s="3">
        <f t="shared" si="0"/>
        <v>1481.4</v>
      </c>
    </row>
    <row r="36" spans="2:13" x14ac:dyDescent="0.3">
      <c r="B36" t="s">
        <v>55</v>
      </c>
      <c r="C36" s="213" t="s">
        <v>54</v>
      </c>
      <c r="F36" t="s">
        <v>35</v>
      </c>
      <c r="G36">
        <v>2010</v>
      </c>
      <c r="H36" s="45">
        <v>268.49172965459098</v>
      </c>
      <c r="I36" s="45">
        <v>203.06324844144899</v>
      </c>
      <c r="J36" t="s">
        <v>252</v>
      </c>
      <c r="L36" s="106" t="s">
        <v>269</v>
      </c>
      <c r="M36" s="3">
        <f t="shared" si="0"/>
        <v>471.55497809603997</v>
      </c>
    </row>
    <row r="37" spans="2:13" x14ac:dyDescent="0.3">
      <c r="B37" t="s">
        <v>55</v>
      </c>
      <c r="C37" s="213" t="s">
        <v>54</v>
      </c>
      <c r="F37" t="s">
        <v>35</v>
      </c>
      <c r="G37">
        <v>2010</v>
      </c>
      <c r="H37" s="45">
        <v>15799.3984880226</v>
      </c>
      <c r="I37" s="45">
        <v>2394.6015119774102</v>
      </c>
      <c r="J37" t="s">
        <v>253</v>
      </c>
      <c r="L37" s="106" t="s">
        <v>270</v>
      </c>
      <c r="M37" s="3">
        <f t="shared" si="0"/>
        <v>18194.000000000011</v>
      </c>
    </row>
    <row r="38" spans="2:13" x14ac:dyDescent="0.3">
      <c r="B38" t="s">
        <v>55</v>
      </c>
      <c r="C38" s="213" t="s">
        <v>54</v>
      </c>
      <c r="F38" t="s">
        <v>35</v>
      </c>
      <c r="G38">
        <v>2010</v>
      </c>
      <c r="H38" s="45">
        <v>15799.3984880226</v>
      </c>
      <c r="I38" s="45">
        <v>2394.6015119774102</v>
      </c>
      <c r="J38" t="s">
        <v>254</v>
      </c>
      <c r="L38" s="106" t="s">
        <v>271</v>
      </c>
      <c r="M38" s="3">
        <f t="shared" si="0"/>
        <v>18194.000000000011</v>
      </c>
    </row>
    <row r="39" spans="2:13" x14ac:dyDescent="0.3">
      <c r="B39" t="s">
        <v>55</v>
      </c>
      <c r="C39" s="213" t="s">
        <v>54</v>
      </c>
      <c r="F39" t="s">
        <v>35</v>
      </c>
      <c r="G39">
        <v>2010</v>
      </c>
      <c r="H39" s="45">
        <v>1197.6362785154899</v>
      </c>
      <c r="I39" s="45">
        <v>751.36372148450801</v>
      </c>
      <c r="J39" t="s">
        <v>507</v>
      </c>
      <c r="L39" t="s">
        <v>272</v>
      </c>
      <c r="M39" s="3">
        <f t="shared" si="0"/>
        <v>1948.999999999998</v>
      </c>
    </row>
    <row r="40" spans="2:13" x14ac:dyDescent="0.3">
      <c r="B40" t="s">
        <v>55</v>
      </c>
      <c r="C40" s="213" t="s">
        <v>54</v>
      </c>
      <c r="F40" t="s">
        <v>35</v>
      </c>
      <c r="G40">
        <v>2010</v>
      </c>
      <c r="H40" s="45">
        <v>15588.485863517801</v>
      </c>
      <c r="I40" s="45">
        <v>32552.307489577201</v>
      </c>
      <c r="J40" t="s">
        <v>508</v>
      </c>
      <c r="L40" t="s">
        <v>273</v>
      </c>
      <c r="M40" s="3">
        <f t="shared" si="0"/>
        <v>48140.793353095003</v>
      </c>
    </row>
    <row r="41" spans="2:13" x14ac:dyDescent="0.3">
      <c r="B41" t="s">
        <v>55</v>
      </c>
      <c r="C41" s="213" t="s">
        <v>54</v>
      </c>
      <c r="F41" t="s">
        <v>35</v>
      </c>
      <c r="G41">
        <v>2010</v>
      </c>
      <c r="H41" s="45">
        <v>579.40494575118998</v>
      </c>
      <c r="I41" s="45">
        <v>52.3998542488103</v>
      </c>
      <c r="J41" t="s">
        <v>509</v>
      </c>
      <c r="L41" t="s">
        <v>274</v>
      </c>
      <c r="M41" s="3">
        <f t="shared" si="0"/>
        <v>631.80480000000034</v>
      </c>
    </row>
    <row r="42" spans="2:13" x14ac:dyDescent="0.3">
      <c r="B42" t="s">
        <v>55</v>
      </c>
      <c r="C42" s="213" t="s">
        <v>54</v>
      </c>
      <c r="F42" t="s">
        <v>35</v>
      </c>
      <c r="G42">
        <v>2010</v>
      </c>
      <c r="H42" s="45">
        <v>620.32905000000005</v>
      </c>
      <c r="I42" s="45">
        <v>620.32905000000005</v>
      </c>
      <c r="J42" s="16" t="s">
        <v>510</v>
      </c>
      <c r="L42" s="106" t="s">
        <v>275</v>
      </c>
      <c r="M42" s="3">
        <f t="shared" si="0"/>
        <v>1240.6581000000001</v>
      </c>
    </row>
    <row r="43" spans="2:13" x14ac:dyDescent="0.3">
      <c r="B43" t="s">
        <v>55</v>
      </c>
      <c r="C43" s="213" t="s">
        <v>54</v>
      </c>
      <c r="F43" t="s">
        <v>35</v>
      </c>
      <c r="G43">
        <v>2010</v>
      </c>
      <c r="H43" s="45">
        <v>1211.1709499999999</v>
      </c>
      <c r="I43" s="45">
        <v>1211.1709499999999</v>
      </c>
      <c r="J43" s="16" t="s">
        <v>511</v>
      </c>
      <c r="L43" s="106" t="s">
        <v>512</v>
      </c>
      <c r="M43" s="3">
        <f t="shared" si="0"/>
        <v>2422.3418999999999</v>
      </c>
    </row>
    <row r="44" spans="2:13" x14ac:dyDescent="0.3">
      <c r="B44" t="s">
        <v>55</v>
      </c>
      <c r="C44" s="213" t="s">
        <v>54</v>
      </c>
      <c r="F44" t="s">
        <v>35</v>
      </c>
      <c r="G44">
        <v>2010</v>
      </c>
      <c r="H44" s="45">
        <v>606.13210800000002</v>
      </c>
      <c r="I44" s="45">
        <v>606.13210800000002</v>
      </c>
      <c r="J44" s="16" t="s">
        <v>30</v>
      </c>
      <c r="L44" s="106" t="s">
        <v>276</v>
      </c>
      <c r="M44" s="3">
        <f t="shared" si="0"/>
        <v>1212.264216</v>
      </c>
    </row>
    <row r="45" spans="2:13" x14ac:dyDescent="0.3">
      <c r="B45" t="s">
        <v>55</v>
      </c>
      <c r="C45" s="213" t="s">
        <v>54</v>
      </c>
      <c r="F45" t="s">
        <v>35</v>
      </c>
      <c r="G45">
        <v>2010</v>
      </c>
      <c r="H45" s="45">
        <v>4395.2079464999997</v>
      </c>
      <c r="I45" s="45">
        <v>4395.2079464999997</v>
      </c>
      <c r="J45" s="16" t="s">
        <v>31</v>
      </c>
      <c r="L45" s="106" t="s">
        <v>277</v>
      </c>
      <c r="M45" s="3">
        <f t="shared" si="0"/>
        <v>8790.4158929999994</v>
      </c>
    </row>
    <row r="46" spans="2:13" x14ac:dyDescent="0.3">
      <c r="B46" t="s">
        <v>55</v>
      </c>
      <c r="C46" s="213" t="s">
        <v>54</v>
      </c>
      <c r="F46" t="s">
        <v>35</v>
      </c>
      <c r="G46">
        <v>2010</v>
      </c>
      <c r="H46" s="45">
        <v>4874.0947500000002</v>
      </c>
      <c r="I46" s="45">
        <v>4874.0947500000002</v>
      </c>
      <c r="J46" s="16" t="s">
        <v>32</v>
      </c>
      <c r="L46" s="106" t="s">
        <v>278</v>
      </c>
      <c r="M46" s="3">
        <f t="shared" si="0"/>
        <v>9748.1895000000004</v>
      </c>
    </row>
    <row r="47" spans="2:13" x14ac:dyDescent="0.3">
      <c r="B47" t="s">
        <v>55</v>
      </c>
      <c r="C47" s="213" t="s">
        <v>54</v>
      </c>
      <c r="F47" t="s">
        <v>35</v>
      </c>
      <c r="G47">
        <v>2010</v>
      </c>
      <c r="H47" s="45">
        <v>99.675392670157095</v>
      </c>
      <c r="I47" s="45">
        <v>67.324607329842905</v>
      </c>
      <c r="J47" s="16" t="s">
        <v>513</v>
      </c>
      <c r="L47" t="s">
        <v>514</v>
      </c>
      <c r="M47" s="3">
        <f t="shared" si="0"/>
        <v>167</v>
      </c>
    </row>
    <row r="48" spans="2:13" x14ac:dyDescent="0.3">
      <c r="B48" t="s">
        <v>55</v>
      </c>
      <c r="C48" s="213" t="s">
        <v>54</v>
      </c>
      <c r="F48" t="s">
        <v>35</v>
      </c>
      <c r="G48">
        <v>2010</v>
      </c>
      <c r="H48" s="45">
        <v>123.549738219895</v>
      </c>
      <c r="I48" s="45">
        <v>83.450261780104697</v>
      </c>
      <c r="J48" s="16" t="s">
        <v>515</v>
      </c>
      <c r="L48" t="s">
        <v>516</v>
      </c>
      <c r="M48" s="3">
        <f t="shared" si="0"/>
        <v>206.99999999999972</v>
      </c>
    </row>
    <row r="52" spans="2:13" x14ac:dyDescent="0.3">
      <c r="B52" t="s">
        <v>55</v>
      </c>
      <c r="C52" s="213" t="s">
        <v>54</v>
      </c>
      <c r="F52" t="s">
        <v>35</v>
      </c>
      <c r="G52">
        <v>2010</v>
      </c>
      <c r="H52" s="45">
        <v>223.22513089005199</v>
      </c>
      <c r="I52" s="45">
        <v>150.77486910994801</v>
      </c>
      <c r="J52" s="16" t="s">
        <v>517</v>
      </c>
      <c r="L52" t="s">
        <v>279</v>
      </c>
      <c r="M52" s="3">
        <f>SUM(H52:I52)</f>
        <v>374</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D0D4-E9A3-4591-9B1C-6EBDB8595597}">
  <dimension ref="B2:AJ222"/>
  <sheetViews>
    <sheetView workbookViewId="0">
      <selection activeCell="E35" sqref="E35"/>
    </sheetView>
  </sheetViews>
  <sheetFormatPr defaultRowHeight="14.4" x14ac:dyDescent="0.3"/>
  <cols>
    <col min="1" max="1" width="1.88671875" customWidth="1"/>
    <col min="3" max="3" width="61.21875" bestFit="1" customWidth="1"/>
    <col min="4" max="4" width="15" customWidth="1"/>
    <col min="11" max="11" width="18.44140625" customWidth="1"/>
    <col min="24" max="24" width="10.6640625" bestFit="1" customWidth="1"/>
    <col min="25" max="25" width="13.88671875" bestFit="1" customWidth="1"/>
    <col min="26" max="26" width="35.6640625" customWidth="1"/>
  </cols>
  <sheetData>
    <row r="2" spans="2:21" x14ac:dyDescent="0.3">
      <c r="K2" s="240" t="s">
        <v>282</v>
      </c>
      <c r="L2" s="240"/>
      <c r="M2" s="240"/>
      <c r="N2" s="240"/>
      <c r="O2" s="240"/>
      <c r="P2" s="240"/>
      <c r="Q2" s="240"/>
      <c r="R2" s="240"/>
      <c r="S2" s="240"/>
      <c r="T2" s="240"/>
      <c r="U2" s="240"/>
    </row>
    <row r="3" spans="2:21" x14ac:dyDescent="0.3">
      <c r="B3" s="108" t="s">
        <v>283</v>
      </c>
      <c r="C3" s="108"/>
      <c r="D3" s="108" t="s">
        <v>284</v>
      </c>
      <c r="E3" s="108" t="s">
        <v>5</v>
      </c>
      <c r="F3" s="108" t="s">
        <v>6</v>
      </c>
      <c r="K3" s="123" t="s">
        <v>522</v>
      </c>
    </row>
    <row r="4" spans="2:21" x14ac:dyDescent="0.3">
      <c r="B4">
        <v>2012</v>
      </c>
      <c r="C4" t="s">
        <v>256</v>
      </c>
      <c r="D4" t="s">
        <v>285</v>
      </c>
      <c r="E4" s="13">
        <f>IF($B4=2012,(E5-1)*0.4+1,INDEX($L$47:$V$67,MATCH($H4,$K$47:$K$67,0),MATCH($B4,$L$46:$V$46,0)))</f>
        <v>1.0314541753077493</v>
      </c>
      <c r="F4" s="13">
        <f>IF($B4=2012,(F5-1)*0.4+1,INDEX($L$47:$V$67,MATCH($H4,$K$47:$K$67,0),MATCH($B4,$L$46:$V$46,0)))</f>
        <v>1.0314541753077493</v>
      </c>
      <c r="H4" s="109" t="str">
        <f>$K$30</f>
        <v>Cars</v>
      </c>
    </row>
    <row r="5" spans="2:21" x14ac:dyDescent="0.3">
      <c r="B5">
        <v>2015</v>
      </c>
      <c r="C5" t="s">
        <v>256</v>
      </c>
      <c r="D5" t="s">
        <v>285</v>
      </c>
      <c r="E5" s="13">
        <f>IF($B5=2012,(E6-1)*0.4+1,INDEX($L$47:$V$67,MATCH($H5,$K$47:$K$67,0),MATCH($B5,$L$46:$V$46,0)))</f>
        <v>1.0786354382693735</v>
      </c>
      <c r="F5" s="13">
        <f>IF($B5=2012,(F6-1)*0.4+1,INDEX($L$47:$V$67,MATCH($H5,$K$47:$K$67,0),MATCH($B5,$L$46:$V$46,0)))</f>
        <v>1.0786354382693735</v>
      </c>
      <c r="H5" s="109" t="str">
        <f t="shared" ref="H5:H30" si="0">$K$30</f>
        <v>Cars</v>
      </c>
      <c r="K5" s="237" t="s">
        <v>286</v>
      </c>
      <c r="L5" s="237"/>
      <c r="M5" s="237"/>
      <c r="N5" s="237"/>
      <c r="O5" s="237"/>
      <c r="P5" s="237"/>
      <c r="Q5" s="237"/>
      <c r="R5" s="237"/>
      <c r="S5" s="237"/>
      <c r="T5" s="237"/>
      <c r="U5" s="237"/>
    </row>
    <row r="6" spans="2:21" x14ac:dyDescent="0.3">
      <c r="B6">
        <v>2020</v>
      </c>
      <c r="C6" t="s">
        <v>256</v>
      </c>
      <c r="D6" t="s">
        <v>285</v>
      </c>
      <c r="E6" s="13">
        <f t="shared" ref="E6:F69" si="1">IF($B6=2012,(E7-1)*0.4+1,INDEX($L$47:$V$67,MATCH($H6,$K$47:$K$67,0),MATCH($B6,$L$46:$V$46,0)))</f>
        <v>1.1495081717688693</v>
      </c>
      <c r="F6" s="13">
        <f t="shared" si="1"/>
        <v>1.1495081717688693</v>
      </c>
      <c r="H6" s="109" t="str">
        <f t="shared" si="0"/>
        <v>Cars</v>
      </c>
      <c r="L6" s="110">
        <v>2010</v>
      </c>
      <c r="M6" s="110">
        <v>2012</v>
      </c>
      <c r="N6" s="110">
        <v>2015</v>
      </c>
      <c r="O6" s="110">
        <v>2020</v>
      </c>
      <c r="P6" s="110">
        <v>2025</v>
      </c>
      <c r="Q6" s="110">
        <v>2030</v>
      </c>
      <c r="R6" s="110">
        <v>2035</v>
      </c>
      <c r="S6" s="110">
        <v>2040</v>
      </c>
      <c r="T6" s="110">
        <v>2045</v>
      </c>
      <c r="U6" s="110">
        <v>2050</v>
      </c>
    </row>
    <row r="7" spans="2:21" x14ac:dyDescent="0.3">
      <c r="B7">
        <v>2025</v>
      </c>
      <c r="C7" t="s">
        <v>256</v>
      </c>
      <c r="D7" t="s">
        <v>285</v>
      </c>
      <c r="E7" s="13">
        <f t="shared" si="1"/>
        <v>1.185583372499859</v>
      </c>
      <c r="F7" s="13">
        <f t="shared" si="1"/>
        <v>1.185583372499859</v>
      </c>
      <c r="H7" s="109" t="str">
        <f t="shared" si="0"/>
        <v>Cars</v>
      </c>
      <c r="K7" s="110" t="s">
        <v>287</v>
      </c>
      <c r="L7">
        <v>2456.0037641370182</v>
      </c>
      <c r="M7">
        <v>2444.8330334017442</v>
      </c>
      <c r="N7">
        <v>2428.0769372988334</v>
      </c>
      <c r="O7">
        <v>2400.1501104606491</v>
      </c>
      <c r="P7">
        <v>2427.1352416224972</v>
      </c>
      <c r="Q7">
        <v>2454.1203727843458</v>
      </c>
      <c r="R7">
        <v>2454.1203727843458</v>
      </c>
      <c r="S7">
        <v>2454.1203727843458</v>
      </c>
      <c r="T7">
        <v>2454.1203727843458</v>
      </c>
      <c r="U7">
        <v>2454.1203727843458</v>
      </c>
    </row>
    <row r="8" spans="2:21" x14ac:dyDescent="0.3">
      <c r="B8">
        <v>2030</v>
      </c>
      <c r="C8" t="s">
        <v>256</v>
      </c>
      <c r="D8" t="s">
        <v>285</v>
      </c>
      <c r="E8" s="13">
        <f t="shared" si="1"/>
        <v>1.1641937856537619</v>
      </c>
      <c r="F8" s="13">
        <f>IF($B8=2012,(F9-1)*0.4+1,INDEX($L$47:$V$67,MATCH($H8,$K$47:$K$67,0),MATCH($B8,$L$46:$V$46,0)))</f>
        <v>1.1641937856537619</v>
      </c>
      <c r="H8" s="109" t="str">
        <f t="shared" si="0"/>
        <v>Cars</v>
      </c>
      <c r="K8" s="110" t="s">
        <v>288</v>
      </c>
      <c r="L8">
        <v>1614.8389515722829</v>
      </c>
      <c r="M8">
        <v>1608.1722090907808</v>
      </c>
      <c r="N8">
        <v>1598.1720953685276</v>
      </c>
      <c r="O8">
        <v>1581.5052391647721</v>
      </c>
      <c r="P8">
        <v>1607.6606225380719</v>
      </c>
      <c r="Q8">
        <v>1633.816005911372</v>
      </c>
      <c r="R8">
        <v>1633.816005911372</v>
      </c>
      <c r="S8">
        <v>1633.816005911372</v>
      </c>
      <c r="T8">
        <v>1633.816005911372</v>
      </c>
      <c r="U8">
        <v>1633.816005911372</v>
      </c>
    </row>
    <row r="9" spans="2:21" x14ac:dyDescent="0.3">
      <c r="B9">
        <v>2035</v>
      </c>
      <c r="C9" t="s">
        <v>256</v>
      </c>
      <c r="D9" t="s">
        <v>285</v>
      </c>
      <c r="E9" s="13">
        <f t="shared" si="1"/>
        <v>1.1428041988076647</v>
      </c>
      <c r="F9" s="13">
        <f t="shared" si="1"/>
        <v>1.1428041988076647</v>
      </c>
      <c r="H9" s="109" t="str">
        <f t="shared" si="0"/>
        <v>Cars</v>
      </c>
    </row>
    <row r="10" spans="2:21" x14ac:dyDescent="0.3">
      <c r="B10">
        <v>2040</v>
      </c>
      <c r="C10" t="s">
        <v>256</v>
      </c>
      <c r="D10" t="s">
        <v>285</v>
      </c>
      <c r="E10" s="13">
        <f t="shared" si="1"/>
        <v>1.1214146119615678</v>
      </c>
      <c r="F10" s="13">
        <f t="shared" si="1"/>
        <v>1.1214146119615678</v>
      </c>
      <c r="H10" s="109" t="str">
        <f t="shared" si="0"/>
        <v>Cars</v>
      </c>
    </row>
    <row r="11" spans="2:21" x14ac:dyDescent="0.3">
      <c r="B11">
        <v>2045</v>
      </c>
      <c r="C11" t="s">
        <v>256</v>
      </c>
      <c r="D11" t="s">
        <v>285</v>
      </c>
      <c r="E11" s="13">
        <f t="shared" si="1"/>
        <v>1.1000250251154706</v>
      </c>
      <c r="F11" s="13">
        <f t="shared" si="1"/>
        <v>1.1000250251154706</v>
      </c>
      <c r="H11" s="109" t="str">
        <f t="shared" si="0"/>
        <v>Cars</v>
      </c>
      <c r="K11" s="237" t="s">
        <v>289</v>
      </c>
      <c r="L11" s="237"/>
      <c r="M11" s="237"/>
      <c r="N11" s="237"/>
      <c r="O11" s="237"/>
      <c r="P11" s="237"/>
      <c r="Q11" s="237"/>
      <c r="R11" s="237"/>
      <c r="S11" s="237"/>
      <c r="T11" s="237"/>
      <c r="U11" s="237"/>
    </row>
    <row r="12" spans="2:21" x14ac:dyDescent="0.3">
      <c r="B12" s="2">
        <v>2050</v>
      </c>
      <c r="C12" s="2" t="s">
        <v>256</v>
      </c>
      <c r="D12" s="2" t="s">
        <v>285</v>
      </c>
      <c r="E12" s="19">
        <f t="shared" si="1"/>
        <v>1.0786354382693735</v>
      </c>
      <c r="F12" s="19">
        <f t="shared" si="1"/>
        <v>1.0786354382693735</v>
      </c>
      <c r="H12" s="109" t="str">
        <f t="shared" si="0"/>
        <v>Cars</v>
      </c>
      <c r="L12" s="110">
        <v>2010</v>
      </c>
      <c r="M12" s="110">
        <v>2012</v>
      </c>
      <c r="N12" s="110">
        <v>2015</v>
      </c>
      <c r="O12" s="110">
        <v>2020</v>
      </c>
      <c r="P12" s="110">
        <f t="shared" ref="P12:U12" si="2">O12+5</f>
        <v>2025</v>
      </c>
      <c r="Q12" s="110">
        <f t="shared" si="2"/>
        <v>2030</v>
      </c>
      <c r="R12" s="110">
        <f t="shared" si="2"/>
        <v>2035</v>
      </c>
      <c r="S12" s="110">
        <f t="shared" si="2"/>
        <v>2040</v>
      </c>
      <c r="T12" s="110">
        <f t="shared" si="2"/>
        <v>2045</v>
      </c>
      <c r="U12" s="110">
        <f t="shared" si="2"/>
        <v>2050</v>
      </c>
    </row>
    <row r="13" spans="2:21" x14ac:dyDescent="0.3">
      <c r="B13">
        <v>2012</v>
      </c>
      <c r="C13" t="s">
        <v>257</v>
      </c>
      <c r="D13" t="s">
        <v>290</v>
      </c>
      <c r="E13" s="13">
        <f t="shared" si="1"/>
        <v>1.0314541753077493</v>
      </c>
      <c r="F13" s="13">
        <f t="shared" si="1"/>
        <v>1.0314541753077493</v>
      </c>
      <c r="H13" s="109" t="str">
        <f t="shared" si="0"/>
        <v>Cars</v>
      </c>
      <c r="K13" s="111" t="s">
        <v>287</v>
      </c>
      <c r="L13" s="13">
        <f>L7/$L$7</f>
        <v>1</v>
      </c>
      <c r="M13" s="13">
        <f t="shared" ref="M13:U13" si="3">M7/$L$7</f>
        <v>0.99545166383765737</v>
      </c>
      <c r="N13" s="13">
        <f t="shared" si="3"/>
        <v>0.98862915959414355</v>
      </c>
      <c r="O13" s="13">
        <f t="shared" si="3"/>
        <v>0.97725831918828732</v>
      </c>
      <c r="P13" s="13">
        <f t="shared" si="3"/>
        <v>0.98824573360348056</v>
      </c>
      <c r="Q13" s="13">
        <f t="shared" si="3"/>
        <v>0.99923314801867413</v>
      </c>
      <c r="R13" s="13">
        <f t="shared" si="3"/>
        <v>0.99923314801867413</v>
      </c>
      <c r="S13" s="13">
        <f t="shared" si="3"/>
        <v>0.99923314801867413</v>
      </c>
      <c r="T13" s="13">
        <f t="shared" si="3"/>
        <v>0.99923314801867413</v>
      </c>
      <c r="U13" s="13">
        <f t="shared" si="3"/>
        <v>0.99923314801867413</v>
      </c>
    </row>
    <row r="14" spans="2:21" x14ac:dyDescent="0.3">
      <c r="B14">
        <v>2015</v>
      </c>
      <c r="C14" t="s">
        <v>257</v>
      </c>
      <c r="D14" t="s">
        <v>290</v>
      </c>
      <c r="E14" s="13">
        <f t="shared" si="1"/>
        <v>1.0786354382693735</v>
      </c>
      <c r="F14" s="13">
        <f t="shared" si="1"/>
        <v>1.0786354382693735</v>
      </c>
      <c r="H14" s="109" t="str">
        <f t="shared" si="0"/>
        <v>Cars</v>
      </c>
      <c r="K14" s="111" t="s">
        <v>288</v>
      </c>
      <c r="L14" s="13">
        <f>L8/$L$8</f>
        <v>1</v>
      </c>
      <c r="M14" s="13">
        <f t="shared" ref="M14:U14" si="4">M8/$L$8</f>
        <v>0.99587157439135898</v>
      </c>
      <c r="N14" s="13">
        <f t="shared" si="4"/>
        <v>0.98967893597839729</v>
      </c>
      <c r="O14" s="13">
        <f t="shared" si="4"/>
        <v>0.97935787195679447</v>
      </c>
      <c r="P14" s="13">
        <f t="shared" si="4"/>
        <v>0.99555477094033318</v>
      </c>
      <c r="Q14" s="13">
        <f t="shared" si="4"/>
        <v>1.011751669923872</v>
      </c>
      <c r="R14" s="13">
        <f t="shared" si="4"/>
        <v>1.011751669923872</v>
      </c>
      <c r="S14" s="13">
        <f t="shared" si="4"/>
        <v>1.011751669923872</v>
      </c>
      <c r="T14" s="13">
        <f t="shared" si="4"/>
        <v>1.011751669923872</v>
      </c>
      <c r="U14" s="13">
        <f t="shared" si="4"/>
        <v>1.011751669923872</v>
      </c>
    </row>
    <row r="15" spans="2:21" x14ac:dyDescent="0.3">
      <c r="B15">
        <v>2020</v>
      </c>
      <c r="C15" t="s">
        <v>257</v>
      </c>
      <c r="D15" t="s">
        <v>290</v>
      </c>
      <c r="E15" s="13">
        <f t="shared" si="1"/>
        <v>1.1495081717688693</v>
      </c>
      <c r="F15" s="13">
        <f t="shared" si="1"/>
        <v>1.1495081717688693</v>
      </c>
      <c r="H15" s="109" t="str">
        <f t="shared" si="0"/>
        <v>Cars</v>
      </c>
      <c r="L15" s="109"/>
    </row>
    <row r="16" spans="2:21" x14ac:dyDescent="0.3">
      <c r="B16">
        <v>2025</v>
      </c>
      <c r="C16" t="s">
        <v>257</v>
      </c>
      <c r="D16" t="s">
        <v>290</v>
      </c>
      <c r="E16" s="13">
        <f t="shared" si="1"/>
        <v>1.185583372499859</v>
      </c>
      <c r="F16" s="13">
        <f t="shared" si="1"/>
        <v>1.185583372499859</v>
      </c>
      <c r="H16" s="109" t="str">
        <f t="shared" si="0"/>
        <v>Cars</v>
      </c>
      <c r="L16" s="109"/>
    </row>
    <row r="17" spans="2:22" x14ac:dyDescent="0.3">
      <c r="B17">
        <v>2030</v>
      </c>
      <c r="C17" t="s">
        <v>257</v>
      </c>
      <c r="D17" t="s">
        <v>290</v>
      </c>
      <c r="E17" s="13">
        <f t="shared" si="1"/>
        <v>1.1641937856537619</v>
      </c>
      <c r="F17" s="13">
        <f t="shared" si="1"/>
        <v>1.1641937856537619</v>
      </c>
      <c r="H17" s="109" t="str">
        <f t="shared" si="0"/>
        <v>Cars</v>
      </c>
      <c r="L17" s="13"/>
      <c r="M17" s="13"/>
      <c r="N17" s="13"/>
      <c r="O17" s="13"/>
      <c r="P17" s="13"/>
      <c r="Q17" s="13"/>
      <c r="R17" s="13"/>
      <c r="S17" s="13"/>
      <c r="T17" s="13"/>
      <c r="U17" s="13"/>
    </row>
    <row r="18" spans="2:22" x14ac:dyDescent="0.3">
      <c r="B18">
        <v>2035</v>
      </c>
      <c r="C18" t="s">
        <v>257</v>
      </c>
      <c r="D18" t="s">
        <v>290</v>
      </c>
      <c r="E18" s="13">
        <f t="shared" si="1"/>
        <v>1.1428041988076647</v>
      </c>
      <c r="F18" s="13">
        <f t="shared" si="1"/>
        <v>1.1428041988076647</v>
      </c>
      <c r="H18" s="109" t="str">
        <f t="shared" si="0"/>
        <v>Cars</v>
      </c>
      <c r="L18" s="13"/>
      <c r="M18" s="13"/>
      <c r="N18" s="13"/>
      <c r="O18" s="13"/>
      <c r="P18" s="13"/>
      <c r="Q18" s="13"/>
      <c r="R18" s="13"/>
      <c r="S18" s="13"/>
      <c r="T18" s="13"/>
      <c r="U18" s="13"/>
    </row>
    <row r="19" spans="2:22" x14ac:dyDescent="0.3">
      <c r="B19">
        <v>2040</v>
      </c>
      <c r="C19" t="s">
        <v>257</v>
      </c>
      <c r="D19" t="s">
        <v>290</v>
      </c>
      <c r="E19" s="13">
        <f t="shared" si="1"/>
        <v>1.1214146119615678</v>
      </c>
      <c r="F19" s="13">
        <f t="shared" si="1"/>
        <v>1.1214146119615678</v>
      </c>
      <c r="H19" s="109" t="str">
        <f t="shared" si="0"/>
        <v>Cars</v>
      </c>
    </row>
    <row r="20" spans="2:22" x14ac:dyDescent="0.3">
      <c r="B20">
        <v>2045</v>
      </c>
      <c r="C20" t="s">
        <v>257</v>
      </c>
      <c r="D20" t="s">
        <v>290</v>
      </c>
      <c r="E20" s="13">
        <f t="shared" si="1"/>
        <v>1.1000250251154706</v>
      </c>
      <c r="F20" s="13">
        <f t="shared" si="1"/>
        <v>1.1000250251154706</v>
      </c>
      <c r="H20" s="109" t="str">
        <f t="shared" si="0"/>
        <v>Cars</v>
      </c>
      <c r="K20" t="s">
        <v>291</v>
      </c>
      <c r="O20" t="s">
        <v>292</v>
      </c>
    </row>
    <row r="21" spans="2:22" ht="23.4" x14ac:dyDescent="0.45">
      <c r="B21" s="2">
        <v>2050</v>
      </c>
      <c r="C21" s="2" t="s">
        <v>257</v>
      </c>
      <c r="D21" s="2" t="s">
        <v>290</v>
      </c>
      <c r="E21" s="19">
        <f t="shared" si="1"/>
        <v>1.0786354382693735</v>
      </c>
      <c r="F21" s="19">
        <f t="shared" si="1"/>
        <v>1.0786354382693735</v>
      </c>
      <c r="H21" s="109" t="str">
        <f t="shared" si="0"/>
        <v>Cars</v>
      </c>
      <c r="K21" s="112" t="s">
        <v>293</v>
      </c>
      <c r="L21" s="112"/>
      <c r="M21" s="112"/>
      <c r="N21" s="112"/>
      <c r="O21" s="109"/>
      <c r="P21" s="109"/>
      <c r="Q21" s="109"/>
      <c r="R21" s="109"/>
      <c r="S21" s="109"/>
      <c r="T21" s="109"/>
      <c r="U21" s="109"/>
      <c r="V21" s="109"/>
    </row>
    <row r="22" spans="2:22" x14ac:dyDescent="0.3">
      <c r="B22">
        <v>2012</v>
      </c>
      <c r="C22" t="s">
        <v>258</v>
      </c>
      <c r="D22" t="s">
        <v>294</v>
      </c>
      <c r="E22" s="13">
        <f t="shared" si="1"/>
        <v>1.0314541753077493</v>
      </c>
      <c r="F22" s="13">
        <f t="shared" si="1"/>
        <v>1.0314541753077493</v>
      </c>
      <c r="H22" s="109" t="str">
        <f t="shared" si="0"/>
        <v>Cars</v>
      </c>
      <c r="K22" s="109"/>
      <c r="L22" s="109"/>
      <c r="M22" s="109"/>
      <c r="N22" s="109"/>
      <c r="O22" s="109"/>
      <c r="P22" s="109"/>
      <c r="Q22" s="109"/>
      <c r="R22" s="109"/>
      <c r="S22" s="109"/>
      <c r="T22" s="109"/>
      <c r="U22" s="109"/>
      <c r="V22" s="109"/>
    </row>
    <row r="23" spans="2:22" x14ac:dyDescent="0.3">
      <c r="B23">
        <v>2015</v>
      </c>
      <c r="C23" t="s">
        <v>258</v>
      </c>
      <c r="D23" t="s">
        <v>294</v>
      </c>
      <c r="E23" s="13">
        <f t="shared" si="1"/>
        <v>1.0786354382693735</v>
      </c>
      <c r="F23" s="13">
        <f t="shared" si="1"/>
        <v>1.0786354382693735</v>
      </c>
      <c r="H23" s="109" t="str">
        <f t="shared" si="0"/>
        <v>Cars</v>
      </c>
      <c r="K23" s="109"/>
      <c r="L23" s="3">
        <v>2000</v>
      </c>
      <c r="M23" s="3">
        <v>2005</v>
      </c>
      <c r="N23" s="3">
        <v>2010</v>
      </c>
      <c r="O23" s="3">
        <v>2015</v>
      </c>
      <c r="P23" s="3">
        <v>2020</v>
      </c>
      <c r="Q23" s="3">
        <v>2025</v>
      </c>
      <c r="R23" s="3">
        <v>2030</v>
      </c>
      <c r="S23" s="3">
        <v>2035</v>
      </c>
      <c r="T23" s="3">
        <v>2040</v>
      </c>
      <c r="U23" s="3">
        <v>2045</v>
      </c>
      <c r="V23" s="3">
        <v>2050</v>
      </c>
    </row>
    <row r="24" spans="2:22" x14ac:dyDescent="0.3">
      <c r="B24">
        <v>2020</v>
      </c>
      <c r="C24" t="s">
        <v>258</v>
      </c>
      <c r="D24" t="s">
        <v>294</v>
      </c>
      <c r="E24" s="13">
        <f t="shared" si="1"/>
        <v>1.1495081717688693</v>
      </c>
      <c r="F24" s="13">
        <f t="shared" si="1"/>
        <v>1.1495081717688693</v>
      </c>
      <c r="H24" s="109" t="str">
        <f t="shared" si="0"/>
        <v>Cars</v>
      </c>
      <c r="K24" s="109"/>
      <c r="L24" s="109"/>
      <c r="M24" s="109"/>
      <c r="N24" s="109"/>
      <c r="O24" s="109"/>
      <c r="P24" s="109"/>
      <c r="Q24" s="109"/>
      <c r="R24" s="109"/>
      <c r="S24" s="109"/>
      <c r="T24" s="109"/>
      <c r="U24" s="109"/>
      <c r="V24" s="109"/>
    </row>
    <row r="25" spans="2:22" ht="18" x14ac:dyDescent="0.35">
      <c r="B25">
        <v>2025</v>
      </c>
      <c r="C25" t="s">
        <v>258</v>
      </c>
      <c r="D25" t="s">
        <v>294</v>
      </c>
      <c r="E25" s="13">
        <f t="shared" si="1"/>
        <v>1.185583372499859</v>
      </c>
      <c r="F25" s="13">
        <f t="shared" si="1"/>
        <v>1.185583372499859</v>
      </c>
      <c r="H25" s="109" t="str">
        <f t="shared" si="0"/>
        <v>Cars</v>
      </c>
      <c r="K25" s="113" t="s">
        <v>295</v>
      </c>
      <c r="L25" s="113"/>
      <c r="M25" s="113"/>
      <c r="N25" s="113"/>
      <c r="O25" s="113"/>
      <c r="P25" s="113"/>
      <c r="Q25" s="113"/>
      <c r="R25" s="113"/>
      <c r="S25" s="113"/>
      <c r="T25" s="113"/>
      <c r="U25" s="113"/>
      <c r="V25" s="113"/>
    </row>
    <row r="26" spans="2:22" x14ac:dyDescent="0.3">
      <c r="B26">
        <v>2030</v>
      </c>
      <c r="C26" t="s">
        <v>258</v>
      </c>
      <c r="D26" t="s">
        <v>294</v>
      </c>
      <c r="E26" s="13">
        <f t="shared" si="1"/>
        <v>1.1641937856537619</v>
      </c>
      <c r="F26" s="13">
        <f t="shared" si="1"/>
        <v>1.1641937856537619</v>
      </c>
      <c r="H26" s="109" t="str">
        <f t="shared" si="0"/>
        <v>Cars</v>
      </c>
      <c r="K26" s="109"/>
      <c r="L26" s="109"/>
      <c r="M26" s="109"/>
      <c r="N26" s="109"/>
      <c r="O26" s="109"/>
      <c r="P26" s="109"/>
      <c r="Q26" s="109"/>
      <c r="R26" s="109"/>
      <c r="S26" s="109"/>
      <c r="T26" s="109"/>
      <c r="U26" s="109"/>
      <c r="V26" s="109"/>
    </row>
    <row r="27" spans="2:22" x14ac:dyDescent="0.3">
      <c r="B27">
        <v>2035</v>
      </c>
      <c r="C27" t="s">
        <v>258</v>
      </c>
      <c r="D27" t="s">
        <v>294</v>
      </c>
      <c r="E27" s="13">
        <f t="shared" si="1"/>
        <v>1.1428041988076647</v>
      </c>
      <c r="F27" s="13">
        <f t="shared" si="1"/>
        <v>1.1428041988076647</v>
      </c>
      <c r="H27" s="109" t="str">
        <f t="shared" si="0"/>
        <v>Cars</v>
      </c>
      <c r="K27" s="114" t="s">
        <v>296</v>
      </c>
      <c r="L27" s="109">
        <v>57.513455183687867</v>
      </c>
      <c r="M27" s="109">
        <v>56.451506852000179</v>
      </c>
      <c r="N27" s="109">
        <v>66.209121708004943</v>
      </c>
      <c r="O27" s="109">
        <v>74.516422181692718</v>
      </c>
      <c r="P27" s="109">
        <v>77.72858720846753</v>
      </c>
      <c r="Q27" s="109">
        <v>81.85413116883457</v>
      </c>
      <c r="R27" s="109">
        <v>86.53810844546949</v>
      </c>
      <c r="S27" s="109">
        <v>90.981597990470007</v>
      </c>
      <c r="T27" s="109">
        <v>94.751967854056772</v>
      </c>
      <c r="U27" s="109">
        <v>99.281411702975291</v>
      </c>
      <c r="V27" s="109">
        <v>104.27458000382984</v>
      </c>
    </row>
    <row r="28" spans="2:22" x14ac:dyDescent="0.3">
      <c r="B28">
        <v>2040</v>
      </c>
      <c r="C28" t="s">
        <v>258</v>
      </c>
      <c r="D28" t="s">
        <v>294</v>
      </c>
      <c r="E28" s="13">
        <f t="shared" si="1"/>
        <v>1.1214146119615678</v>
      </c>
      <c r="F28" s="13">
        <f t="shared" si="1"/>
        <v>1.1214146119615678</v>
      </c>
      <c r="H28" s="109" t="str">
        <f t="shared" si="0"/>
        <v>Cars</v>
      </c>
      <c r="K28" s="109" t="s">
        <v>297</v>
      </c>
      <c r="L28" s="115">
        <v>0.3828737111186245</v>
      </c>
      <c r="M28" s="115">
        <v>0.58017779190297059</v>
      </c>
      <c r="N28" s="115">
        <v>0.97236988328175922</v>
      </c>
      <c r="O28" s="116">
        <v>0.99410751973988565</v>
      </c>
      <c r="P28" s="117">
        <v>0.97642306543898028</v>
      </c>
      <c r="Q28" s="117">
        <v>0.94951769813748776</v>
      </c>
      <c r="R28" s="117">
        <v>0.93639369698099773</v>
      </c>
      <c r="S28" s="117">
        <v>0.93918434344575796</v>
      </c>
      <c r="T28" s="117">
        <v>0.93581862393407345</v>
      </c>
      <c r="U28" s="117">
        <v>0.92719582322275107</v>
      </c>
      <c r="V28" s="117">
        <v>0.92204505371754109</v>
      </c>
    </row>
    <row r="29" spans="2:22" x14ac:dyDescent="0.3">
      <c r="B29">
        <v>2045</v>
      </c>
      <c r="C29" t="s">
        <v>258</v>
      </c>
      <c r="D29" t="s">
        <v>294</v>
      </c>
      <c r="E29" s="13">
        <f t="shared" si="1"/>
        <v>1.1000250251154706</v>
      </c>
      <c r="F29" s="13">
        <f t="shared" si="1"/>
        <v>1.1000250251154706</v>
      </c>
      <c r="H29" s="109" t="str">
        <f t="shared" si="0"/>
        <v>Cars</v>
      </c>
      <c r="K29" s="109" t="s">
        <v>298</v>
      </c>
      <c r="L29" s="115">
        <v>0</v>
      </c>
      <c r="M29" s="115">
        <v>0</v>
      </c>
      <c r="N29" s="115">
        <v>0</v>
      </c>
      <c r="O29" s="116">
        <v>0</v>
      </c>
      <c r="P29" s="117">
        <v>0</v>
      </c>
      <c r="Q29" s="117">
        <v>0</v>
      </c>
      <c r="R29" s="117">
        <v>0</v>
      </c>
      <c r="S29" s="117">
        <v>0</v>
      </c>
      <c r="T29" s="117">
        <v>0</v>
      </c>
      <c r="U29" s="117">
        <v>0</v>
      </c>
      <c r="V29" s="117">
        <v>0</v>
      </c>
    </row>
    <row r="30" spans="2:22" x14ac:dyDescent="0.3">
      <c r="B30" s="2">
        <v>2050</v>
      </c>
      <c r="C30" s="2" t="s">
        <v>258</v>
      </c>
      <c r="D30" s="2" t="s">
        <v>294</v>
      </c>
      <c r="E30" s="19">
        <f t="shared" si="1"/>
        <v>1.0786354382693735</v>
      </c>
      <c r="F30" s="19">
        <f t="shared" si="1"/>
        <v>1.0786354382693735</v>
      </c>
      <c r="H30" s="109" t="str">
        <f t="shared" si="0"/>
        <v>Cars</v>
      </c>
      <c r="K30" s="109" t="s">
        <v>299</v>
      </c>
      <c r="L30" s="115">
        <v>38.835692066606462</v>
      </c>
      <c r="M30" s="115">
        <v>37.535687825354621</v>
      </c>
      <c r="N30" s="115">
        <v>42.319468248382137</v>
      </c>
      <c r="O30" s="116">
        <v>45.014663409522164</v>
      </c>
      <c r="P30" s="117">
        <v>45.466244225464457</v>
      </c>
      <c r="Q30" s="117">
        <v>46.89311871596405</v>
      </c>
      <c r="R30" s="117">
        <v>48.839793390048577</v>
      </c>
      <c r="S30" s="117">
        <v>50.56544089405903</v>
      </c>
      <c r="T30" s="117">
        <v>51.585814471947046</v>
      </c>
      <c r="U30" s="117">
        <v>53.210421116860175</v>
      </c>
      <c r="V30" s="117">
        <v>54.85235302977069</v>
      </c>
    </row>
    <row r="31" spans="2:22" x14ac:dyDescent="0.3">
      <c r="B31">
        <v>2012</v>
      </c>
      <c r="C31" s="106" t="s">
        <v>267</v>
      </c>
      <c r="D31" s="16" t="s">
        <v>300</v>
      </c>
      <c r="E31" s="118">
        <f t="shared" si="1"/>
        <v>1.0543112638413892</v>
      </c>
      <c r="F31" s="118">
        <f t="shared" si="1"/>
        <v>1.0543112638413892</v>
      </c>
      <c r="H31" s="109" t="str">
        <f>$K$42</f>
        <v>Water</v>
      </c>
      <c r="K31" s="109" t="s">
        <v>301</v>
      </c>
      <c r="L31" s="115">
        <v>0.12672471595685184</v>
      </c>
      <c r="M31" s="115">
        <v>0.27288248896749129</v>
      </c>
      <c r="N31" s="115">
        <v>0.59247961329159227</v>
      </c>
      <c r="O31" s="116">
        <v>0.8985084370234242</v>
      </c>
      <c r="P31" s="117">
        <v>1.0824849662909084</v>
      </c>
      <c r="Q31" s="117">
        <v>1.2042622978600941</v>
      </c>
      <c r="R31" s="117">
        <v>1.3125323611480528</v>
      </c>
      <c r="S31" s="117">
        <v>1.4119060863527471</v>
      </c>
      <c r="T31" s="117">
        <v>1.5147898638218023</v>
      </c>
      <c r="U31" s="117">
        <v>1.6211489147432543</v>
      </c>
      <c r="V31" s="117">
        <v>1.7157998313795308</v>
      </c>
    </row>
    <row r="32" spans="2:22" x14ac:dyDescent="0.3">
      <c r="B32">
        <v>2015</v>
      </c>
      <c r="C32" s="106" t="s">
        <v>267</v>
      </c>
      <c r="D32" s="16" t="s">
        <v>300</v>
      </c>
      <c r="E32" s="118">
        <f t="shared" si="1"/>
        <v>1.1357781596034731</v>
      </c>
      <c r="F32" s="118">
        <f t="shared" si="1"/>
        <v>1.1357781596034731</v>
      </c>
      <c r="H32" s="109" t="str">
        <f t="shared" ref="H32:H42" si="5">$K$42</f>
        <v>Water</v>
      </c>
      <c r="K32" s="109" t="s">
        <v>302</v>
      </c>
      <c r="L32" s="115">
        <v>0.44136350804956692</v>
      </c>
      <c r="M32" s="115">
        <v>0.42873290122339414</v>
      </c>
      <c r="N32" s="115">
        <v>0.52194672995162839</v>
      </c>
      <c r="O32" s="116">
        <v>0.54065732412973155</v>
      </c>
      <c r="P32" s="117">
        <v>0.5573854502197455</v>
      </c>
      <c r="Q32" s="117">
        <v>0.58739130285204433</v>
      </c>
      <c r="R32" s="117">
        <v>0.6107563820020997</v>
      </c>
      <c r="S32" s="117">
        <v>0.62517000980050874</v>
      </c>
      <c r="T32" s="117">
        <v>0.63421544843175759</v>
      </c>
      <c r="U32" s="117">
        <v>0.63840214352877656</v>
      </c>
      <c r="V32" s="117">
        <v>0.64136620027169056</v>
      </c>
    </row>
    <row r="33" spans="2:36" x14ac:dyDescent="0.3">
      <c r="B33">
        <v>2020</v>
      </c>
      <c r="C33" s="106" t="s">
        <v>267</v>
      </c>
      <c r="D33" s="16" t="s">
        <v>300</v>
      </c>
      <c r="E33" s="118">
        <f>IF($B33=2012,(E34-1)*0.4+1,INDEX($L$47:$V$67,MATCH($H33,$K$47:$K$67,0),MATCH($B33,$L$46:$V$46,0)))</f>
        <v>1.1910975854266563</v>
      </c>
      <c r="F33" s="118">
        <f t="shared" si="1"/>
        <v>1.1910975854266563</v>
      </c>
      <c r="H33" s="109" t="str">
        <f t="shared" si="5"/>
        <v>Water</v>
      </c>
      <c r="K33" s="109" t="s">
        <v>303</v>
      </c>
      <c r="L33" s="115">
        <v>4.6452169861886228</v>
      </c>
      <c r="M33" s="115">
        <v>2.5852707109481812</v>
      </c>
      <c r="N33" s="115">
        <v>2.6118911947998775</v>
      </c>
      <c r="O33" s="116">
        <v>2.705176991195819</v>
      </c>
      <c r="P33" s="117">
        <v>2.7893944711097003</v>
      </c>
      <c r="Q33" s="117">
        <v>2.9425838503989064</v>
      </c>
      <c r="R33" s="117">
        <v>3.0608452618372231</v>
      </c>
      <c r="S33" s="117">
        <v>3.132365696583296</v>
      </c>
      <c r="T33" s="117">
        <v>3.1758574873101102</v>
      </c>
      <c r="U33" s="117">
        <v>3.1937934473015082</v>
      </c>
      <c r="V33" s="117">
        <v>3.2050652677736204</v>
      </c>
    </row>
    <row r="34" spans="2:36" x14ac:dyDescent="0.3">
      <c r="B34">
        <v>2030</v>
      </c>
      <c r="C34" s="106" t="s">
        <v>267</v>
      </c>
      <c r="D34" s="16" t="s">
        <v>300</v>
      </c>
      <c r="E34" s="118">
        <f t="shared" si="1"/>
        <v>1.2263188478099256</v>
      </c>
      <c r="F34" s="118">
        <f t="shared" si="1"/>
        <v>1.2263188478099256</v>
      </c>
      <c r="H34" s="109" t="str">
        <f t="shared" si="5"/>
        <v>Water</v>
      </c>
      <c r="K34" s="109" t="s">
        <v>304</v>
      </c>
      <c r="L34" s="115">
        <v>5.343</v>
      </c>
      <c r="M34" s="115">
        <v>5.5339999999999998</v>
      </c>
      <c r="N34" s="115">
        <v>7.4050000000000002</v>
      </c>
      <c r="O34" s="116">
        <v>7.6868510088022362</v>
      </c>
      <c r="P34" s="117">
        <v>8.41191992468484</v>
      </c>
      <c r="Q34" s="117">
        <v>9.3492126550144672</v>
      </c>
      <c r="R34" s="117">
        <v>10.420653587936284</v>
      </c>
      <c r="S34" s="117">
        <v>11.6025488552827</v>
      </c>
      <c r="T34" s="117">
        <v>12.908001977146187</v>
      </c>
      <c r="U34" s="117">
        <v>14.347493481671965</v>
      </c>
      <c r="V34" s="117">
        <v>15.985703396266194</v>
      </c>
    </row>
    <row r="35" spans="2:36" x14ac:dyDescent="0.3">
      <c r="B35">
        <v>2040</v>
      </c>
      <c r="C35" s="106" t="s">
        <v>267</v>
      </c>
      <c r="D35" s="16" t="s">
        <v>300</v>
      </c>
      <c r="E35" s="118">
        <f t="shared" si="1"/>
        <v>1.1810485037066993</v>
      </c>
      <c r="F35" s="118">
        <f t="shared" si="1"/>
        <v>1.1810485037066993</v>
      </c>
      <c r="H35" s="109" t="str">
        <f t="shared" si="5"/>
        <v>Water</v>
      </c>
      <c r="K35" s="109" t="s">
        <v>305</v>
      </c>
      <c r="L35" s="115">
        <v>7.7385841957677295</v>
      </c>
      <c r="M35" s="115">
        <v>9.5147551336035292</v>
      </c>
      <c r="N35" s="115">
        <v>11.78596603829795</v>
      </c>
      <c r="O35" s="116">
        <v>16.67645749127945</v>
      </c>
      <c r="P35" s="117">
        <v>18.444735105258893</v>
      </c>
      <c r="Q35" s="117">
        <v>19.928044648607507</v>
      </c>
      <c r="R35" s="117">
        <v>21.357133765516256</v>
      </c>
      <c r="S35" s="117">
        <v>22.704982104945973</v>
      </c>
      <c r="T35" s="117">
        <v>23.997469981465784</v>
      </c>
      <c r="U35" s="117">
        <v>25.342956775646854</v>
      </c>
      <c r="V35" s="117">
        <v>26.95224722465057</v>
      </c>
    </row>
    <row r="36" spans="2:36" x14ac:dyDescent="0.3">
      <c r="B36" s="2">
        <v>2050</v>
      </c>
      <c r="C36" s="119" t="s">
        <v>267</v>
      </c>
      <c r="D36" s="120" t="s">
        <v>300</v>
      </c>
      <c r="E36" s="121">
        <f t="shared" si="1"/>
        <v>1.1357781596034731</v>
      </c>
      <c r="F36" s="121">
        <f t="shared" si="1"/>
        <v>1.1357781596034731</v>
      </c>
      <c r="H36" s="109" t="str">
        <f t="shared" si="5"/>
        <v>Water</v>
      </c>
      <c r="K36" s="114" t="s">
        <v>306</v>
      </c>
      <c r="L36" s="109">
        <v>311.03732940982934</v>
      </c>
      <c r="M36" s="109">
        <v>333.26488782493203</v>
      </c>
      <c r="N36" s="109">
        <v>333.19113644234659</v>
      </c>
      <c r="O36" s="109">
        <v>376.39443204137029</v>
      </c>
      <c r="P36" s="109">
        <v>394.77623864848732</v>
      </c>
      <c r="Q36" s="109">
        <v>413.87406570427851</v>
      </c>
      <c r="R36" s="109">
        <v>428.77733189653992</v>
      </c>
      <c r="S36" s="109">
        <v>442.32075266352979</v>
      </c>
      <c r="T36" s="109">
        <v>453.9999168168797</v>
      </c>
      <c r="U36" s="109">
        <v>465.03348956693537</v>
      </c>
      <c r="V36" s="109">
        <v>474.9819389190618</v>
      </c>
    </row>
    <row r="37" spans="2:36" x14ac:dyDescent="0.3">
      <c r="B37">
        <v>2012</v>
      </c>
      <c r="C37" s="106" t="s">
        <v>268</v>
      </c>
      <c r="D37" s="16" t="s">
        <v>307</v>
      </c>
      <c r="E37" s="118">
        <f t="shared" si="1"/>
        <v>1.0543112638413892</v>
      </c>
      <c r="F37" s="118">
        <f t="shared" si="1"/>
        <v>1.0543112638413892</v>
      </c>
      <c r="H37" s="109" t="str">
        <f t="shared" si="5"/>
        <v>Water</v>
      </c>
      <c r="K37" s="109" t="s">
        <v>308</v>
      </c>
      <c r="L37" s="115">
        <v>0</v>
      </c>
      <c r="M37" s="115">
        <v>0</v>
      </c>
      <c r="N37" s="115">
        <v>0</v>
      </c>
      <c r="O37" s="116">
        <v>0</v>
      </c>
      <c r="P37" s="117"/>
      <c r="Q37" s="117"/>
      <c r="R37" s="117"/>
      <c r="S37" s="117"/>
      <c r="T37" s="117"/>
      <c r="U37" s="117"/>
      <c r="V37" s="117"/>
    </row>
    <row r="38" spans="2:36" x14ac:dyDescent="0.3">
      <c r="B38">
        <v>2015</v>
      </c>
      <c r="C38" s="106" t="s">
        <v>268</v>
      </c>
      <c r="D38" s="16" t="s">
        <v>307</v>
      </c>
      <c r="E38" s="118">
        <f t="shared" si="1"/>
        <v>1.1357781596034731</v>
      </c>
      <c r="F38" s="118">
        <f t="shared" si="1"/>
        <v>1.1357781596034731</v>
      </c>
      <c r="H38" s="109" t="str">
        <f t="shared" si="5"/>
        <v>Water</v>
      </c>
      <c r="K38" s="109" t="s">
        <v>309</v>
      </c>
      <c r="L38" s="115">
        <v>1.1749307605556689</v>
      </c>
      <c r="M38" s="115">
        <v>1.6088416137634292</v>
      </c>
      <c r="N38" s="115">
        <v>1.8417014493382693</v>
      </c>
      <c r="O38" s="116">
        <v>1.9421207691275113</v>
      </c>
      <c r="P38" s="117">
        <v>2.0643334597170049</v>
      </c>
      <c r="Q38" s="117">
        <v>2.1364956592856483</v>
      </c>
      <c r="R38" s="117">
        <v>2.2095109299695213</v>
      </c>
      <c r="S38" s="117">
        <v>2.2729954876961931</v>
      </c>
      <c r="T38" s="117">
        <v>2.3345760465655769</v>
      </c>
      <c r="U38" s="117">
        <v>2.3987366404624439</v>
      </c>
      <c r="V38" s="117">
        <v>2.4742433795346312</v>
      </c>
    </row>
    <row r="39" spans="2:36" x14ac:dyDescent="0.3">
      <c r="B39">
        <v>2020</v>
      </c>
      <c r="C39" s="106" t="s">
        <v>268</v>
      </c>
      <c r="D39" s="16" t="s">
        <v>307</v>
      </c>
      <c r="E39" s="118">
        <f t="shared" si="1"/>
        <v>1.1910975854266563</v>
      </c>
      <c r="F39" s="118">
        <f t="shared" si="1"/>
        <v>1.1910975854266563</v>
      </c>
      <c r="H39" s="109" t="str">
        <f t="shared" si="5"/>
        <v>Water</v>
      </c>
      <c r="K39" s="109" t="s">
        <v>310</v>
      </c>
      <c r="L39" s="115">
        <v>2.0835585464201758</v>
      </c>
      <c r="M39" s="115">
        <v>2.111562991035727</v>
      </c>
      <c r="N39" s="115">
        <v>2.0831375303606707</v>
      </c>
      <c r="O39" s="116">
        <v>2.2507928460195052</v>
      </c>
      <c r="P39" s="117">
        <v>2.3262343233764056</v>
      </c>
      <c r="Q39" s="117">
        <v>2.392866577535766</v>
      </c>
      <c r="R39" s="117">
        <v>2.452886443355617</v>
      </c>
      <c r="S39" s="117">
        <v>2.5021041784167304</v>
      </c>
      <c r="T39" s="117">
        <v>2.5510846451769837</v>
      </c>
      <c r="U39" s="117">
        <v>2.6037349901699556</v>
      </c>
      <c r="V39" s="117">
        <v>2.6615482298015416</v>
      </c>
    </row>
    <row r="40" spans="2:36" x14ac:dyDescent="0.3">
      <c r="B40">
        <v>2030</v>
      </c>
      <c r="C40" s="106" t="s">
        <v>268</v>
      </c>
      <c r="D40" s="16" t="s">
        <v>307</v>
      </c>
      <c r="E40" s="118">
        <f t="shared" si="1"/>
        <v>1.2263188478099256</v>
      </c>
      <c r="F40" s="118">
        <f t="shared" si="1"/>
        <v>1.2263188478099256</v>
      </c>
      <c r="H40" s="109" t="str">
        <f t="shared" si="5"/>
        <v>Water</v>
      </c>
      <c r="K40" s="109" t="s">
        <v>311</v>
      </c>
      <c r="L40" s="115">
        <v>13.749301699604874</v>
      </c>
      <c r="M40" s="115">
        <v>15.329846455366717</v>
      </c>
      <c r="N40" s="115">
        <v>16.300833434819161</v>
      </c>
      <c r="O40" s="116">
        <v>16.968008802329184</v>
      </c>
      <c r="P40" s="117">
        <v>17.643695793613769</v>
      </c>
      <c r="Q40" s="117">
        <v>18.416688381391687</v>
      </c>
      <c r="R40" s="117">
        <v>19.168802085158376</v>
      </c>
      <c r="S40" s="117">
        <v>19.689957260149807</v>
      </c>
      <c r="T40" s="117">
        <v>20.151672344765128</v>
      </c>
      <c r="U40" s="117">
        <v>20.620556012754207</v>
      </c>
      <c r="V40" s="117">
        <v>21.121977413315673</v>
      </c>
      <c r="X40" s="46"/>
    </row>
    <row r="41" spans="2:36" x14ac:dyDescent="0.3">
      <c r="B41">
        <v>2040</v>
      </c>
      <c r="C41" s="106" t="s">
        <v>268</v>
      </c>
      <c r="D41" s="16" t="s">
        <v>307</v>
      </c>
      <c r="E41" s="118">
        <f t="shared" si="1"/>
        <v>1.1810485037066993</v>
      </c>
      <c r="F41" s="118">
        <f t="shared" si="1"/>
        <v>1.1810485037066993</v>
      </c>
      <c r="H41" s="109" t="str">
        <f t="shared" si="5"/>
        <v>Water</v>
      </c>
      <c r="K41" s="109" t="s">
        <v>304</v>
      </c>
      <c r="L41" s="115">
        <v>2.0249999999999999</v>
      </c>
      <c r="M41" s="115">
        <v>1.976</v>
      </c>
      <c r="N41" s="115">
        <v>2.2389999999999999</v>
      </c>
      <c r="O41" s="116">
        <v>2.3171781702722116</v>
      </c>
      <c r="P41" s="117">
        <v>2.6364340400707995</v>
      </c>
      <c r="Q41" s="117">
        <v>2.844948761147204</v>
      </c>
      <c r="R41" s="117">
        <v>3.0434921351913915</v>
      </c>
      <c r="S41" s="117">
        <v>3.2255575376266727</v>
      </c>
      <c r="T41" s="117">
        <v>3.3978152612850541</v>
      </c>
      <c r="U41" s="117">
        <v>3.5771129156369819</v>
      </c>
      <c r="V41" s="117">
        <v>3.7524295542744257</v>
      </c>
    </row>
    <row r="42" spans="2:36" x14ac:dyDescent="0.3">
      <c r="B42" s="2">
        <v>2050</v>
      </c>
      <c r="C42" s="119" t="s">
        <v>268</v>
      </c>
      <c r="D42" s="120" t="s">
        <v>307</v>
      </c>
      <c r="E42" s="121">
        <f t="shared" si="1"/>
        <v>1.1357781596034731</v>
      </c>
      <c r="F42" s="121">
        <f t="shared" si="1"/>
        <v>1.1357781596034731</v>
      </c>
      <c r="H42" s="109" t="str">
        <f t="shared" si="5"/>
        <v>Water</v>
      </c>
      <c r="K42" s="109" t="s">
        <v>312</v>
      </c>
      <c r="L42" s="115">
        <v>292.0045384032486</v>
      </c>
      <c r="M42" s="115">
        <v>312.23863676476617</v>
      </c>
      <c r="N42" s="115">
        <v>310.72646402782851</v>
      </c>
      <c r="O42" s="116">
        <v>352.91633145362186</v>
      </c>
      <c r="P42" s="117">
        <v>370.10554103170932</v>
      </c>
      <c r="Q42" s="117">
        <v>388.08306632491821</v>
      </c>
      <c r="R42" s="117">
        <v>401.902640302865</v>
      </c>
      <c r="S42" s="117">
        <v>414.63013819964038</v>
      </c>
      <c r="T42" s="117">
        <v>425.56476851908695</v>
      </c>
      <c r="U42" s="117">
        <v>435.83334900791181</v>
      </c>
      <c r="V42" s="117">
        <v>444.97174034213555</v>
      </c>
    </row>
    <row r="43" spans="2:36" x14ac:dyDescent="0.3">
      <c r="B43">
        <v>2012</v>
      </c>
      <c r="C43" s="106" t="s">
        <v>269</v>
      </c>
      <c r="D43" s="16" t="s">
        <v>313</v>
      </c>
      <c r="E43" s="122">
        <f t="shared" si="1"/>
        <v>1.0735734072022161</v>
      </c>
      <c r="F43" s="122">
        <f t="shared" si="1"/>
        <v>1.0735734072022161</v>
      </c>
      <c r="H43" s="109" t="str">
        <f>$K$55</f>
        <v xml:space="preserve">Air national </v>
      </c>
    </row>
    <row r="44" spans="2:36" x14ac:dyDescent="0.3">
      <c r="B44">
        <v>2015</v>
      </c>
      <c r="C44" s="106" t="s">
        <v>269</v>
      </c>
      <c r="D44" s="16" t="s">
        <v>313</v>
      </c>
      <c r="E44" s="122">
        <f t="shared" si="1"/>
        <v>1.1839335180055401</v>
      </c>
      <c r="F44" s="122">
        <f t="shared" si="1"/>
        <v>1.1839335180055401</v>
      </c>
      <c r="H44" s="109" t="str">
        <f t="shared" ref="H44:H51" si="6">$K$55</f>
        <v xml:space="preserve">Air national </v>
      </c>
    </row>
    <row r="45" spans="2:36" x14ac:dyDescent="0.3">
      <c r="B45">
        <v>2020</v>
      </c>
      <c r="C45" s="106" t="s">
        <v>269</v>
      </c>
      <c r="D45" s="16" t="s">
        <v>313</v>
      </c>
      <c r="E45" s="122">
        <f t="shared" si="1"/>
        <v>0.68891966759002765</v>
      </c>
      <c r="F45" s="122">
        <f t="shared" si="1"/>
        <v>0.68891966759002765</v>
      </c>
      <c r="H45" s="109" t="str">
        <f t="shared" si="6"/>
        <v xml:space="preserve">Air national </v>
      </c>
      <c r="K45" s="123" t="s">
        <v>314</v>
      </c>
    </row>
    <row r="46" spans="2:36" x14ac:dyDescent="0.3">
      <c r="B46">
        <v>2025</v>
      </c>
      <c r="C46" s="106" t="s">
        <v>269</v>
      </c>
      <c r="D46" s="16" t="s">
        <v>313</v>
      </c>
      <c r="E46" s="122">
        <f t="shared" si="1"/>
        <v>1.3094711591636747</v>
      </c>
      <c r="F46" s="122">
        <f t="shared" si="1"/>
        <v>1.3094711591636747</v>
      </c>
      <c r="H46" s="109" t="str">
        <f t="shared" si="6"/>
        <v xml:space="preserve">Air national </v>
      </c>
      <c r="L46" s="3">
        <v>2000</v>
      </c>
      <c r="M46" s="3">
        <v>2005</v>
      </c>
      <c r="N46" s="3">
        <v>2010</v>
      </c>
      <c r="O46" s="3">
        <v>2015</v>
      </c>
      <c r="P46" s="3">
        <v>2020</v>
      </c>
      <c r="Q46" s="3">
        <v>2025</v>
      </c>
      <c r="R46" s="3">
        <v>2030</v>
      </c>
      <c r="S46" s="3">
        <v>2035</v>
      </c>
      <c r="T46" s="3">
        <v>2040</v>
      </c>
      <c r="U46" s="3">
        <v>2045</v>
      </c>
      <c r="V46" s="3">
        <v>2050</v>
      </c>
      <c r="AA46" t="s">
        <v>315</v>
      </c>
      <c r="AB46" t="s">
        <v>316</v>
      </c>
      <c r="AC46" t="s">
        <v>317</v>
      </c>
      <c r="AD46" t="s">
        <v>318</v>
      </c>
      <c r="AE46" t="s">
        <v>319</v>
      </c>
      <c r="AF46" t="s">
        <v>320</v>
      </c>
      <c r="AG46" t="s">
        <v>321</v>
      </c>
      <c r="AH46" t="s">
        <v>322</v>
      </c>
      <c r="AI46" t="s">
        <v>323</v>
      </c>
      <c r="AJ46" t="s">
        <v>324</v>
      </c>
    </row>
    <row r="47" spans="2:36" x14ac:dyDescent="0.3">
      <c r="B47">
        <v>2030</v>
      </c>
      <c r="C47" s="106" t="s">
        <v>269</v>
      </c>
      <c r="D47" s="16" t="s">
        <v>313</v>
      </c>
      <c r="E47" s="122">
        <f t="shared" si="1"/>
        <v>1.2843636309320479</v>
      </c>
      <c r="F47" s="122">
        <f t="shared" si="1"/>
        <v>1.2843636309320479</v>
      </c>
      <c r="H47" s="109" t="str">
        <f t="shared" si="6"/>
        <v xml:space="preserve">Air national </v>
      </c>
      <c r="K47" s="114" t="s">
        <v>296</v>
      </c>
      <c r="L47" s="109">
        <f>L27/$N27</f>
        <v>0.86866361764068323</v>
      </c>
      <c r="M47" s="109">
        <f t="shared" ref="M47:O47" si="7">M27/$N27</f>
        <v>0.85262431211460954</v>
      </c>
      <c r="N47" s="109">
        <f t="shared" si="7"/>
        <v>1</v>
      </c>
      <c r="O47" s="13">
        <f t="shared" si="7"/>
        <v>1.1254706339456455</v>
      </c>
      <c r="P47" s="13">
        <f>P27/$N27</f>
        <v>1.1739860793089154</v>
      </c>
      <c r="Q47" s="124">
        <f t="shared" ref="Q47:Q48" si="8">$P47*Q73/$P73</f>
        <v>1.2362968886647847</v>
      </c>
      <c r="R47" s="235">
        <f>($Q47-$V47)/($V$46-$Q$46)*($V$46-R$46)+$V47</f>
        <v>1.2141316377209568</v>
      </c>
      <c r="S47" s="235">
        <f t="shared" ref="S47:U56" si="9">($Q47-$V47)/($V$46-$Q$46)*($V$46-S$46)+$V47</f>
        <v>1.1919663867771291</v>
      </c>
      <c r="T47" s="235">
        <f t="shared" si="9"/>
        <v>1.1698011358333011</v>
      </c>
      <c r="U47" s="235">
        <f t="shared" si="9"/>
        <v>1.1476358848894734</v>
      </c>
      <c r="V47" s="235">
        <f>O47</f>
        <v>1.1254706339456455</v>
      </c>
      <c r="Z47" t="s">
        <v>296</v>
      </c>
    </row>
    <row r="48" spans="2:36" x14ac:dyDescent="0.3">
      <c r="B48">
        <v>2035</v>
      </c>
      <c r="C48" s="106" t="s">
        <v>269</v>
      </c>
      <c r="D48" s="16" t="s">
        <v>313</v>
      </c>
      <c r="E48" s="122">
        <f t="shared" si="1"/>
        <v>1.259256102700421</v>
      </c>
      <c r="F48" s="122">
        <f t="shared" si="1"/>
        <v>1.259256102700421</v>
      </c>
      <c r="H48" s="109" t="str">
        <f t="shared" si="6"/>
        <v xml:space="preserve">Air national </v>
      </c>
      <c r="K48" s="109" t="s">
        <v>297</v>
      </c>
      <c r="L48" s="115">
        <f t="shared" ref="L48:V55" si="10">L28/$N28</f>
        <v>0.39375315679916106</v>
      </c>
      <c r="M48" s="115">
        <f t="shared" si="10"/>
        <v>0.59666367899514128</v>
      </c>
      <c r="N48" s="115">
        <f t="shared" si="10"/>
        <v>1</v>
      </c>
      <c r="O48" s="125">
        <f>AF48/$AA48</f>
        <v>1.014799154334038</v>
      </c>
      <c r="P48" s="125">
        <f t="shared" ref="P48:P53" si="11">AI48/$AA48</f>
        <v>1.0634249471458774</v>
      </c>
      <c r="Q48" s="124">
        <f t="shared" si="8"/>
        <v>1.0341222403446337</v>
      </c>
      <c r="R48" s="235">
        <f>($Q48-$V48)/($V$46-$Q$46)*($V$46-R$46)+$V48</f>
        <v>1.0302576231425147</v>
      </c>
      <c r="S48" s="235">
        <f t="shared" si="9"/>
        <v>1.0263930059403954</v>
      </c>
      <c r="T48" s="235">
        <f t="shared" si="9"/>
        <v>1.0225283887382763</v>
      </c>
      <c r="U48" s="235">
        <f t="shared" si="9"/>
        <v>1.0186637715361571</v>
      </c>
      <c r="V48" s="235">
        <f>O48</f>
        <v>1.014799154334038</v>
      </c>
      <c r="X48" s="46"/>
      <c r="Y48" t="str">
        <f>'[13]MPkm Road'!B10</f>
        <v>Denmark</v>
      </c>
      <c r="Z48" s="117" t="str">
        <f>'[13]MPkm Road'!A10</f>
        <v>Motorcycles</v>
      </c>
      <c r="AA48" cm="1">
        <f t="array" ref="AA48">IF(_xlfn.IFNA(INDEX('[13]MPkm Road'!$C$10:$U$24,MATCH($Z48&amp;$Y48,'[13]MPkm Road'!$A$10:$A$24&amp;'[13]MPkm Road'!$B$10:$B$24,0),MATCH(AA$46,'[13]MPkm Road'!$C$8:$U$8,0)),"")=":",AD48,"")</f>
        <v>473</v>
      </c>
      <c r="AB48" t="str" cm="1">
        <f t="array" ref="AB48">_xlfn.IFNA(INDEX('[13]MPkm Road'!$C$10:$U$24,MATCH($Z48&amp;$Y48,'[13]MPkm Road'!$A$10:$A$24&amp;'[13]MPkm Road'!$B$10:$B$24,0),MATCH(AB$46,'[13]MPkm Road'!$C$8:$U$8,0)),"")</f>
        <v>:</v>
      </c>
      <c r="AC48" t="str" cm="1">
        <f t="array" ref="AC48">_xlfn.IFNA(INDEX('[13]MPkm Road'!$C$10:$U$24,MATCH($Z48&amp;$Y48,'[13]MPkm Road'!$A$10:$A$24&amp;'[13]MPkm Road'!$B$10:$B$24,0),MATCH(AC$46,'[13]MPkm Road'!$C$8:$U$8,0)),"")</f>
        <v>:</v>
      </c>
      <c r="AD48" cm="1">
        <f t="array" ref="AD48">_xlfn.IFNA(INDEX('[13]MPkm Road'!$C$10:$U$24,MATCH($Z48&amp;$Y48,'[13]MPkm Road'!$A$10:$A$24&amp;'[13]MPkm Road'!$B$10:$B$24,0),MATCH(AD$46,'[13]MPkm Road'!$C$8:$U$8,0)),"")</f>
        <v>473</v>
      </c>
      <c r="AE48" cm="1">
        <f t="array" ref="AE48">_xlfn.IFNA(INDEX('[13]MPkm Road'!$C$10:$U$24,MATCH($Z48&amp;$Y48,'[13]MPkm Road'!$A$10:$A$24&amp;'[13]MPkm Road'!$B$10:$B$24,0),MATCH(AE$46,'[13]MPkm Road'!$C$8:$U$8,0)),"")</f>
        <v>476</v>
      </c>
      <c r="AF48" cm="1">
        <f t="array" ref="AF48">_xlfn.IFNA(INDEX('[13]MPkm Road'!$C$10:$U$24,MATCH($Z48&amp;$Y48,'[13]MPkm Road'!$A$10:$A$24&amp;'[13]MPkm Road'!$B$10:$B$24,0),MATCH(AF$46,'[13]MPkm Road'!$C$8:$U$8,0)),"")</f>
        <v>480</v>
      </c>
      <c r="AG48" cm="1">
        <f t="array" ref="AG48">_xlfn.IFNA(INDEX('[13]MPkm Road'!$C$10:$U$24,MATCH($Z48&amp;$Y48,'[13]MPkm Road'!$A$10:$A$24&amp;'[13]MPkm Road'!$B$10:$B$24,0),MATCH(AG$46,'[13]MPkm Road'!$C$8:$U$8,0)),"")</f>
        <v>488</v>
      </c>
      <c r="AH48" cm="1">
        <f t="array" ref="AH48">_xlfn.IFNA(INDEX('[13]MPkm Road'!$C$10:$U$24,MATCH($Z48&amp;$Y48,'[13]MPkm Road'!$A$10:$A$24&amp;'[13]MPkm Road'!$B$10:$B$24,0),MATCH(AH$46,'[13]MPkm Road'!$C$8:$U$8,0)),"")</f>
        <v>496</v>
      </c>
      <c r="AI48" cm="1">
        <f t="array" ref="AI48">_xlfn.IFNA(INDEX('[13]MPkm Road'!$C$10:$U$24,MATCH($Z48&amp;$Y48,'[13]MPkm Road'!$A$10:$A$24&amp;'[13]MPkm Road'!$B$10:$B$24,0),MATCH(AI$46,'[13]MPkm Road'!$C$8:$U$8,0)),"")</f>
        <v>503</v>
      </c>
      <c r="AJ48" t="str" cm="1">
        <f t="array" ref="AJ48">_xlfn.IFNA(INDEX('[13]MPkm Road'!$C$10:$U$24,MATCH($Z48&amp;$Y48,'[13]MPkm Road'!$A$10:$A$24&amp;'[13]MPkm Road'!$B$10:$B$24,0),MATCH(AJ$46,'[13]MPkm Road'!$C$8:$U$8,0)),"")</f>
        <v/>
      </c>
    </row>
    <row r="49" spans="2:36" x14ac:dyDescent="0.3">
      <c r="B49">
        <v>2040</v>
      </c>
      <c r="C49" s="106" t="s">
        <v>269</v>
      </c>
      <c r="D49" s="16" t="s">
        <v>313</v>
      </c>
      <c r="E49" s="122">
        <f t="shared" si="1"/>
        <v>1.2341485744687939</v>
      </c>
      <c r="F49" s="122">
        <f t="shared" si="1"/>
        <v>1.2341485744687939</v>
      </c>
      <c r="H49" s="109" t="str">
        <f t="shared" si="6"/>
        <v xml:space="preserve">Air national </v>
      </c>
      <c r="K49" s="109" t="s">
        <v>298</v>
      </c>
      <c r="L49" s="115" t="e">
        <f t="shared" si="10"/>
        <v>#DIV/0!</v>
      </c>
      <c r="M49" s="115" t="e">
        <f t="shared" si="10"/>
        <v>#DIV/0!</v>
      </c>
      <c r="N49" s="115" t="e">
        <f>N29/$N29</f>
        <v>#DIV/0!</v>
      </c>
      <c r="O49" s="125" t="e">
        <f t="shared" si="10"/>
        <v>#DIV/0!</v>
      </c>
      <c r="P49" s="125" t="e">
        <f t="shared" si="11"/>
        <v>#VALUE!</v>
      </c>
      <c r="Q49" s="124" t="e">
        <f t="shared" si="10"/>
        <v>#DIV/0!</v>
      </c>
      <c r="R49" s="124" t="e">
        <f t="shared" si="10"/>
        <v>#DIV/0!</v>
      </c>
      <c r="S49" s="124" t="e">
        <f t="shared" si="10"/>
        <v>#DIV/0!</v>
      </c>
      <c r="T49" s="124" t="e">
        <f t="shared" si="10"/>
        <v>#DIV/0!</v>
      </c>
      <c r="U49" s="124" t="e">
        <f t="shared" si="10"/>
        <v>#DIV/0!</v>
      </c>
      <c r="V49" s="124" t="e">
        <f t="shared" si="10"/>
        <v>#DIV/0!</v>
      </c>
      <c r="X49" s="46"/>
      <c r="Y49" t="str">
        <f>Y48</f>
        <v>Denmark</v>
      </c>
      <c r="AA49" t="str" cm="1">
        <f t="array" ref="AA49">_xlfn.IFNA(INDEX('[13]MPkm Road'!$C$10:$U$24,MATCH($Z49&amp;$Y49,'[13]MPkm Road'!$A$10:$A$24&amp;'[13]MPkm Road'!$B$10:$B$24,0),MATCH(AA$46,'[13]MPkm Road'!$C$8:$U$8,0)),"")</f>
        <v/>
      </c>
      <c r="AB49" t="str" cm="1">
        <f t="array" ref="AB49">_xlfn.IFNA(INDEX('[13]MPkm Road'!$C$10:$U$24,MATCH($Z49&amp;$Y49,'[13]MPkm Road'!$A$10:$A$24&amp;'[13]MPkm Road'!$B$10:$B$24,0),MATCH(AB$46,'[13]MPkm Road'!$C$8:$U$8,0)),"")</f>
        <v/>
      </c>
      <c r="AC49" t="str" cm="1">
        <f t="array" ref="AC49">_xlfn.IFNA(INDEX('[13]MPkm Road'!$C$10:$U$24,MATCH($Z49&amp;$Y49,'[13]MPkm Road'!$A$10:$A$24&amp;'[13]MPkm Road'!$B$10:$B$24,0),MATCH(AC$46,'[13]MPkm Road'!$C$8:$U$8,0)),"")</f>
        <v/>
      </c>
      <c r="AD49" t="str" cm="1">
        <f t="array" ref="AD49">_xlfn.IFNA(INDEX('[13]MPkm Road'!$C$10:$U$24,MATCH($Z49&amp;$Y49,'[13]MPkm Road'!$A$10:$A$24&amp;'[13]MPkm Road'!$B$10:$B$24,0),MATCH(AD$46,'[13]MPkm Road'!$C$8:$U$8,0)),"")</f>
        <v/>
      </c>
      <c r="AE49" t="str" cm="1">
        <f t="array" ref="AE49">_xlfn.IFNA(INDEX('[13]MPkm Road'!$C$10:$U$24,MATCH($Z49&amp;$Y49,'[13]MPkm Road'!$A$10:$A$24&amp;'[13]MPkm Road'!$B$10:$B$24,0),MATCH(AE$46,'[13]MPkm Road'!$C$8:$U$8,0)),"")</f>
        <v/>
      </c>
      <c r="AF49" t="str" cm="1">
        <f t="array" ref="AF49">_xlfn.IFNA(INDEX('[13]MPkm Road'!$C$10:$U$24,MATCH($Z49&amp;$Y49,'[13]MPkm Road'!$A$10:$A$24&amp;'[13]MPkm Road'!$B$10:$B$24,0),MATCH(AF$46,'[13]MPkm Road'!$C$8:$U$8,0)),"")</f>
        <v/>
      </c>
      <c r="AG49" t="str" cm="1">
        <f t="array" ref="AG49">_xlfn.IFNA(INDEX('[13]MPkm Road'!$C$10:$U$24,MATCH($Z49&amp;$Y49,'[13]MPkm Road'!$A$10:$A$24&amp;'[13]MPkm Road'!$B$10:$B$24,0),MATCH(AG$46,'[13]MPkm Road'!$C$8:$U$8,0)),"")</f>
        <v/>
      </c>
      <c r="AH49" t="str" cm="1">
        <f t="array" ref="AH49">_xlfn.IFNA(INDEX('[13]MPkm Road'!$C$10:$U$24,MATCH($Z49&amp;$Y49,'[13]MPkm Road'!$A$10:$A$24&amp;'[13]MPkm Road'!$B$10:$B$24,0),MATCH(AH$46,'[13]MPkm Road'!$C$8:$U$8,0)),"")</f>
        <v/>
      </c>
      <c r="AI49" t="str" cm="1">
        <f t="array" ref="AI49">_xlfn.IFNA(INDEX('[13]MPkm Road'!$C$10:$U$24,MATCH($Z49&amp;$Y49,'[13]MPkm Road'!$A$10:$A$24&amp;'[13]MPkm Road'!$B$10:$B$24,0),MATCH(AI$46,'[13]MPkm Road'!$C$8:$U$8,0)),"")</f>
        <v/>
      </c>
      <c r="AJ49" t="str" cm="1">
        <f t="array" ref="AJ49">_xlfn.IFNA(INDEX('[13]MPkm Road'!$C$10:$U$24,MATCH($Z49&amp;$Y49,'[13]MPkm Road'!$A$10:$A$24&amp;'[13]MPkm Road'!$B$10:$B$24,0),MATCH(AJ$46,'[13]MPkm Road'!$C$8:$U$8,0)),"")</f>
        <v/>
      </c>
    </row>
    <row r="50" spans="2:36" x14ac:dyDescent="0.3">
      <c r="B50">
        <v>2045</v>
      </c>
      <c r="C50" s="106" t="s">
        <v>269</v>
      </c>
      <c r="D50" s="16" t="s">
        <v>313</v>
      </c>
      <c r="E50" s="122">
        <f t="shared" si="1"/>
        <v>1.209041046237167</v>
      </c>
      <c r="F50" s="122">
        <f t="shared" si="1"/>
        <v>1.209041046237167</v>
      </c>
      <c r="H50" s="109" t="str">
        <f t="shared" si="6"/>
        <v xml:space="preserve">Air national </v>
      </c>
      <c r="K50" s="109" t="s">
        <v>299</v>
      </c>
      <c r="L50" s="115">
        <f t="shared" si="10"/>
        <v>0.91767911256992563</v>
      </c>
      <c r="M50" s="115">
        <f t="shared" si="10"/>
        <v>0.88696028988477671</v>
      </c>
      <c r="N50" s="115">
        <f t="shared" si="10"/>
        <v>1</v>
      </c>
      <c r="O50" s="125">
        <f>AF50/$AA50</f>
        <v>1.0786354382693735</v>
      </c>
      <c r="P50" s="125">
        <f t="shared" si="11"/>
        <v>1.1495081717688693</v>
      </c>
      <c r="Q50" s="124">
        <f>$P50*Q76/$P76</f>
        <v>1.185583372499859</v>
      </c>
      <c r="R50" s="235">
        <f t="shared" ref="R50:R56" si="12">($Q50-$V50)/($V$46-$Q$46)*($V$46-R$46)+$V50</f>
        <v>1.1641937856537619</v>
      </c>
      <c r="S50" s="235">
        <f t="shared" si="9"/>
        <v>1.1428041988076647</v>
      </c>
      <c r="T50" s="235">
        <f t="shared" si="9"/>
        <v>1.1214146119615678</v>
      </c>
      <c r="U50" s="235">
        <f t="shared" si="9"/>
        <v>1.1000250251154706</v>
      </c>
      <c r="V50" s="235">
        <f t="shared" ref="V50:V56" si="13">O50</f>
        <v>1.0786354382693735</v>
      </c>
      <c r="X50" s="46"/>
      <c r="Y50" t="str">
        <f t="shared" ref="Y50:Y63" si="14">Y49</f>
        <v>Denmark</v>
      </c>
      <c r="Z50" s="126" t="s">
        <v>325</v>
      </c>
      <c r="AA50" cm="1">
        <f t="array" ref="AA50">IF(_xlfn.IFNA(INDEX('[13]MPkm Road'!$C$10:$U$24,MATCH($Z50&amp;$Y50,'[13]MPkm Road'!$A$10:$A$24&amp;'[13]MPkm Road'!$B$10:$B$24,0),MATCH(AA$46,'[13]MPkm Road'!$C$8:$U$8,0)),"")=":",AD50,"")</f>
        <v>52559</v>
      </c>
      <c r="AB50" t="str" cm="1">
        <f t="array" ref="AB50">_xlfn.IFNA(INDEX('[13]MPkm Road'!$C$10:$U$24,MATCH($Z50&amp;$Y50,'[13]MPkm Road'!$A$10:$A$24&amp;'[13]MPkm Road'!$B$10:$B$24,0),MATCH(AB$46,'[13]MPkm Road'!$C$8:$U$8,0)),"")</f>
        <v>:</v>
      </c>
      <c r="AC50" t="str" cm="1">
        <f t="array" ref="AC50">_xlfn.IFNA(INDEX('[13]MPkm Road'!$C$10:$U$24,MATCH($Z50&amp;$Y50,'[13]MPkm Road'!$A$10:$A$24&amp;'[13]MPkm Road'!$B$10:$B$24,0),MATCH(AC$46,'[13]MPkm Road'!$C$8:$U$8,0)),"")</f>
        <v>:</v>
      </c>
      <c r="AD50" cm="1">
        <f t="array" ref="AD50">_xlfn.IFNA(INDEX('[13]MPkm Road'!$C$10:$U$24,MATCH($Z50&amp;$Y50,'[13]MPkm Road'!$A$10:$A$24&amp;'[13]MPkm Road'!$B$10:$B$24,0),MATCH(AD$46,'[13]MPkm Road'!$C$8:$U$8,0)),"")</f>
        <v>52559</v>
      </c>
      <c r="AE50" cm="1">
        <f t="array" ref="AE50">_xlfn.IFNA(INDEX('[13]MPkm Road'!$C$10:$U$24,MATCH($Z50&amp;$Y50,'[13]MPkm Road'!$A$10:$A$24&amp;'[13]MPkm Road'!$B$10:$B$24,0),MATCH(AE$46,'[13]MPkm Road'!$C$8:$U$8,0)),"")</f>
        <v>54064</v>
      </c>
      <c r="AF50" cm="1">
        <f t="array" ref="AF50">_xlfn.IFNA(INDEX('[13]MPkm Road'!$C$10:$U$24,MATCH($Z50&amp;$Y50,'[13]MPkm Road'!$A$10:$A$24&amp;'[13]MPkm Road'!$B$10:$B$24,0),MATCH(AF$46,'[13]MPkm Road'!$C$8:$U$8,0)),"")</f>
        <v>56692</v>
      </c>
      <c r="AG50" cm="1">
        <f t="array" ref="AG50">_xlfn.IFNA(INDEX('[13]MPkm Road'!$C$10:$U$24,MATCH($Z50&amp;$Y50,'[13]MPkm Road'!$A$10:$A$24&amp;'[13]MPkm Road'!$B$10:$B$24,0),MATCH(AG$46,'[13]MPkm Road'!$C$8:$U$8,0)),"")</f>
        <v>58781</v>
      </c>
      <c r="AH50" cm="1">
        <f t="array" ref="AH50">_xlfn.IFNA(INDEX('[13]MPkm Road'!$C$10:$U$24,MATCH($Z50&amp;$Y50,'[13]MPkm Road'!$A$10:$A$24&amp;'[13]MPkm Road'!$B$10:$B$24,0),MATCH(AH$46,'[13]MPkm Road'!$C$8:$U$8,0)),"")</f>
        <v>59736</v>
      </c>
      <c r="AI50" cm="1">
        <f t="array" ref="AI50">_xlfn.IFNA(INDEX('[13]MPkm Road'!$C$10:$U$24,MATCH($Z50&amp;$Y50,'[13]MPkm Road'!$A$10:$A$24&amp;'[13]MPkm Road'!$B$10:$B$24,0),MATCH(AI$46,'[13]MPkm Road'!$C$8:$U$8,0)),"")</f>
        <v>60417</v>
      </c>
      <c r="AJ50" t="str" cm="1">
        <f t="array" ref="AJ50">_xlfn.IFNA(INDEX('[13]MPkm Road'!$C$10:$U$24,MATCH($Z50&amp;$Y50,'[13]MPkm Road'!$A$10:$A$24&amp;'[13]MPkm Road'!$B$10:$B$24,0),MATCH(AJ$46,'[13]MPkm Road'!$C$8:$U$8,0)),"")</f>
        <v/>
      </c>
    </row>
    <row r="51" spans="2:36" x14ac:dyDescent="0.3">
      <c r="B51" s="2">
        <v>2050</v>
      </c>
      <c r="C51" s="119" t="s">
        <v>269</v>
      </c>
      <c r="D51" s="120" t="s">
        <v>313</v>
      </c>
      <c r="E51" s="127">
        <f t="shared" si="1"/>
        <v>1.1839335180055401</v>
      </c>
      <c r="F51" s="127">
        <f t="shared" si="1"/>
        <v>1.1839335180055401</v>
      </c>
      <c r="H51" s="109" t="str">
        <f t="shared" si="6"/>
        <v xml:space="preserve">Air national </v>
      </c>
      <c r="K51" s="109" t="s">
        <v>301</v>
      </c>
      <c r="L51" s="115">
        <f t="shared" si="10"/>
        <v>0.2138887366146108</v>
      </c>
      <c r="M51" s="115">
        <f t="shared" si="10"/>
        <v>0.46057701032354442</v>
      </c>
      <c r="N51" s="115">
        <f t="shared" si="10"/>
        <v>1</v>
      </c>
      <c r="O51" s="125">
        <f t="shared" ref="O51:O54" si="15">AF51/$AA51</f>
        <v>1.0020345879959309</v>
      </c>
      <c r="P51" s="125">
        <f t="shared" si="11"/>
        <v>1.0183112919633774</v>
      </c>
      <c r="Q51" s="124">
        <f t="shared" ref="Q51:Q52" si="16">$P51*Q77/$P77</f>
        <v>1.1328692172036474</v>
      </c>
      <c r="R51" s="235">
        <f t="shared" si="12"/>
        <v>1.1067022913621041</v>
      </c>
      <c r="S51" s="235">
        <f t="shared" si="9"/>
        <v>1.0805353655205607</v>
      </c>
      <c r="T51" s="235">
        <f t="shared" si="9"/>
        <v>1.0543684396790176</v>
      </c>
      <c r="U51" s="235">
        <f t="shared" si="9"/>
        <v>1.0282015138374743</v>
      </c>
      <c r="V51" s="235">
        <f t="shared" si="13"/>
        <v>1.0020345879959309</v>
      </c>
      <c r="X51" s="46"/>
      <c r="Y51" t="str">
        <f t="shared" si="14"/>
        <v>Denmark</v>
      </c>
      <c r="Z51" s="117" t="str">
        <f>'[13]MPkm Road'!A20</f>
        <v>Motor coaches, buses and trolley buses</v>
      </c>
      <c r="AA51" cm="1">
        <f t="array" ref="AA51">IF(_xlfn.IFNA(INDEX('[13]MPkm Road'!$C$10:$U$24,MATCH($Z51&amp;$Y51,'[13]MPkm Road'!$A$10:$A$24&amp;'[13]MPkm Road'!$B$10:$B$24,0),MATCH(AA$46,'[13]MPkm Road'!$C$8:$U$8,0)),"")=":",AD51,"")</f>
        <v>13762</v>
      </c>
      <c r="AB51" t="str" cm="1">
        <f t="array" ref="AB51">_xlfn.IFNA(INDEX('[13]MPkm Road'!$C$10:$U$24,MATCH($Z51&amp;$Y51,'[13]MPkm Road'!$A$10:$A$24&amp;'[13]MPkm Road'!$B$10:$B$24,0),MATCH(AB$46,'[13]MPkm Road'!$C$8:$U$8,0)),"")</f>
        <v>:</v>
      </c>
      <c r="AC51" t="str" cm="1">
        <f t="array" ref="AC51">_xlfn.IFNA(INDEX('[13]MPkm Road'!$C$10:$U$24,MATCH($Z51&amp;$Y51,'[13]MPkm Road'!$A$10:$A$24&amp;'[13]MPkm Road'!$B$10:$B$24,0),MATCH(AC$46,'[13]MPkm Road'!$C$8:$U$8,0)),"")</f>
        <v>:</v>
      </c>
      <c r="AD51" cm="1">
        <f t="array" ref="AD51">_xlfn.IFNA(INDEX('[13]MPkm Road'!$C$10:$U$24,MATCH($Z51&amp;$Y51,'[13]MPkm Road'!$A$10:$A$24&amp;'[13]MPkm Road'!$B$10:$B$24,0),MATCH(AD$46,'[13]MPkm Road'!$C$8:$U$8,0)),"")</f>
        <v>13762</v>
      </c>
      <c r="AE51" cm="1">
        <f t="array" ref="AE51">_xlfn.IFNA(INDEX('[13]MPkm Road'!$C$10:$U$24,MATCH($Z51&amp;$Y51,'[13]MPkm Road'!$A$10:$A$24&amp;'[13]MPkm Road'!$B$10:$B$24,0),MATCH(AE$46,'[13]MPkm Road'!$C$8:$U$8,0)),"")</f>
        <v>13600</v>
      </c>
      <c r="AF51" cm="1">
        <f t="array" ref="AF51">_xlfn.IFNA(INDEX('[13]MPkm Road'!$C$10:$U$24,MATCH($Z51&amp;$Y51,'[13]MPkm Road'!$A$10:$A$24&amp;'[13]MPkm Road'!$B$10:$B$24,0),MATCH(AF$46,'[13]MPkm Road'!$C$8:$U$8,0)),"")</f>
        <v>13790</v>
      </c>
      <c r="AG51" cm="1">
        <f t="array" ref="AG51">_xlfn.IFNA(INDEX('[13]MPkm Road'!$C$10:$U$24,MATCH($Z51&amp;$Y51,'[13]MPkm Road'!$A$10:$A$24&amp;'[13]MPkm Road'!$B$10:$B$24,0),MATCH(AG$46,'[13]MPkm Road'!$C$8:$U$8,0)),"")</f>
        <v>14124</v>
      </c>
      <c r="AH51" cm="1">
        <f t="array" ref="AH51">_xlfn.IFNA(INDEX('[13]MPkm Road'!$C$10:$U$24,MATCH($Z51&amp;$Y51,'[13]MPkm Road'!$A$10:$A$24&amp;'[13]MPkm Road'!$B$10:$B$24,0),MATCH(AH$46,'[13]MPkm Road'!$C$8:$U$8,0)),"")</f>
        <v>14236</v>
      </c>
      <c r="AI51" cm="1">
        <f t="array" ref="AI51">_xlfn.IFNA(INDEX('[13]MPkm Road'!$C$10:$U$24,MATCH($Z51&amp;$Y51,'[13]MPkm Road'!$A$10:$A$24&amp;'[13]MPkm Road'!$B$10:$B$24,0),MATCH(AI$46,'[13]MPkm Road'!$C$8:$U$8,0)),"")</f>
        <v>14014</v>
      </c>
      <c r="AJ51" t="str" cm="1">
        <f t="array" ref="AJ51">_xlfn.IFNA(INDEX('[13]MPkm Road'!$C$10:$U$24,MATCH($Z51&amp;$Y51,'[13]MPkm Road'!$A$10:$A$24&amp;'[13]MPkm Road'!$B$10:$B$24,0),MATCH(AJ$46,'[13]MPkm Road'!$C$8:$U$8,0)),"")</f>
        <v/>
      </c>
    </row>
    <row r="52" spans="2:36" x14ac:dyDescent="0.3">
      <c r="B52">
        <v>2012</v>
      </c>
      <c r="C52" s="106" t="s">
        <v>326</v>
      </c>
      <c r="D52" s="16" t="s">
        <v>327</v>
      </c>
      <c r="E52" s="122">
        <f t="shared" si="1"/>
        <v>1.1358720487433358</v>
      </c>
      <c r="F52" s="122">
        <f t="shared" si="1"/>
        <v>1.1358720487433358</v>
      </c>
      <c r="H52" s="109" t="str">
        <f>$K$56</f>
        <v>Air international</v>
      </c>
      <c r="K52" s="109" t="s">
        <v>302</v>
      </c>
      <c r="L52" s="115">
        <f t="shared" si="10"/>
        <v>0.84561025622379216</v>
      </c>
      <c r="M52" s="115">
        <f t="shared" si="10"/>
        <v>0.82141122191363691</v>
      </c>
      <c r="N52" s="115">
        <f t="shared" si="10"/>
        <v>1</v>
      </c>
      <c r="O52" s="125">
        <f t="shared" si="15"/>
        <v>1.0020345879959309</v>
      </c>
      <c r="P52" s="125">
        <f t="shared" si="11"/>
        <v>1.0183112919633774</v>
      </c>
      <c r="Q52" s="124">
        <f t="shared" si="16"/>
        <v>1.0731302660654332</v>
      </c>
      <c r="R52" s="235">
        <f t="shared" si="12"/>
        <v>1.0589111304515326</v>
      </c>
      <c r="S52" s="235">
        <f t="shared" si="9"/>
        <v>1.0446919948376323</v>
      </c>
      <c r="T52" s="235">
        <f t="shared" si="9"/>
        <v>1.0304728592237318</v>
      </c>
      <c r="U52" s="235">
        <f t="shared" si="9"/>
        <v>1.0162537236098315</v>
      </c>
      <c r="V52" s="235">
        <f t="shared" si="13"/>
        <v>1.0020345879959309</v>
      </c>
      <c r="X52" s="46"/>
      <c r="Y52" t="str">
        <f t="shared" si="14"/>
        <v>Denmark</v>
      </c>
      <c r="Z52" s="117" t="str">
        <f>'[13]MPkm Road'!A21</f>
        <v>Motor coaches, buses and trolley buses</v>
      </c>
      <c r="AA52" cm="1">
        <f t="array" ref="AA52">IF(_xlfn.IFNA(INDEX('[13]MPkm Road'!$C$10:$U$24,MATCH($Z52&amp;$Y52,'[13]MPkm Road'!$A$10:$A$24&amp;'[13]MPkm Road'!$B$10:$B$24,0),MATCH(AA$46,'[13]MPkm Road'!$C$8:$U$8,0)),"")=":",AD52,"")</f>
        <v>13762</v>
      </c>
      <c r="AB52" t="str" cm="1">
        <f t="array" ref="AB52">_xlfn.IFNA(INDEX('[13]MPkm Road'!$C$10:$U$24,MATCH($Z52&amp;$Y52,'[13]MPkm Road'!$A$10:$A$24&amp;'[13]MPkm Road'!$B$10:$B$24,0),MATCH(AB$46,'[13]MPkm Road'!$C$8:$U$8,0)),"")</f>
        <v>:</v>
      </c>
      <c r="AC52" t="str" cm="1">
        <f t="array" ref="AC52">_xlfn.IFNA(INDEX('[13]MPkm Road'!$C$10:$U$24,MATCH($Z52&amp;$Y52,'[13]MPkm Road'!$A$10:$A$24&amp;'[13]MPkm Road'!$B$10:$B$24,0),MATCH(AC$46,'[13]MPkm Road'!$C$8:$U$8,0)),"")</f>
        <v>:</v>
      </c>
      <c r="AD52" cm="1">
        <f t="array" ref="AD52">_xlfn.IFNA(INDEX('[13]MPkm Road'!$C$10:$U$24,MATCH($Z52&amp;$Y52,'[13]MPkm Road'!$A$10:$A$24&amp;'[13]MPkm Road'!$B$10:$B$24,0),MATCH(AD$46,'[13]MPkm Road'!$C$8:$U$8,0)),"")</f>
        <v>13762</v>
      </c>
      <c r="AE52" cm="1">
        <f t="array" ref="AE52">_xlfn.IFNA(INDEX('[13]MPkm Road'!$C$10:$U$24,MATCH($Z52&amp;$Y52,'[13]MPkm Road'!$A$10:$A$24&amp;'[13]MPkm Road'!$B$10:$B$24,0),MATCH(AE$46,'[13]MPkm Road'!$C$8:$U$8,0)),"")</f>
        <v>13600</v>
      </c>
      <c r="AF52" cm="1">
        <f t="array" ref="AF52">_xlfn.IFNA(INDEX('[13]MPkm Road'!$C$10:$U$24,MATCH($Z52&amp;$Y52,'[13]MPkm Road'!$A$10:$A$24&amp;'[13]MPkm Road'!$B$10:$B$24,0),MATCH(AF$46,'[13]MPkm Road'!$C$8:$U$8,0)),"")</f>
        <v>13790</v>
      </c>
      <c r="AG52" cm="1">
        <f t="array" ref="AG52">_xlfn.IFNA(INDEX('[13]MPkm Road'!$C$10:$U$24,MATCH($Z52&amp;$Y52,'[13]MPkm Road'!$A$10:$A$24&amp;'[13]MPkm Road'!$B$10:$B$24,0),MATCH(AG$46,'[13]MPkm Road'!$C$8:$U$8,0)),"")</f>
        <v>14124</v>
      </c>
      <c r="AH52" cm="1">
        <f t="array" ref="AH52">_xlfn.IFNA(INDEX('[13]MPkm Road'!$C$10:$U$24,MATCH($Z52&amp;$Y52,'[13]MPkm Road'!$A$10:$A$24&amp;'[13]MPkm Road'!$B$10:$B$24,0),MATCH(AH$46,'[13]MPkm Road'!$C$8:$U$8,0)),"")</f>
        <v>14236</v>
      </c>
      <c r="AI52" cm="1">
        <f t="array" ref="AI52">_xlfn.IFNA(INDEX('[13]MPkm Road'!$C$10:$U$24,MATCH($Z52&amp;$Y52,'[13]MPkm Road'!$A$10:$A$24&amp;'[13]MPkm Road'!$B$10:$B$24,0),MATCH(AI$46,'[13]MPkm Road'!$C$8:$U$8,0)),"")</f>
        <v>14014</v>
      </c>
      <c r="AJ52" t="str" cm="1">
        <f t="array" ref="AJ52">_xlfn.IFNA(INDEX('[13]MPkm Road'!$C$10:$U$24,MATCH($Z52&amp;$Y52,'[13]MPkm Road'!$A$10:$A$24&amp;'[13]MPkm Road'!$B$10:$B$24,0),MATCH(AJ$46,'[13]MPkm Road'!$C$8:$U$8,0)),"")</f>
        <v/>
      </c>
    </row>
    <row r="53" spans="2:36" x14ac:dyDescent="0.3">
      <c r="B53">
        <v>2015</v>
      </c>
      <c r="C53" s="106" t="s">
        <v>326</v>
      </c>
      <c r="D53" s="16" t="s">
        <v>327</v>
      </c>
      <c r="E53" s="122">
        <f t="shared" si="1"/>
        <v>1.3396801218583396</v>
      </c>
      <c r="F53" s="122">
        <f t="shared" si="1"/>
        <v>1.3396801218583396</v>
      </c>
      <c r="H53" s="109" t="str">
        <f t="shared" ref="H53:H60" si="17">$K$56</f>
        <v>Air international</v>
      </c>
      <c r="K53" s="109" t="s">
        <v>303</v>
      </c>
      <c r="L53" s="115">
        <f t="shared" si="10"/>
        <v>1.7784879383325682</v>
      </c>
      <c r="M53" s="115">
        <f t="shared" si="10"/>
        <v>0.98980796600383036</v>
      </c>
      <c r="N53" s="115">
        <f t="shared" si="10"/>
        <v>1</v>
      </c>
      <c r="O53" s="125">
        <f t="shared" si="15"/>
        <v>1.0020345879959309</v>
      </c>
      <c r="P53" s="125">
        <f t="shared" si="11"/>
        <v>1.0183112919633774</v>
      </c>
      <c r="Q53" s="124">
        <f>$P53*Q79/$P79</f>
        <v>1.074235427597374</v>
      </c>
      <c r="R53" s="235">
        <f t="shared" si="12"/>
        <v>1.0597952596770854</v>
      </c>
      <c r="S53" s="235">
        <f t="shared" si="9"/>
        <v>1.0453550917567969</v>
      </c>
      <c r="T53" s="235">
        <f t="shared" si="9"/>
        <v>1.0309149238365081</v>
      </c>
      <c r="U53" s="235">
        <f t="shared" si="9"/>
        <v>1.0164747559162195</v>
      </c>
      <c r="V53" s="235">
        <f t="shared" si="13"/>
        <v>1.0020345879959309</v>
      </c>
      <c r="X53" s="46"/>
      <c r="Y53" t="str">
        <f t="shared" si="14"/>
        <v>Denmark</v>
      </c>
      <c r="Z53" s="117" t="str">
        <f>'[13]MPkm Road'!A22</f>
        <v>Motor coaches, buses and trolley buses</v>
      </c>
      <c r="AA53" cm="1">
        <f t="array" ref="AA53">IF(_xlfn.IFNA(INDEX('[13]MPkm Road'!$C$10:$U$24,MATCH($Z53&amp;$Y53,'[13]MPkm Road'!$A$10:$A$24&amp;'[13]MPkm Road'!$B$10:$B$24,0),MATCH(AA$46,'[13]MPkm Road'!$C$8:$U$8,0)),"")=":",AD53,"")</f>
        <v>13762</v>
      </c>
      <c r="AB53" t="str" cm="1">
        <f t="array" ref="AB53">_xlfn.IFNA(INDEX('[13]MPkm Road'!$C$10:$U$24,MATCH($Z53&amp;$Y53,'[13]MPkm Road'!$A$10:$A$24&amp;'[13]MPkm Road'!$B$10:$B$24,0),MATCH(AB$46,'[13]MPkm Road'!$C$8:$U$8,0)),"")</f>
        <v>:</v>
      </c>
      <c r="AC53" t="str" cm="1">
        <f t="array" ref="AC53">_xlfn.IFNA(INDEX('[13]MPkm Road'!$C$10:$U$24,MATCH($Z53&amp;$Y53,'[13]MPkm Road'!$A$10:$A$24&amp;'[13]MPkm Road'!$B$10:$B$24,0),MATCH(AC$46,'[13]MPkm Road'!$C$8:$U$8,0)),"")</f>
        <v>:</v>
      </c>
      <c r="AD53" cm="1">
        <f t="array" ref="AD53">_xlfn.IFNA(INDEX('[13]MPkm Road'!$C$10:$U$24,MATCH($Z53&amp;$Y53,'[13]MPkm Road'!$A$10:$A$24&amp;'[13]MPkm Road'!$B$10:$B$24,0),MATCH(AD$46,'[13]MPkm Road'!$C$8:$U$8,0)),"")</f>
        <v>13762</v>
      </c>
      <c r="AE53" cm="1">
        <f t="array" ref="AE53">_xlfn.IFNA(INDEX('[13]MPkm Road'!$C$10:$U$24,MATCH($Z53&amp;$Y53,'[13]MPkm Road'!$A$10:$A$24&amp;'[13]MPkm Road'!$B$10:$B$24,0),MATCH(AE$46,'[13]MPkm Road'!$C$8:$U$8,0)),"")</f>
        <v>13600</v>
      </c>
      <c r="AF53" cm="1">
        <f t="array" ref="AF53">_xlfn.IFNA(INDEX('[13]MPkm Road'!$C$10:$U$24,MATCH($Z53&amp;$Y53,'[13]MPkm Road'!$A$10:$A$24&amp;'[13]MPkm Road'!$B$10:$B$24,0),MATCH(AF$46,'[13]MPkm Road'!$C$8:$U$8,0)),"")</f>
        <v>13790</v>
      </c>
      <c r="AG53" cm="1">
        <f t="array" ref="AG53">_xlfn.IFNA(INDEX('[13]MPkm Road'!$C$10:$U$24,MATCH($Z53&amp;$Y53,'[13]MPkm Road'!$A$10:$A$24&amp;'[13]MPkm Road'!$B$10:$B$24,0),MATCH(AG$46,'[13]MPkm Road'!$C$8:$U$8,0)),"")</f>
        <v>14124</v>
      </c>
      <c r="AH53" cm="1">
        <f t="array" ref="AH53">_xlfn.IFNA(INDEX('[13]MPkm Road'!$C$10:$U$24,MATCH($Z53&amp;$Y53,'[13]MPkm Road'!$A$10:$A$24&amp;'[13]MPkm Road'!$B$10:$B$24,0),MATCH(AH$46,'[13]MPkm Road'!$C$8:$U$8,0)),"")</f>
        <v>14236</v>
      </c>
      <c r="AI53" cm="1">
        <f t="array" ref="AI53">_xlfn.IFNA(INDEX('[13]MPkm Road'!$C$10:$U$24,MATCH($Z53&amp;$Y53,'[13]MPkm Road'!$A$10:$A$24&amp;'[13]MPkm Road'!$B$10:$B$24,0),MATCH(AI$46,'[13]MPkm Road'!$C$8:$U$8,0)),"")</f>
        <v>14014</v>
      </c>
      <c r="AJ53" t="str" cm="1">
        <f t="array" ref="AJ53">_xlfn.IFNA(INDEX('[13]MPkm Road'!$C$10:$U$24,MATCH($Z53&amp;$Y53,'[13]MPkm Road'!$A$10:$A$24&amp;'[13]MPkm Road'!$B$10:$B$24,0),MATCH(AJ$46,'[13]MPkm Road'!$C$8:$U$8,0)),"")</f>
        <v/>
      </c>
    </row>
    <row r="54" spans="2:36" x14ac:dyDescent="0.3">
      <c r="B54">
        <v>2020</v>
      </c>
      <c r="C54" s="106" t="s">
        <v>326</v>
      </c>
      <c r="D54" s="16" t="s">
        <v>327</v>
      </c>
      <c r="E54" s="122">
        <f t="shared" si="1"/>
        <v>0.71591774562071597</v>
      </c>
      <c r="F54" s="122">
        <f t="shared" si="1"/>
        <v>0.71591774562071597</v>
      </c>
      <c r="H54" s="109" t="str">
        <f t="shared" si="17"/>
        <v>Air international</v>
      </c>
      <c r="K54" s="109" t="s">
        <v>304</v>
      </c>
      <c r="L54" s="115">
        <f t="shared" si="10"/>
        <v>0.72153950033760972</v>
      </c>
      <c r="M54" s="115">
        <f t="shared" si="10"/>
        <v>0.74733288318703572</v>
      </c>
      <c r="N54" s="115">
        <f t="shared" si="10"/>
        <v>1</v>
      </c>
      <c r="O54" s="125">
        <f t="shared" si="15"/>
        <v>1.0261788361457183</v>
      </c>
      <c r="P54" s="125">
        <f>AJ54/$AA54</f>
        <v>0.97366346002207849</v>
      </c>
      <c r="Q54" s="124">
        <f>$P54*Q80/$P80</f>
        <v>1.0821532805431024</v>
      </c>
      <c r="R54" s="235">
        <f t="shared" si="12"/>
        <v>1.0709583916636256</v>
      </c>
      <c r="S54" s="235">
        <f t="shared" si="9"/>
        <v>1.0597635027841488</v>
      </c>
      <c r="T54" s="235">
        <f t="shared" si="9"/>
        <v>1.0485686139046719</v>
      </c>
      <c r="U54" s="235">
        <f t="shared" si="9"/>
        <v>1.0373737250251951</v>
      </c>
      <c r="V54" s="235">
        <f t="shared" si="13"/>
        <v>1.0261788361457183</v>
      </c>
      <c r="X54" s="46"/>
      <c r="Y54" t="str">
        <f t="shared" si="14"/>
        <v>Denmark</v>
      </c>
      <c r="Z54" t="s">
        <v>304</v>
      </c>
      <c r="AA54" cm="1">
        <f t="array" ref="AA54">_xlfn.IFNA(INDEX('[13]MPkm Rail'!$C$10:$U$24,MATCH($Z54&amp;$Y54,'[13]MPkm Rail'!$A$10:$A$24&amp;'[13]MPkm Rail'!$B$10:$B$24,0),MATCH(AA$46,'[13]MPkm Rail'!$C$8:$U$8,0)),"")</f>
        <v>6341</v>
      </c>
      <c r="AB54" cm="1">
        <f t="array" ref="AB54">_xlfn.IFNA(INDEX('[13]MPkm Rail'!$C$10:$U$24,MATCH($Z54&amp;$Y54,'[13]MPkm Rail'!$A$10:$A$24&amp;'[13]MPkm Rail'!$B$10:$B$24,0),MATCH(AB$46,'[13]MPkm Rail'!$C$8:$U$8,0)),"")</f>
        <v>6605</v>
      </c>
      <c r="AC54" cm="1">
        <f t="array" ref="AC54">_xlfn.IFNA(INDEX('[13]MPkm Rail'!$C$10:$U$24,MATCH($Z54&amp;$Y54,'[13]MPkm Rail'!$A$10:$A$24&amp;'[13]MPkm Rail'!$B$10:$B$24,0),MATCH(AC$46,'[13]MPkm Rail'!$C$8:$U$8,0)),"")</f>
        <v>6744</v>
      </c>
      <c r="AD54" cm="1">
        <f t="array" ref="AD54">_xlfn.IFNA(INDEX('[13]MPkm Rail'!$C$10:$U$24,MATCH($Z54&amp;$Y54,'[13]MPkm Rail'!$A$10:$A$24&amp;'[13]MPkm Rail'!$B$10:$B$24,0),MATCH(AD$46,'[13]MPkm Rail'!$C$8:$U$8,0)),"")</f>
        <v>6785</v>
      </c>
      <c r="AE54" cm="1">
        <f t="array" ref="AE54">_xlfn.IFNA(INDEX('[13]MPkm Rail'!$C$10:$U$24,MATCH($Z54&amp;$Y54,'[13]MPkm Rail'!$A$10:$A$24&amp;'[13]MPkm Rail'!$B$10:$B$24,0),MATCH(AE$46,'[13]MPkm Rail'!$C$8:$U$8,0)),"")</f>
        <v>6513</v>
      </c>
      <c r="AF54" cm="1">
        <f t="array" ref="AF54">_xlfn.IFNA(INDEX('[13]MPkm Rail'!$C$10:$U$24,MATCH($Z54&amp;$Y54,'[13]MPkm Rail'!$A$10:$A$24&amp;'[13]MPkm Rail'!$B$10:$B$24,0),MATCH(AF$46,'[13]MPkm Rail'!$C$8:$U$8,0)),"")</f>
        <v>6507</v>
      </c>
      <c r="AG54" cm="1">
        <f t="array" ref="AG54">_xlfn.IFNA(INDEX('[13]MPkm Rail'!$C$10:$U$24,MATCH($Z54&amp;$Y54,'[13]MPkm Rail'!$A$10:$A$24&amp;'[13]MPkm Rail'!$B$10:$B$24,0),MATCH(AG$46,'[13]MPkm Rail'!$C$8:$U$8,0)),"")</f>
        <v>6332</v>
      </c>
      <c r="AH54" cm="1">
        <f t="array" ref="AH54">_xlfn.IFNA(INDEX('[13]MPkm Rail'!$C$10:$U$24,MATCH($Z54&amp;$Y54,'[13]MPkm Rail'!$A$10:$A$24&amp;'[13]MPkm Rail'!$B$10:$B$24,0),MATCH(AH$46,'[13]MPkm Rail'!$C$8:$U$8,0)),"")</f>
        <v>6280</v>
      </c>
      <c r="AI54" cm="1">
        <f t="array" ref="AI54">_xlfn.IFNA(INDEX('[13]MPkm Rail'!$C$10:$U$24,MATCH($Z54&amp;$Y54,'[13]MPkm Rail'!$A$10:$A$24&amp;'[13]MPkm Rail'!$B$10:$B$24,0),MATCH(AI$46,'[13]MPkm Rail'!$C$8:$U$8,0)),"")</f>
        <v>6182</v>
      </c>
      <c r="AJ54" cm="1">
        <f t="array" ref="AJ54">_xlfn.IFNA(INDEX('[13]MPkm Rail'!$C$10:$U$24,MATCH($Z54&amp;$Y54,'[13]MPkm Rail'!$A$10:$A$24&amp;'[13]MPkm Rail'!$B$10:$B$24,0),MATCH(AJ$46,'[13]MPkm Rail'!$C$8:$U$8,0)),"")</f>
        <v>6174</v>
      </c>
    </row>
    <row r="55" spans="2:36" x14ac:dyDescent="0.3">
      <c r="B55">
        <v>2025</v>
      </c>
      <c r="C55" s="106" t="s">
        <v>326</v>
      </c>
      <c r="D55" s="16" t="s">
        <v>327</v>
      </c>
      <c r="E55" s="122">
        <f t="shared" si="1"/>
        <v>1.4817322555692387</v>
      </c>
      <c r="F55" s="122">
        <f t="shared" si="1"/>
        <v>1.4817322555692387</v>
      </c>
      <c r="H55" s="109" t="str">
        <f t="shared" si="17"/>
        <v>Air international</v>
      </c>
      <c r="K55" s="109" t="s">
        <v>328</v>
      </c>
      <c r="L55" s="115">
        <f t="shared" si="10"/>
        <v>0.65659311851243751</v>
      </c>
      <c r="M55" s="115">
        <f t="shared" si="10"/>
        <v>0.80729531229648666</v>
      </c>
      <c r="N55" s="115">
        <f t="shared" si="10"/>
        <v>1</v>
      </c>
      <c r="O55" s="125">
        <f>AF55/$AA55</f>
        <v>1.1839335180055401</v>
      </c>
      <c r="P55" s="125">
        <f>AI55/$AA55/2</f>
        <v>0.68891966759002765</v>
      </c>
      <c r="Q55" s="234">
        <f>$O55*P81/$O81</f>
        <v>1.3094711591636747</v>
      </c>
      <c r="R55" s="235">
        <f t="shared" si="12"/>
        <v>1.2843636309320479</v>
      </c>
      <c r="S55" s="235">
        <f t="shared" si="9"/>
        <v>1.259256102700421</v>
      </c>
      <c r="T55" s="235">
        <f t="shared" si="9"/>
        <v>1.2341485744687939</v>
      </c>
      <c r="U55" s="235">
        <f t="shared" si="9"/>
        <v>1.209041046237167</v>
      </c>
      <c r="V55" s="235">
        <f t="shared" si="13"/>
        <v>1.1839335180055401</v>
      </c>
      <c r="Y55" t="str">
        <f t="shared" si="14"/>
        <v>Denmark</v>
      </c>
      <c r="Z55" s="117" t="str">
        <f>'[13]MPkm Avi'!A10</f>
        <v>National transport and international transport intra-EU27 (from 2020)</v>
      </c>
      <c r="AA55" cm="1">
        <f t="array" ref="AA55">_xlfn.IFNA(INDEX('[13]MPkm Avi'!$C$10:$U$24,MATCH($Z55&amp;$Y55,'[13]MPkm Avi'!$A$10:$A$24&amp;'[13]MPkm Avi'!$B$10:$B$24,0),MATCH(AA$46,'[13]MPkm Avi'!$C$8:$U$8,0)),"")</f>
        <v>1805</v>
      </c>
      <c r="AB55" cm="1">
        <f t="array" ref="AB55">_xlfn.IFNA(INDEX('[13]MPkm Avi'!$C$10:$U$24,MATCH($Z55&amp;$Y55,'[13]MPkm Avi'!$A$10:$A$24&amp;'[13]MPkm Avi'!$B$10:$B$24,0),MATCH(AB$46,'[13]MPkm Avi'!$C$8:$U$8,0)),"")</f>
        <v>1899</v>
      </c>
      <c r="AC55" cm="1">
        <f t="array" ref="AC55">_xlfn.IFNA(INDEX('[13]MPkm Avi'!$C$10:$U$24,MATCH($Z55&amp;$Y55,'[13]MPkm Avi'!$A$10:$A$24&amp;'[13]MPkm Avi'!$B$10:$B$24,0),MATCH(AC$46,'[13]MPkm Avi'!$C$8:$U$8,0)),"")</f>
        <v>1869</v>
      </c>
      <c r="AD55" cm="1">
        <f t="array" ref="AD55">_xlfn.IFNA(INDEX('[13]MPkm Avi'!$C$10:$U$24,MATCH($Z55&amp;$Y55,'[13]MPkm Avi'!$A$10:$A$24&amp;'[13]MPkm Avi'!$B$10:$B$24,0),MATCH(AD$46,'[13]MPkm Avi'!$C$8:$U$8,0)),"")</f>
        <v>1946</v>
      </c>
      <c r="AE55" cm="1">
        <f t="array" ref="AE55">_xlfn.IFNA(INDEX('[13]MPkm Avi'!$C$10:$U$24,MATCH($Z55&amp;$Y55,'[13]MPkm Avi'!$A$10:$A$24&amp;'[13]MPkm Avi'!$B$10:$B$24,0),MATCH(AE$46,'[13]MPkm Avi'!$C$8:$U$8,0)),"")</f>
        <v>2047</v>
      </c>
      <c r="AF55" cm="1">
        <f t="array" ref="AF55">_xlfn.IFNA(INDEX('[13]MPkm Avi'!$C$10:$U$24,MATCH($Z55&amp;$Y55,'[13]MPkm Avi'!$A$10:$A$24&amp;'[13]MPkm Avi'!$B$10:$B$24,0),MATCH(AF$46,'[13]MPkm Avi'!$C$8:$U$8,0)),"")</f>
        <v>2137</v>
      </c>
      <c r="AG55" cm="1">
        <f t="array" ref="AG55">_xlfn.IFNA(INDEX('[13]MPkm Avi'!$C$10:$U$24,MATCH($Z55&amp;$Y55,'[13]MPkm Avi'!$A$10:$A$24&amp;'[13]MPkm Avi'!$B$10:$B$24,0),MATCH(AG$46,'[13]MPkm Avi'!$C$8:$U$8,0)),"")</f>
        <v>2344</v>
      </c>
      <c r="AH55" cm="1">
        <f t="array" ref="AH55">_xlfn.IFNA(INDEX('[13]MPkm Avi'!$C$10:$U$24,MATCH($Z55&amp;$Y55,'[13]MPkm Avi'!$A$10:$A$24&amp;'[13]MPkm Avi'!$B$10:$B$24,0),MATCH(AH$46,'[13]MPkm Avi'!$C$8:$U$8,0)),"")</f>
        <v>2417</v>
      </c>
      <c r="AI55" cm="1">
        <f t="array" ref="AI55">_xlfn.IFNA(INDEX('[13]MPkm Avi'!$C$10:$U$24,MATCH($Z55&amp;$Y55,'[13]MPkm Avi'!$A$10:$A$24&amp;'[13]MPkm Avi'!$B$10:$B$24,0),MATCH(AI$46,'[13]MPkm Avi'!$C$8:$U$8,0)),"")</f>
        <v>2487</v>
      </c>
      <c r="AJ55" t="str" cm="1">
        <f t="array" ref="AJ55">_xlfn.IFNA(INDEX('[13]MPkm Avi'!$C$10:$U$24,MATCH($Z55&amp;$Y55,'[13]MPkm Avi'!$A$10:$A$24&amp;'[13]MPkm Avi'!$B$10:$B$24,0),MATCH(AJ$46,'[13]MPkm Avi'!$C$8:$U$8,0)),"")</f>
        <v/>
      </c>
    </row>
    <row r="56" spans="2:36" x14ac:dyDescent="0.3">
      <c r="B56">
        <v>2030</v>
      </c>
      <c r="C56" s="106" t="s">
        <v>326</v>
      </c>
      <c r="D56" s="16" t="s">
        <v>327</v>
      </c>
      <c r="E56" s="122">
        <f t="shared" si="1"/>
        <v>1.4533218288270588</v>
      </c>
      <c r="F56" s="122">
        <f t="shared" si="1"/>
        <v>1.4533218288270588</v>
      </c>
      <c r="H56" s="109" t="str">
        <f t="shared" si="17"/>
        <v>Air international</v>
      </c>
      <c r="K56" s="109" t="s">
        <v>329</v>
      </c>
      <c r="L56" s="115"/>
      <c r="M56" s="115"/>
      <c r="N56" s="115">
        <v>1</v>
      </c>
      <c r="O56" s="125">
        <f>AF56/$AA56</f>
        <v>1.3396801218583396</v>
      </c>
      <c r="P56" s="125">
        <f>AI56/$AA56/2</f>
        <v>0.71591774562071597</v>
      </c>
      <c r="Q56" s="234">
        <f>$O56*P81/$O81</f>
        <v>1.4817322555692387</v>
      </c>
      <c r="R56" s="235">
        <f t="shared" si="12"/>
        <v>1.4533218288270588</v>
      </c>
      <c r="S56" s="235">
        <f t="shared" si="9"/>
        <v>1.424911402084879</v>
      </c>
      <c r="T56" s="235">
        <f t="shared" si="9"/>
        <v>1.3965009753426993</v>
      </c>
      <c r="U56" s="235">
        <f t="shared" si="9"/>
        <v>1.3680905486005195</v>
      </c>
      <c r="V56" s="235">
        <f t="shared" si="13"/>
        <v>1.3396801218583396</v>
      </c>
      <c r="Y56" t="str">
        <f t="shared" si="14"/>
        <v>Denmark</v>
      </c>
      <c r="Z56" s="117" t="str">
        <f>'[13]MPkm Avi'!A14</f>
        <v>International transport Extra-EU27 (from 2020)</v>
      </c>
      <c r="AA56" cm="1">
        <f t="array" ref="AA56">_xlfn.IFNA(INDEX('[13]MPkm Avi'!$C$10:$U$24,MATCH($Z56&amp;$Y56,'[13]MPkm Avi'!$A$10:$A$24&amp;'[13]MPkm Avi'!$B$10:$B$24,0),MATCH(AA$46,'[13]MPkm Avi'!$C$8:$U$8,0)),"")</f>
        <v>1313</v>
      </c>
      <c r="AB56" cm="1">
        <f t="array" ref="AB56">_xlfn.IFNA(INDEX('[13]MPkm Avi'!$C$10:$U$24,MATCH($Z56&amp;$Y56,'[13]MPkm Avi'!$A$10:$A$24&amp;'[13]MPkm Avi'!$B$10:$B$24,0),MATCH(AB$46,'[13]MPkm Avi'!$C$8:$U$8,0)),"")</f>
        <v>1406</v>
      </c>
      <c r="AC56" cm="1">
        <f t="array" ref="AC56">_xlfn.IFNA(INDEX('[13]MPkm Avi'!$C$10:$U$24,MATCH($Z56&amp;$Y56,'[13]MPkm Avi'!$A$10:$A$24&amp;'[13]MPkm Avi'!$B$10:$B$24,0),MATCH(AC$46,'[13]MPkm Avi'!$C$8:$U$8,0)),"")</f>
        <v>1432</v>
      </c>
      <c r="AD56" cm="1">
        <f t="array" ref="AD56">_xlfn.IFNA(INDEX('[13]MPkm Avi'!$C$10:$U$24,MATCH($Z56&amp;$Y56,'[13]MPkm Avi'!$A$10:$A$24&amp;'[13]MPkm Avi'!$B$10:$B$24,0),MATCH(AD$46,'[13]MPkm Avi'!$C$8:$U$8,0)),"")</f>
        <v>1505</v>
      </c>
      <c r="AE56" cm="1">
        <f t="array" ref="AE56">_xlfn.IFNA(INDEX('[13]MPkm Avi'!$C$10:$U$24,MATCH($Z56&amp;$Y56,'[13]MPkm Avi'!$A$10:$A$24&amp;'[13]MPkm Avi'!$B$10:$B$24,0),MATCH(AE$46,'[13]MPkm Avi'!$C$8:$U$8,0)),"")</f>
        <v>1659</v>
      </c>
      <c r="AF56" cm="1">
        <f t="array" ref="AF56">_xlfn.IFNA(INDEX('[13]MPkm Avi'!$C$10:$U$24,MATCH($Z56&amp;$Y56,'[13]MPkm Avi'!$A$10:$A$24&amp;'[13]MPkm Avi'!$B$10:$B$24,0),MATCH(AF$46,'[13]MPkm Avi'!$C$8:$U$8,0)),"")</f>
        <v>1759</v>
      </c>
      <c r="AG56" cm="1">
        <f t="array" ref="AG56">_xlfn.IFNA(INDEX('[13]MPkm Avi'!$C$10:$U$24,MATCH($Z56&amp;$Y56,'[13]MPkm Avi'!$A$10:$A$24&amp;'[13]MPkm Avi'!$B$10:$B$24,0),MATCH(AG$46,'[13]MPkm Avi'!$C$8:$U$8,0)),"")</f>
        <v>1909</v>
      </c>
      <c r="AH56" cm="1">
        <f t="array" ref="AH56">_xlfn.IFNA(INDEX('[13]MPkm Avi'!$C$10:$U$24,MATCH($Z56&amp;$Y56,'[13]MPkm Avi'!$A$10:$A$24&amp;'[13]MPkm Avi'!$B$10:$B$24,0),MATCH(AH$46,'[13]MPkm Avi'!$C$8:$U$8,0)),"")</f>
        <v>1828</v>
      </c>
      <c r="AI56" cm="1">
        <f t="array" ref="AI56">_xlfn.IFNA(INDEX('[13]MPkm Avi'!$C$10:$U$24,MATCH($Z56&amp;$Y56,'[13]MPkm Avi'!$A$10:$A$24&amp;'[13]MPkm Avi'!$B$10:$B$24,0),MATCH(AI$46,'[13]MPkm Avi'!$C$8:$U$8,0)),"")</f>
        <v>1880</v>
      </c>
      <c r="AJ56" t="str" cm="1">
        <f t="array" ref="AJ56">_xlfn.IFNA(INDEX('[13]MPkm Avi'!$C$10:$U$24,MATCH($Z56&amp;$Y56,'[13]MPkm Avi'!$A$10:$A$24&amp;'[13]MPkm Avi'!$B$10:$B$24,0),MATCH(AJ$46,'[13]MPkm Avi'!$C$8:$U$8,0)),"")</f>
        <v/>
      </c>
    </row>
    <row r="57" spans="2:36" x14ac:dyDescent="0.3">
      <c r="B57">
        <v>2035</v>
      </c>
      <c r="C57" s="106" t="s">
        <v>326</v>
      </c>
      <c r="D57" s="16" t="s">
        <v>327</v>
      </c>
      <c r="E57" s="122">
        <f t="shared" si="1"/>
        <v>1.424911402084879</v>
      </c>
      <c r="F57" s="122">
        <f t="shared" si="1"/>
        <v>1.424911402084879</v>
      </c>
      <c r="H57" s="109" t="str">
        <f t="shared" si="17"/>
        <v>Air international</v>
      </c>
      <c r="K57" s="114" t="s">
        <v>306</v>
      </c>
      <c r="L57" s="109">
        <f t="shared" ref="L57:V58" si="18">L36/$N36</f>
        <v>0.93351021498031173</v>
      </c>
      <c r="M57" s="109">
        <f t="shared" si="18"/>
        <v>1.0002213485729929</v>
      </c>
      <c r="N57" s="109">
        <f t="shared" si="18"/>
        <v>1</v>
      </c>
      <c r="O57" s="13">
        <f t="shared" si="18"/>
        <v>1.1296652007623238</v>
      </c>
      <c r="P57" s="125" t="e">
        <f>AI57/$AA57</f>
        <v>#VALUE!</v>
      </c>
      <c r="Q57" s="124" t="e">
        <f t="shared" ref="Q57:V57" si="19">$P57*Q82/$P82</f>
        <v>#VALUE!</v>
      </c>
      <c r="R57" s="124" t="e">
        <f t="shared" si="19"/>
        <v>#VALUE!</v>
      </c>
      <c r="S57" s="124" t="e">
        <f t="shared" si="19"/>
        <v>#VALUE!</v>
      </c>
      <c r="T57" s="124" t="e">
        <f t="shared" si="19"/>
        <v>#VALUE!</v>
      </c>
      <c r="U57" s="124" t="e">
        <f t="shared" si="19"/>
        <v>#VALUE!</v>
      </c>
      <c r="V57" s="124" t="e">
        <f t="shared" si="19"/>
        <v>#VALUE!</v>
      </c>
      <c r="Y57" t="str">
        <f t="shared" si="14"/>
        <v>Denmark</v>
      </c>
      <c r="AA57" t="str" cm="1">
        <f t="array" ref="AA57">_xlfn.IFNA(INDEX('[13]MPkm Rail'!$C$10:$U$24,MATCH($Z57&amp;$Y57,'[13]MPkm Rail'!$A$10:$A$24&amp;'[13]MPkm Rail'!$B$10:$B$24,0),MATCH(AA$46,'[13]MPkm Rail'!$C$8:$U$8,0)),"")</f>
        <v/>
      </c>
      <c r="AB57" t="str" cm="1">
        <f t="array" ref="AB57">_xlfn.IFNA(INDEX('[13]MPkm Rail'!$C$10:$U$24,MATCH($Z57&amp;$Y57,'[13]MPkm Rail'!$A$10:$A$24&amp;'[13]MPkm Rail'!$B$10:$B$24,0),MATCH(AB$46,'[13]MPkm Rail'!$C$8:$U$8,0)),"")</f>
        <v/>
      </c>
      <c r="AC57" t="str" cm="1">
        <f t="array" ref="AC57">_xlfn.IFNA(INDEX('[13]MPkm Rail'!$C$10:$U$24,MATCH($Z57&amp;$Y57,'[13]MPkm Rail'!$A$10:$A$24&amp;'[13]MPkm Rail'!$B$10:$B$24,0),MATCH(AC$46,'[13]MPkm Rail'!$C$8:$U$8,0)),"")</f>
        <v/>
      </c>
      <c r="AD57" t="str" cm="1">
        <f t="array" ref="AD57">_xlfn.IFNA(INDEX('[13]MPkm Rail'!$C$10:$U$24,MATCH($Z57&amp;$Y57,'[13]MPkm Rail'!$A$10:$A$24&amp;'[13]MPkm Rail'!$B$10:$B$24,0),MATCH(AD$46,'[13]MPkm Rail'!$C$8:$U$8,0)),"")</f>
        <v/>
      </c>
      <c r="AE57" t="str" cm="1">
        <f t="array" ref="AE57">_xlfn.IFNA(INDEX('[13]MPkm Rail'!$C$10:$U$24,MATCH($Z57&amp;$Y57,'[13]MPkm Rail'!$A$10:$A$24&amp;'[13]MPkm Rail'!$B$10:$B$24,0),MATCH(AE$46,'[13]MPkm Rail'!$C$8:$U$8,0)),"")</f>
        <v/>
      </c>
      <c r="AF57" t="str" cm="1">
        <f t="array" ref="AF57">_xlfn.IFNA(INDEX('[13]MPkm Rail'!$C$10:$U$24,MATCH($Z57&amp;$Y57,'[13]MPkm Rail'!$A$10:$A$24&amp;'[13]MPkm Rail'!$B$10:$B$24,0),MATCH(AF$46,'[13]MPkm Rail'!$C$8:$U$8,0)),"")</f>
        <v/>
      </c>
      <c r="AG57" t="str" cm="1">
        <f t="array" ref="AG57">_xlfn.IFNA(INDEX('[13]MPkm Rail'!$C$10:$U$24,MATCH($Z57&amp;$Y57,'[13]MPkm Rail'!$A$10:$A$24&amp;'[13]MPkm Rail'!$B$10:$B$24,0),MATCH(AG$46,'[13]MPkm Rail'!$C$8:$U$8,0)),"")</f>
        <v/>
      </c>
      <c r="AH57" t="str" cm="1">
        <f t="array" ref="AH57">_xlfn.IFNA(INDEX('[13]MPkm Rail'!$C$10:$U$24,MATCH($Z57&amp;$Y57,'[13]MPkm Rail'!$A$10:$A$24&amp;'[13]MPkm Rail'!$B$10:$B$24,0),MATCH(AH$46,'[13]MPkm Rail'!$C$8:$U$8,0)),"")</f>
        <v/>
      </c>
      <c r="AI57" t="str" cm="1">
        <f t="array" ref="AI57">_xlfn.IFNA(INDEX('[13]MPkm Rail'!$C$10:$U$24,MATCH($Z57&amp;$Y57,'[13]MPkm Rail'!$A$10:$A$24&amp;'[13]MPkm Rail'!$B$10:$B$24,0),MATCH(AI$46,'[13]MPkm Rail'!$C$8:$U$8,0)),"")</f>
        <v/>
      </c>
      <c r="AJ57" t="str" cm="1">
        <f t="array" ref="AJ57">_xlfn.IFNA(INDEX('[13]MPkm Rail'!$C$10:$U$24,MATCH($Z57&amp;$Y57,'[13]MPkm Rail'!$A$10:$A$24&amp;'[13]MPkm Rail'!$B$10:$B$24,0),MATCH(AJ$46,'[13]MPkm Rail'!$C$8:$U$8,0)),"")</f>
        <v/>
      </c>
    </row>
    <row r="58" spans="2:36" x14ac:dyDescent="0.3">
      <c r="B58">
        <v>2040</v>
      </c>
      <c r="C58" s="106" t="s">
        <v>326</v>
      </c>
      <c r="D58" s="16" t="s">
        <v>327</v>
      </c>
      <c r="E58" s="122">
        <f t="shared" si="1"/>
        <v>1.3965009753426993</v>
      </c>
      <c r="F58" s="122">
        <f t="shared" si="1"/>
        <v>1.3965009753426993</v>
      </c>
      <c r="H58" s="109" t="str">
        <f t="shared" si="17"/>
        <v>Air international</v>
      </c>
      <c r="K58" s="109" t="s">
        <v>308</v>
      </c>
      <c r="L58" s="115" t="e">
        <f>L37/$N37</f>
        <v>#DIV/0!</v>
      </c>
      <c r="M58" s="115" t="e">
        <f t="shared" si="18"/>
        <v>#DIV/0!</v>
      </c>
      <c r="N58" s="115" t="e">
        <f t="shared" si="18"/>
        <v>#DIV/0!</v>
      </c>
      <c r="O58" s="125" t="e">
        <f t="shared" si="18"/>
        <v>#DIV/0!</v>
      </c>
      <c r="P58" s="124" t="e">
        <f t="shared" si="18"/>
        <v>#DIV/0!</v>
      </c>
      <c r="Q58" s="124" t="e">
        <f t="shared" si="18"/>
        <v>#DIV/0!</v>
      </c>
      <c r="R58" s="124" t="e">
        <f t="shared" si="18"/>
        <v>#DIV/0!</v>
      </c>
      <c r="S58" s="124" t="e">
        <f t="shared" si="18"/>
        <v>#DIV/0!</v>
      </c>
      <c r="T58" s="124" t="e">
        <f t="shared" si="18"/>
        <v>#DIV/0!</v>
      </c>
      <c r="U58" s="124" t="e">
        <f t="shared" si="18"/>
        <v>#DIV/0!</v>
      </c>
      <c r="V58" s="124" t="e">
        <f t="shared" si="18"/>
        <v>#DIV/0!</v>
      </c>
      <c r="Y58" t="str">
        <f t="shared" si="14"/>
        <v>Denmark</v>
      </c>
      <c r="AA58" t="str" cm="1">
        <f t="array" ref="AA58">_xlfn.IFNA(INDEX('[13]MPkm Rail'!$C$10:$U$24,MATCH($Z58&amp;$Y58,'[13]MPkm Rail'!$A$10:$A$24&amp;'[13]MPkm Rail'!$B$10:$B$24,0),MATCH(AA$46,'[13]MPkm Rail'!$C$8:$U$8,0)),"")</f>
        <v/>
      </c>
      <c r="AB58" t="str" cm="1">
        <f t="array" ref="AB58">_xlfn.IFNA(INDEX('[13]MPkm Rail'!$C$10:$U$24,MATCH($Z58&amp;$Y58,'[13]MPkm Rail'!$A$10:$A$24&amp;'[13]MPkm Rail'!$B$10:$B$24,0),MATCH(AB$46,'[13]MPkm Rail'!$C$8:$U$8,0)),"")</f>
        <v/>
      </c>
      <c r="AC58" t="str" cm="1">
        <f t="array" ref="AC58">_xlfn.IFNA(INDEX('[13]MPkm Rail'!$C$10:$U$24,MATCH($Z58&amp;$Y58,'[13]MPkm Rail'!$A$10:$A$24&amp;'[13]MPkm Rail'!$B$10:$B$24,0),MATCH(AC$46,'[13]MPkm Rail'!$C$8:$U$8,0)),"")</f>
        <v/>
      </c>
      <c r="AD58" t="str" cm="1">
        <f t="array" ref="AD58">_xlfn.IFNA(INDEX('[13]MPkm Rail'!$C$10:$U$24,MATCH($Z58&amp;$Y58,'[13]MPkm Rail'!$A$10:$A$24&amp;'[13]MPkm Rail'!$B$10:$B$24,0),MATCH(AD$46,'[13]MPkm Rail'!$C$8:$U$8,0)),"")</f>
        <v/>
      </c>
      <c r="AE58" t="str" cm="1">
        <f t="array" ref="AE58">_xlfn.IFNA(INDEX('[13]MPkm Rail'!$C$10:$U$24,MATCH($Z58&amp;$Y58,'[13]MPkm Rail'!$A$10:$A$24&amp;'[13]MPkm Rail'!$B$10:$B$24,0),MATCH(AE$46,'[13]MPkm Rail'!$C$8:$U$8,0)),"")</f>
        <v/>
      </c>
      <c r="AF58" t="str" cm="1">
        <f t="array" ref="AF58">_xlfn.IFNA(INDEX('[13]MPkm Rail'!$C$10:$U$24,MATCH($Z58&amp;$Y58,'[13]MPkm Rail'!$A$10:$A$24&amp;'[13]MPkm Rail'!$B$10:$B$24,0),MATCH(AF$46,'[13]MPkm Rail'!$C$8:$U$8,0)),"")</f>
        <v/>
      </c>
      <c r="AG58" t="str" cm="1">
        <f t="array" ref="AG58">_xlfn.IFNA(INDEX('[13]MPkm Rail'!$C$10:$U$24,MATCH($Z58&amp;$Y58,'[13]MPkm Rail'!$A$10:$A$24&amp;'[13]MPkm Rail'!$B$10:$B$24,0),MATCH(AG$46,'[13]MPkm Rail'!$C$8:$U$8,0)),"")</f>
        <v/>
      </c>
      <c r="AH58" t="str" cm="1">
        <f t="array" ref="AH58">_xlfn.IFNA(INDEX('[13]MPkm Rail'!$C$10:$U$24,MATCH($Z58&amp;$Y58,'[13]MPkm Rail'!$A$10:$A$24&amp;'[13]MPkm Rail'!$B$10:$B$24,0),MATCH(AH$46,'[13]MPkm Rail'!$C$8:$U$8,0)),"")</f>
        <v/>
      </c>
      <c r="AI58" t="str" cm="1">
        <f t="array" ref="AI58">_xlfn.IFNA(INDEX('[13]MPkm Rail'!$C$10:$U$24,MATCH($Z58&amp;$Y58,'[13]MPkm Rail'!$A$10:$A$24&amp;'[13]MPkm Rail'!$B$10:$B$24,0),MATCH(AI$46,'[13]MPkm Rail'!$C$8:$U$8,0)),"")</f>
        <v/>
      </c>
      <c r="AJ58" t="str" cm="1">
        <f t="array" ref="AJ58">_xlfn.IFNA(INDEX('[13]MPkm Rail'!$C$10:$U$24,MATCH($Z58&amp;$Y58,'[13]MPkm Rail'!$A$10:$A$24&amp;'[13]MPkm Rail'!$B$10:$B$24,0),MATCH(AJ$46,'[13]MPkm Rail'!$C$8:$U$8,0)),"")</f>
        <v/>
      </c>
    </row>
    <row r="59" spans="2:36" x14ac:dyDescent="0.3">
      <c r="B59">
        <v>2045</v>
      </c>
      <c r="C59" s="106" t="s">
        <v>326</v>
      </c>
      <c r="D59" s="16" t="s">
        <v>327</v>
      </c>
      <c r="E59" s="122">
        <f t="shared" si="1"/>
        <v>1.3680905486005195</v>
      </c>
      <c r="F59" s="122">
        <f t="shared" si="1"/>
        <v>1.3680905486005195</v>
      </c>
      <c r="H59" s="109" t="str">
        <f t="shared" si="17"/>
        <v>Air international</v>
      </c>
      <c r="K59" s="109" t="s">
        <v>309</v>
      </c>
      <c r="L59" s="115">
        <f t="shared" ref="L59:P63" si="20">L38/$N38</f>
        <v>0.63795940486327263</v>
      </c>
      <c r="M59" s="115">
        <f t="shared" si="20"/>
        <v>0.87356265823730139</v>
      </c>
      <c r="N59" s="115">
        <f t="shared" si="20"/>
        <v>1</v>
      </c>
      <c r="O59" s="125">
        <f t="shared" ref="O59:O62" si="21">AF59/$AA59</f>
        <v>1.0320948195498736</v>
      </c>
      <c r="P59" s="125">
        <f>AJ59/$AA59</f>
        <v>0.99820215741110663</v>
      </c>
      <c r="Q59" s="124">
        <f t="shared" ref="Q59" si="22">$P59*Q84/$P84</f>
        <v>1.0330959692387875</v>
      </c>
      <c r="R59" s="235">
        <f t="shared" ref="R59:R67" si="23">($Q59-$V59)/($V$46-$Q$46)*($V$46-R$46)+$V59</f>
        <v>1.0328957393010048</v>
      </c>
      <c r="S59" s="235">
        <f t="shared" ref="S59:U67" si="24">($Q59-$V59)/($V$46-$Q$46)*($V$46-S$46)+$V59</f>
        <v>1.032695509363222</v>
      </c>
      <c r="T59" s="235">
        <f t="shared" si="24"/>
        <v>1.0324952794254392</v>
      </c>
      <c r="U59" s="235">
        <f t="shared" si="24"/>
        <v>1.0322950494876564</v>
      </c>
      <c r="V59" s="235">
        <f t="shared" ref="V59:V67" si="25">O59</f>
        <v>1.0320948195498736</v>
      </c>
      <c r="Y59" t="str">
        <f t="shared" si="14"/>
        <v>Denmark</v>
      </c>
      <c r="Z59" s="117" t="str">
        <f>'[13]Mtkm Road'!A10</f>
        <v>Loaded - total transport</v>
      </c>
      <c r="AA59" cm="1">
        <f t="array" ref="AA59">_xlfn.IFNA(INDEX('[13]Mtkm Road'!$C$10:$U$24,MATCH($Z59&amp;$Y59,'[13]Mtkm Road'!$A$10:$A$24&amp;'[13]Mtkm Road'!$B$10:$B$24,0),MATCH(AA$46,'[13]Mtkm Road'!$C$8:$U$8,0)),"")</f>
        <v>15018</v>
      </c>
      <c r="AB59" cm="1">
        <f t="array" ref="AB59">_xlfn.IFNA(INDEX('[13]Mtkm Road'!$C$10:$U$24,MATCH($Z59&amp;$Y59,'[13]Mtkm Road'!$A$10:$A$24&amp;'[13]Mtkm Road'!$B$10:$B$24,0),MATCH(AB$46,'[13]Mtkm Road'!$C$8:$U$8,0)),"")</f>
        <v>16120</v>
      </c>
      <c r="AC59" cm="1">
        <f t="array" ref="AC59">_xlfn.IFNA(INDEX('[13]Mtkm Road'!$C$10:$U$24,MATCH($Z59&amp;$Y59,'[13]Mtkm Road'!$A$10:$A$24&amp;'[13]Mtkm Road'!$B$10:$B$24,0),MATCH(AC$46,'[13]Mtkm Road'!$C$8:$U$8,0)),"")</f>
        <v>16679</v>
      </c>
      <c r="AD59" cm="1">
        <f t="array" ref="AD59">_xlfn.IFNA(INDEX('[13]Mtkm Road'!$C$10:$U$24,MATCH($Z59&amp;$Y59,'[13]Mtkm Road'!$A$10:$A$24&amp;'[13]Mtkm Road'!$B$10:$B$24,0),MATCH(AD$46,'[13]Mtkm Road'!$C$8:$U$8,0)),"")</f>
        <v>16072</v>
      </c>
      <c r="AE59" cm="1">
        <f t="array" ref="AE59">_xlfn.IFNA(INDEX('[13]Mtkm Road'!$C$10:$U$24,MATCH($Z59&amp;$Y59,'[13]Mtkm Road'!$A$10:$A$24&amp;'[13]Mtkm Road'!$B$10:$B$24,0),MATCH(AE$46,'[13]Mtkm Road'!$C$8:$U$8,0)),"")</f>
        <v>16184</v>
      </c>
      <c r="AF59" cm="1">
        <f t="array" ref="AF59">_xlfn.IFNA(INDEX('[13]Mtkm Road'!$C$10:$U$24,MATCH($Z59&amp;$Y59,'[13]Mtkm Road'!$A$10:$A$24&amp;'[13]Mtkm Road'!$B$10:$B$24,0),MATCH(AF$46,'[13]Mtkm Road'!$C$8:$U$8,0)),"")</f>
        <v>15500</v>
      </c>
      <c r="AG59" cm="1">
        <f t="array" ref="AG59">_xlfn.IFNA(INDEX('[13]Mtkm Road'!$C$10:$U$24,MATCH($Z59&amp;$Y59,'[13]Mtkm Road'!$A$10:$A$24&amp;'[13]Mtkm Road'!$B$10:$B$24,0),MATCH(AG$46,'[13]Mtkm Road'!$C$8:$U$8,0)),"")</f>
        <v>16094</v>
      </c>
      <c r="AH59" cm="1">
        <f t="array" ref="AH59">_xlfn.IFNA(INDEX('[13]Mtkm Road'!$C$10:$U$24,MATCH($Z59&amp;$Y59,'[13]Mtkm Road'!$A$10:$A$24&amp;'[13]Mtkm Road'!$B$10:$B$24,0),MATCH(AH$46,'[13]Mtkm Road'!$C$8:$U$8,0)),"")</f>
        <v>15502</v>
      </c>
      <c r="AI59" cm="1">
        <f t="array" ref="AI59">_xlfn.IFNA(INDEX('[13]Mtkm Road'!$C$10:$U$24,MATCH($Z59&amp;$Y59,'[13]Mtkm Road'!$A$10:$A$24&amp;'[13]Mtkm Road'!$B$10:$B$24,0),MATCH(AI$46,'[13]Mtkm Road'!$C$8:$U$8,0)),"")</f>
        <v>14998</v>
      </c>
      <c r="AJ59" cm="1">
        <f t="array" ref="AJ59">_xlfn.IFNA(INDEX('[13]Mtkm Road'!$C$10:$U$24,MATCH($Z59&amp;$Y59,'[13]Mtkm Road'!$A$10:$A$24&amp;'[13]Mtkm Road'!$B$10:$B$24,0),MATCH(AJ$46,'[13]Mtkm Road'!$C$8:$U$8,0)),"")</f>
        <v>14991</v>
      </c>
    </row>
    <row r="60" spans="2:36" x14ac:dyDescent="0.3">
      <c r="B60" s="2">
        <v>2050</v>
      </c>
      <c r="C60" s="119" t="s">
        <v>326</v>
      </c>
      <c r="D60" s="120" t="s">
        <v>327</v>
      </c>
      <c r="E60" s="127">
        <f t="shared" si="1"/>
        <v>1.3396801218583396</v>
      </c>
      <c r="F60" s="127">
        <f t="shared" si="1"/>
        <v>1.3396801218583396</v>
      </c>
      <c r="H60" s="109" t="str">
        <f t="shared" si="17"/>
        <v>Air international</v>
      </c>
      <c r="K60" s="109" t="s">
        <v>310</v>
      </c>
      <c r="L60" s="115">
        <f t="shared" si="20"/>
        <v>1.0002021067036473</v>
      </c>
      <c r="M60" s="115">
        <f t="shared" si="20"/>
        <v>1.013645503602508</v>
      </c>
      <c r="N60" s="115">
        <f t="shared" si="20"/>
        <v>1</v>
      </c>
      <c r="O60" s="125">
        <f t="shared" si="21"/>
        <v>1.0320948195498736</v>
      </c>
      <c r="P60" s="125">
        <f>AJ60/$AA60</f>
        <v>0.99820215741110663</v>
      </c>
      <c r="Q60" s="124">
        <f>$P60*Q85/$P85</f>
        <v>1.0267944875932611</v>
      </c>
      <c r="R60" s="235">
        <f t="shared" si="23"/>
        <v>1.0278545539845836</v>
      </c>
      <c r="S60" s="235">
        <f t="shared" si="24"/>
        <v>1.0289146203759061</v>
      </c>
      <c r="T60" s="235">
        <f t="shared" si="24"/>
        <v>1.0299746867672286</v>
      </c>
      <c r="U60" s="235">
        <f t="shared" si="24"/>
        <v>1.0310347531585511</v>
      </c>
      <c r="V60" s="235">
        <f t="shared" si="25"/>
        <v>1.0320948195498736</v>
      </c>
      <c r="Y60" t="str">
        <f t="shared" si="14"/>
        <v>Denmark</v>
      </c>
      <c r="Z60" s="109" t="str">
        <f>Z59</f>
        <v>Loaded - total transport</v>
      </c>
      <c r="AA60" cm="1">
        <f t="array" ref="AA60">_xlfn.IFNA(INDEX('[13]Mtkm Road'!$C$10:$U$24,MATCH($Z60&amp;$Y60,'[13]Mtkm Road'!$A$10:$A$24&amp;'[13]Mtkm Road'!$B$10:$B$24,0),MATCH(AA$46,'[13]Mtkm Road'!$C$8:$U$8,0)),"")</f>
        <v>15018</v>
      </c>
      <c r="AB60" cm="1">
        <f t="array" ref="AB60">_xlfn.IFNA(INDEX('[13]Mtkm Road'!$C$10:$U$24,MATCH($Z60&amp;$Y60,'[13]Mtkm Road'!$A$10:$A$24&amp;'[13]Mtkm Road'!$B$10:$B$24,0),MATCH(AB$46,'[13]Mtkm Road'!$C$8:$U$8,0)),"")</f>
        <v>16120</v>
      </c>
      <c r="AC60" cm="1">
        <f t="array" ref="AC60">_xlfn.IFNA(INDEX('[13]Mtkm Road'!$C$10:$U$24,MATCH($Z60&amp;$Y60,'[13]Mtkm Road'!$A$10:$A$24&amp;'[13]Mtkm Road'!$B$10:$B$24,0),MATCH(AC$46,'[13]Mtkm Road'!$C$8:$U$8,0)),"")</f>
        <v>16679</v>
      </c>
      <c r="AD60" cm="1">
        <f t="array" ref="AD60">_xlfn.IFNA(INDEX('[13]Mtkm Road'!$C$10:$U$24,MATCH($Z60&amp;$Y60,'[13]Mtkm Road'!$A$10:$A$24&amp;'[13]Mtkm Road'!$B$10:$B$24,0),MATCH(AD$46,'[13]Mtkm Road'!$C$8:$U$8,0)),"")</f>
        <v>16072</v>
      </c>
      <c r="AE60" cm="1">
        <f t="array" ref="AE60">_xlfn.IFNA(INDEX('[13]Mtkm Road'!$C$10:$U$24,MATCH($Z60&amp;$Y60,'[13]Mtkm Road'!$A$10:$A$24&amp;'[13]Mtkm Road'!$B$10:$B$24,0),MATCH(AE$46,'[13]Mtkm Road'!$C$8:$U$8,0)),"")</f>
        <v>16184</v>
      </c>
      <c r="AF60" cm="1">
        <f t="array" ref="AF60">_xlfn.IFNA(INDEX('[13]Mtkm Road'!$C$10:$U$24,MATCH($Z60&amp;$Y60,'[13]Mtkm Road'!$A$10:$A$24&amp;'[13]Mtkm Road'!$B$10:$B$24,0),MATCH(AF$46,'[13]Mtkm Road'!$C$8:$U$8,0)),"")</f>
        <v>15500</v>
      </c>
      <c r="AG60" cm="1">
        <f t="array" ref="AG60">_xlfn.IFNA(INDEX('[13]Mtkm Road'!$C$10:$U$24,MATCH($Z60&amp;$Y60,'[13]Mtkm Road'!$A$10:$A$24&amp;'[13]Mtkm Road'!$B$10:$B$24,0),MATCH(AG$46,'[13]Mtkm Road'!$C$8:$U$8,0)),"")</f>
        <v>16094</v>
      </c>
      <c r="AH60" cm="1">
        <f t="array" ref="AH60">_xlfn.IFNA(INDEX('[13]Mtkm Road'!$C$10:$U$24,MATCH($Z60&amp;$Y60,'[13]Mtkm Road'!$A$10:$A$24&amp;'[13]Mtkm Road'!$B$10:$B$24,0),MATCH(AH$46,'[13]Mtkm Road'!$C$8:$U$8,0)),"")</f>
        <v>15502</v>
      </c>
      <c r="AI60" cm="1">
        <f t="array" ref="AI60">_xlfn.IFNA(INDEX('[13]Mtkm Road'!$C$10:$U$24,MATCH($Z60&amp;$Y60,'[13]Mtkm Road'!$A$10:$A$24&amp;'[13]Mtkm Road'!$B$10:$B$24,0),MATCH(AI$46,'[13]Mtkm Road'!$C$8:$U$8,0)),"")</f>
        <v>14998</v>
      </c>
      <c r="AJ60" cm="1">
        <f t="array" ref="AJ60">_xlfn.IFNA(INDEX('[13]Mtkm Road'!$C$10:$U$24,MATCH($Z60&amp;$Y60,'[13]Mtkm Road'!$A$10:$A$24&amp;'[13]Mtkm Road'!$B$10:$B$24,0),MATCH(AJ$46,'[13]Mtkm Road'!$C$8:$U$8,0)),"")</f>
        <v>14991</v>
      </c>
    </row>
    <row r="61" spans="2:36" x14ac:dyDescent="0.3">
      <c r="B61">
        <v>2012</v>
      </c>
      <c r="C61" s="128" t="s">
        <v>272</v>
      </c>
      <c r="D61" s="16" t="s">
        <v>330</v>
      </c>
      <c r="E61" s="122">
        <f t="shared" si="1"/>
        <v>1.0543112638413892</v>
      </c>
      <c r="F61" s="122">
        <f t="shared" si="1"/>
        <v>1.0543112638413892</v>
      </c>
      <c r="H61" s="109" t="str">
        <f>$K$42</f>
        <v>Water</v>
      </c>
      <c r="K61" s="109" t="s">
        <v>311</v>
      </c>
      <c r="L61" s="115">
        <f t="shared" si="20"/>
        <v>0.84347231413553836</v>
      </c>
      <c r="M61" s="115">
        <f t="shared" si="20"/>
        <v>0.94043329236293027</v>
      </c>
      <c r="N61" s="115">
        <f t="shared" si="20"/>
        <v>1</v>
      </c>
      <c r="O61" s="125">
        <f t="shared" si="21"/>
        <v>1.0320948195498736</v>
      </c>
      <c r="P61" s="125">
        <f>AJ61/$AA61</f>
        <v>0.99820215741110663</v>
      </c>
      <c r="Q61" s="124">
        <f>$P61*Q86/$P86</f>
        <v>1.0419346541515004</v>
      </c>
      <c r="R61" s="235">
        <f t="shared" si="23"/>
        <v>1.039966687231175</v>
      </c>
      <c r="S61" s="235">
        <f t="shared" si="24"/>
        <v>1.0379987203108496</v>
      </c>
      <c r="T61" s="235">
        <f t="shared" si="24"/>
        <v>1.0360307533905244</v>
      </c>
      <c r="U61" s="235">
        <f t="shared" si="24"/>
        <v>1.034062786470199</v>
      </c>
      <c r="V61" s="235">
        <f t="shared" si="25"/>
        <v>1.0320948195498736</v>
      </c>
      <c r="Y61" t="str">
        <f t="shared" si="14"/>
        <v>Denmark</v>
      </c>
      <c r="Z61" s="109" t="str">
        <f>Z60</f>
        <v>Loaded - total transport</v>
      </c>
      <c r="AA61" cm="1">
        <f t="array" ref="AA61">_xlfn.IFNA(INDEX('[13]Mtkm Road'!$C$10:$U$24,MATCH($Z61&amp;$Y61,'[13]Mtkm Road'!$A$10:$A$24&amp;'[13]Mtkm Road'!$B$10:$B$24,0),MATCH(AA$46,'[13]Mtkm Road'!$C$8:$U$8,0)),"")</f>
        <v>15018</v>
      </c>
      <c r="AB61" cm="1">
        <f t="array" ref="AB61">_xlfn.IFNA(INDEX('[13]Mtkm Road'!$C$10:$U$24,MATCH($Z61&amp;$Y61,'[13]Mtkm Road'!$A$10:$A$24&amp;'[13]Mtkm Road'!$B$10:$B$24,0),MATCH(AB$46,'[13]Mtkm Road'!$C$8:$U$8,0)),"")</f>
        <v>16120</v>
      </c>
      <c r="AC61" cm="1">
        <f t="array" ref="AC61">_xlfn.IFNA(INDEX('[13]Mtkm Road'!$C$10:$U$24,MATCH($Z61&amp;$Y61,'[13]Mtkm Road'!$A$10:$A$24&amp;'[13]Mtkm Road'!$B$10:$B$24,0),MATCH(AC$46,'[13]Mtkm Road'!$C$8:$U$8,0)),"")</f>
        <v>16679</v>
      </c>
      <c r="AD61" cm="1">
        <f t="array" ref="AD61">_xlfn.IFNA(INDEX('[13]Mtkm Road'!$C$10:$U$24,MATCH($Z61&amp;$Y61,'[13]Mtkm Road'!$A$10:$A$24&amp;'[13]Mtkm Road'!$B$10:$B$24,0),MATCH(AD$46,'[13]Mtkm Road'!$C$8:$U$8,0)),"")</f>
        <v>16072</v>
      </c>
      <c r="AE61" cm="1">
        <f t="array" ref="AE61">_xlfn.IFNA(INDEX('[13]Mtkm Road'!$C$10:$U$24,MATCH($Z61&amp;$Y61,'[13]Mtkm Road'!$A$10:$A$24&amp;'[13]Mtkm Road'!$B$10:$B$24,0),MATCH(AE$46,'[13]Mtkm Road'!$C$8:$U$8,0)),"")</f>
        <v>16184</v>
      </c>
      <c r="AF61" cm="1">
        <f t="array" ref="AF61">_xlfn.IFNA(INDEX('[13]Mtkm Road'!$C$10:$U$24,MATCH($Z61&amp;$Y61,'[13]Mtkm Road'!$A$10:$A$24&amp;'[13]Mtkm Road'!$B$10:$B$24,0),MATCH(AF$46,'[13]Mtkm Road'!$C$8:$U$8,0)),"")</f>
        <v>15500</v>
      </c>
      <c r="AG61" cm="1">
        <f t="array" ref="AG61">_xlfn.IFNA(INDEX('[13]Mtkm Road'!$C$10:$U$24,MATCH($Z61&amp;$Y61,'[13]Mtkm Road'!$A$10:$A$24&amp;'[13]Mtkm Road'!$B$10:$B$24,0),MATCH(AG$46,'[13]Mtkm Road'!$C$8:$U$8,0)),"")</f>
        <v>16094</v>
      </c>
      <c r="AH61" cm="1">
        <f t="array" ref="AH61">_xlfn.IFNA(INDEX('[13]Mtkm Road'!$C$10:$U$24,MATCH($Z61&amp;$Y61,'[13]Mtkm Road'!$A$10:$A$24&amp;'[13]Mtkm Road'!$B$10:$B$24,0),MATCH(AH$46,'[13]Mtkm Road'!$C$8:$U$8,0)),"")</f>
        <v>15502</v>
      </c>
      <c r="AI61" cm="1">
        <f t="array" ref="AI61">_xlfn.IFNA(INDEX('[13]Mtkm Road'!$C$10:$U$24,MATCH($Z61&amp;$Y61,'[13]Mtkm Road'!$A$10:$A$24&amp;'[13]Mtkm Road'!$B$10:$B$24,0),MATCH(AI$46,'[13]Mtkm Road'!$C$8:$U$8,0)),"")</f>
        <v>14998</v>
      </c>
      <c r="AJ61" cm="1">
        <f t="array" ref="AJ61">_xlfn.IFNA(INDEX('[13]Mtkm Road'!$C$10:$U$24,MATCH($Z61&amp;$Y61,'[13]Mtkm Road'!$A$10:$A$24&amp;'[13]Mtkm Road'!$B$10:$B$24,0),MATCH(AJ$46,'[13]Mtkm Road'!$C$8:$U$8,0)),"")</f>
        <v>14991</v>
      </c>
    </row>
    <row r="62" spans="2:36" x14ac:dyDescent="0.3">
      <c r="B62">
        <v>2015</v>
      </c>
      <c r="C62" s="128" t="s">
        <v>272</v>
      </c>
      <c r="D62" s="16" t="s">
        <v>330</v>
      </c>
      <c r="E62" s="122">
        <f t="shared" si="1"/>
        <v>1.1357781596034731</v>
      </c>
      <c r="F62" s="122">
        <f t="shared" si="1"/>
        <v>1.1357781596034731</v>
      </c>
      <c r="H62" s="109" t="str">
        <f t="shared" ref="H62:H78" si="26">$K$42</f>
        <v>Water</v>
      </c>
      <c r="K62" s="109" t="s">
        <v>331</v>
      </c>
      <c r="L62" s="115">
        <f t="shared" si="20"/>
        <v>0.90442161679321131</v>
      </c>
      <c r="M62" s="115">
        <f t="shared" si="20"/>
        <v>0.88253684680661015</v>
      </c>
      <c r="N62" s="115">
        <f t="shared" si="20"/>
        <v>1</v>
      </c>
      <c r="O62" s="125">
        <f t="shared" si="21"/>
        <v>1.1625725770433228</v>
      </c>
      <c r="P62" s="125">
        <f>AJ62/$AA62</f>
        <v>1.1277355962483251</v>
      </c>
      <c r="Q62" s="124">
        <f>$P62*Q87/$P87</f>
        <v>1.2169278421856964</v>
      </c>
      <c r="R62" s="235">
        <f t="shared" si="23"/>
        <v>1.2060567891572216</v>
      </c>
      <c r="S62" s="235">
        <f t="shared" si="24"/>
        <v>1.195185736128747</v>
      </c>
      <c r="T62" s="235">
        <f t="shared" si="24"/>
        <v>1.1843146831002722</v>
      </c>
      <c r="U62" s="235">
        <f t="shared" si="24"/>
        <v>1.1734436300717976</v>
      </c>
      <c r="V62" s="235">
        <f t="shared" si="25"/>
        <v>1.1625725770433228</v>
      </c>
      <c r="Y62" t="str">
        <f t="shared" si="14"/>
        <v>Denmark</v>
      </c>
      <c r="Z62" t="s">
        <v>304</v>
      </c>
      <c r="AA62" cm="1">
        <f t="array" ref="AA62">_xlfn.IFNA(INDEX('[13]Mtkm Rail'!$C$10:$U$24,MATCH($Z62&amp;$Y62,'[13]Mtkm Rail'!$A$10:$A$24&amp;'[13]Mtkm Rail'!$B$10:$B$24,0),MATCH(AA$46,'[13]Mtkm Rail'!$C$8:$U$8,0)),"")</f>
        <v>2239</v>
      </c>
      <c r="AB62" cm="1">
        <f t="array" ref="AB62">_xlfn.IFNA(INDEX('[13]Mtkm Rail'!$C$10:$U$24,MATCH($Z62&amp;$Y62,'[13]Mtkm Rail'!$A$10:$A$24&amp;'[13]Mtkm Rail'!$B$10:$B$24,0),MATCH(AB$46,'[13]Mtkm Rail'!$C$8:$U$8,0)),"")</f>
        <v>2614</v>
      </c>
      <c r="AC62" cm="1">
        <f t="array" ref="AC62">_xlfn.IFNA(INDEX('[13]Mtkm Rail'!$C$10:$U$24,MATCH($Z62&amp;$Y62,'[13]Mtkm Rail'!$A$10:$A$24&amp;'[13]Mtkm Rail'!$B$10:$B$24,0),MATCH(AC$46,'[13]Mtkm Rail'!$C$8:$U$8,0)),"")</f>
        <v>2278</v>
      </c>
      <c r="AD62" cm="1">
        <f t="array" ref="AD62">_xlfn.IFNA(INDEX('[13]Mtkm Rail'!$C$10:$U$24,MATCH($Z62&amp;$Y62,'[13]Mtkm Rail'!$A$10:$A$24&amp;'[13]Mtkm Rail'!$B$10:$B$24,0),MATCH(AD$46,'[13]Mtkm Rail'!$C$8:$U$8,0)),"")</f>
        <v>2449</v>
      </c>
      <c r="AE62" cm="1">
        <f t="array" ref="AE62">_xlfn.IFNA(INDEX('[13]Mtkm Rail'!$C$10:$U$24,MATCH($Z62&amp;$Y62,'[13]Mtkm Rail'!$A$10:$A$24&amp;'[13]Mtkm Rail'!$B$10:$B$24,0),MATCH(AE$46,'[13]Mtkm Rail'!$C$8:$U$8,0)),"")</f>
        <v>2453</v>
      </c>
      <c r="AF62" cm="1">
        <f t="array" ref="AF62">_xlfn.IFNA(INDEX('[13]Mtkm Rail'!$C$10:$U$24,MATCH($Z62&amp;$Y62,'[13]Mtkm Rail'!$A$10:$A$24&amp;'[13]Mtkm Rail'!$B$10:$B$24,0),MATCH(AF$46,'[13]Mtkm Rail'!$C$8:$U$8,0)),"")</f>
        <v>2603</v>
      </c>
      <c r="AG62" cm="1">
        <f t="array" ref="AG62">_xlfn.IFNA(INDEX('[13]Mtkm Rail'!$C$10:$U$24,MATCH($Z62&amp;$Y62,'[13]Mtkm Rail'!$A$10:$A$24&amp;'[13]Mtkm Rail'!$B$10:$B$24,0),MATCH(AG$46,'[13]Mtkm Rail'!$C$8:$U$8,0)),"")</f>
        <v>2616</v>
      </c>
      <c r="AH62" cm="1">
        <f t="array" ref="AH62">_xlfn.IFNA(INDEX('[13]Mtkm Rail'!$C$10:$U$24,MATCH($Z62&amp;$Y62,'[13]Mtkm Rail'!$A$10:$A$24&amp;'[13]Mtkm Rail'!$B$10:$B$24,0),MATCH(AH$46,'[13]Mtkm Rail'!$C$8:$U$8,0)),"")</f>
        <v>2653</v>
      </c>
      <c r="AI62" cm="1">
        <f t="array" ref="AI62">_xlfn.IFNA(INDEX('[13]Mtkm Rail'!$C$10:$U$24,MATCH($Z62&amp;$Y62,'[13]Mtkm Rail'!$A$10:$A$24&amp;'[13]Mtkm Rail'!$B$10:$B$24,0),MATCH(AI$46,'[13]Mtkm Rail'!$C$8:$U$8,0)),"")</f>
        <v>2594</v>
      </c>
      <c r="AJ62" cm="1">
        <f t="array" ref="AJ62">_xlfn.IFNA(INDEX('[13]Mtkm Rail'!$C$10:$U$24,MATCH($Z62&amp;$Y62,'[13]Mtkm Rail'!$A$10:$A$24&amp;'[13]Mtkm Rail'!$B$10:$B$24,0),MATCH(AJ$46,'[13]Mtkm Rail'!$C$8:$U$8,0)),"")</f>
        <v>2525</v>
      </c>
    </row>
    <row r="63" spans="2:36" x14ac:dyDescent="0.3">
      <c r="B63">
        <v>2020</v>
      </c>
      <c r="C63" s="128" t="s">
        <v>272</v>
      </c>
      <c r="D63" s="16" t="s">
        <v>330</v>
      </c>
      <c r="E63" s="122">
        <f t="shared" si="1"/>
        <v>1.1910975854266563</v>
      </c>
      <c r="F63" s="122">
        <f t="shared" si="1"/>
        <v>1.1910975854266563</v>
      </c>
      <c r="H63" s="109" t="str">
        <f t="shared" si="26"/>
        <v>Water</v>
      </c>
      <c r="K63" s="109" t="s">
        <v>312</v>
      </c>
      <c r="L63" s="115">
        <f t="shared" si="20"/>
        <v>0.93974788828124023</v>
      </c>
      <c r="M63" s="115">
        <f t="shared" si="20"/>
        <v>1.0048665720883119</v>
      </c>
      <c r="N63" s="115">
        <f t="shared" si="20"/>
        <v>1</v>
      </c>
      <c r="O63" s="124">
        <f t="shared" si="20"/>
        <v>1.1357781596034731</v>
      </c>
      <c r="P63" s="124">
        <f t="shared" si="20"/>
        <v>1.1910975854266563</v>
      </c>
      <c r="Q63" s="124">
        <f>Q42/$N42</f>
        <v>1.2489540198615388</v>
      </c>
      <c r="R63" s="235">
        <f t="shared" si="23"/>
        <v>1.2263188478099256</v>
      </c>
      <c r="S63" s="235">
        <f t="shared" si="24"/>
        <v>1.2036836757583125</v>
      </c>
      <c r="T63" s="235">
        <f t="shared" si="24"/>
        <v>1.1810485037066993</v>
      </c>
      <c r="U63" s="235">
        <f t="shared" si="24"/>
        <v>1.1584133316550862</v>
      </c>
      <c r="V63" s="235">
        <f t="shared" si="25"/>
        <v>1.1357781596034731</v>
      </c>
      <c r="Y63" t="str">
        <f t="shared" si="14"/>
        <v>Denmark</v>
      </c>
      <c r="Z63" t="s">
        <v>332</v>
      </c>
    </row>
    <row r="64" spans="2:36" x14ac:dyDescent="0.3">
      <c r="B64">
        <v>2025</v>
      </c>
      <c r="C64" s="128" t="s">
        <v>272</v>
      </c>
      <c r="D64" s="16" t="s">
        <v>330</v>
      </c>
      <c r="E64" s="122">
        <f t="shared" si="1"/>
        <v>1.2489540198615388</v>
      </c>
      <c r="F64" s="122">
        <f t="shared" si="1"/>
        <v>1.2489540198615388</v>
      </c>
      <c r="H64" s="109" t="str">
        <f t="shared" si="26"/>
        <v>Water</v>
      </c>
      <c r="K64" s="109" t="s">
        <v>333</v>
      </c>
      <c r="O64" s="125">
        <f t="shared" ref="O64:O65" si="27">AF64/$AA64</f>
        <v>1.4285714285714286</v>
      </c>
      <c r="P64" s="125">
        <f>AI64/$AA64</f>
        <v>1.2857142857142858</v>
      </c>
      <c r="Q64" s="234">
        <f>$O64*Q81/$O81</f>
        <v>1.7071152687663684</v>
      </c>
      <c r="R64" s="235">
        <f t="shared" si="23"/>
        <v>1.6514065007273804</v>
      </c>
      <c r="S64" s="235">
        <f t="shared" si="24"/>
        <v>1.5956977326883925</v>
      </c>
      <c r="T64" s="235">
        <f t="shared" si="24"/>
        <v>1.5399889646494045</v>
      </c>
      <c r="U64" s="235">
        <f t="shared" si="24"/>
        <v>1.4842801966104167</v>
      </c>
      <c r="V64" s="235">
        <f t="shared" si="25"/>
        <v>1.4285714285714286</v>
      </c>
      <c r="Y64" t="str">
        <f>Y62</f>
        <v>Denmark</v>
      </c>
      <c r="Z64" t="str">
        <f>'[13]Mtkm Avi'!A10</f>
        <v>National transport and international transport intra-EU27 (from 2020)</v>
      </c>
      <c r="AA64" cm="1">
        <f t="array" ref="AA64">_xlfn.IFNA(INDEX('[13]Mtkm Avi'!$C$10:$U$24,MATCH($Z64&amp;$Y64,'[13]MPkm Avi'!$A$10:$A$24&amp;'[13]MPkm Avi'!$B$10:$B$24,0),MATCH(AA$46,'[13]MPkm Avi'!$C$8:$U$8,0)),"")</f>
        <v>7</v>
      </c>
      <c r="AB64" cm="1">
        <f t="array" ref="AB64">_xlfn.IFNA(INDEX('[13]Mtkm Avi'!$C$10:$U$24,MATCH($Z64&amp;$Y64,'[13]MPkm Avi'!$A$10:$A$24&amp;'[13]MPkm Avi'!$B$10:$B$24,0),MATCH(AB$46,'[13]MPkm Avi'!$C$8:$U$8,0)),"")</f>
        <v>9</v>
      </c>
      <c r="AC64" cm="1">
        <f t="array" ref="AC64">_xlfn.IFNA(INDEX('[13]Mtkm Avi'!$C$10:$U$24,MATCH($Z64&amp;$Y64,'[13]MPkm Avi'!$A$10:$A$24&amp;'[13]MPkm Avi'!$B$10:$B$24,0),MATCH(AC$46,'[13]MPkm Avi'!$C$8:$U$8,0)),"")</f>
        <v>8</v>
      </c>
      <c r="AD64" cm="1">
        <f t="array" ref="AD64">_xlfn.IFNA(INDEX('[13]Mtkm Avi'!$C$10:$U$24,MATCH($Z64&amp;$Y64,'[13]MPkm Avi'!$A$10:$A$24&amp;'[13]MPkm Avi'!$B$10:$B$24,0),MATCH(AD$46,'[13]MPkm Avi'!$C$8:$U$8,0)),"")</f>
        <v>8</v>
      </c>
      <c r="AE64" cm="1">
        <f t="array" ref="AE64">_xlfn.IFNA(INDEX('[13]Mtkm Avi'!$C$10:$U$24,MATCH($Z64&amp;$Y64,'[13]MPkm Avi'!$A$10:$A$24&amp;'[13]MPkm Avi'!$B$10:$B$24,0),MATCH(AE$46,'[13]MPkm Avi'!$C$8:$U$8,0)),"")</f>
        <v>11</v>
      </c>
      <c r="AF64" cm="1">
        <f t="array" ref="AF64">_xlfn.IFNA(INDEX('[13]Mtkm Avi'!$C$10:$U$24,MATCH($Z64&amp;$Y64,'[13]MPkm Avi'!$A$10:$A$24&amp;'[13]MPkm Avi'!$B$10:$B$24,0),MATCH(AF$46,'[13]MPkm Avi'!$C$8:$U$8,0)),"")</f>
        <v>10</v>
      </c>
      <c r="AG64" cm="1">
        <f t="array" ref="AG64">_xlfn.IFNA(INDEX('[13]Mtkm Avi'!$C$10:$U$24,MATCH($Z64&amp;$Y64,'[13]MPkm Avi'!$A$10:$A$24&amp;'[13]MPkm Avi'!$B$10:$B$24,0),MATCH(AG$46,'[13]MPkm Avi'!$C$8:$U$8,0)),"")</f>
        <v>11</v>
      </c>
      <c r="AH64" cm="1">
        <f t="array" ref="AH64">_xlfn.IFNA(INDEX('[13]Mtkm Avi'!$C$10:$U$24,MATCH($Z64&amp;$Y64,'[13]MPkm Avi'!$A$10:$A$24&amp;'[13]MPkm Avi'!$B$10:$B$24,0),MATCH(AH$46,'[13]MPkm Avi'!$C$8:$U$8,0)),"")</f>
        <v>9</v>
      </c>
      <c r="AI64" cm="1">
        <f t="array" ref="AI64">_xlfn.IFNA(INDEX('[13]Mtkm Avi'!$C$10:$U$24,MATCH($Z64&amp;$Y64,'[13]MPkm Avi'!$A$10:$A$24&amp;'[13]MPkm Avi'!$B$10:$B$24,0),MATCH(AI$46,'[13]MPkm Avi'!$C$8:$U$8,0)),"")</f>
        <v>9</v>
      </c>
      <c r="AJ64" t="str" cm="1">
        <f t="array" ref="AJ64">_xlfn.IFNA(INDEX('[13]Mtkm Avi'!$C$10:$U$24,MATCH($Z64&amp;$Y64,'[13]MPkm Avi'!$A$10:$A$24&amp;'[13]MPkm Avi'!$B$10:$B$24,0),MATCH(AJ$46,'[13]MPkm Avi'!$C$8:$U$8,0)),"")</f>
        <v/>
      </c>
    </row>
    <row r="65" spans="2:36" x14ac:dyDescent="0.3">
      <c r="B65">
        <v>2030</v>
      </c>
      <c r="C65" s="128" t="s">
        <v>272</v>
      </c>
      <c r="D65" s="16" t="s">
        <v>330</v>
      </c>
      <c r="E65" s="122">
        <f t="shared" si="1"/>
        <v>1.2263188478099256</v>
      </c>
      <c r="F65" s="122">
        <f t="shared" si="1"/>
        <v>1.2263188478099256</v>
      </c>
      <c r="H65" s="109" t="str">
        <f t="shared" si="26"/>
        <v>Water</v>
      </c>
      <c r="K65" s="109" t="s">
        <v>334</v>
      </c>
      <c r="O65" s="125">
        <f t="shared" si="27"/>
        <v>1.5</v>
      </c>
      <c r="P65" s="125">
        <f>AI65/$AA65</f>
        <v>1.5714285714285714</v>
      </c>
      <c r="Q65" s="234">
        <f>$O65*Q81/$O81</f>
        <v>1.7924710322046871</v>
      </c>
      <c r="R65" s="235">
        <f t="shared" si="23"/>
        <v>1.7339768257637496</v>
      </c>
      <c r="S65" s="235">
        <f t="shared" si="24"/>
        <v>1.6754826193228123</v>
      </c>
      <c r="T65" s="235">
        <f t="shared" si="24"/>
        <v>1.6169884128818748</v>
      </c>
      <c r="U65" s="235">
        <f t="shared" si="24"/>
        <v>1.5584942064409375</v>
      </c>
      <c r="V65" s="235">
        <f t="shared" si="25"/>
        <v>1.5</v>
      </c>
      <c r="Y65" t="str">
        <f t="shared" ref="Y65" si="28">Y64</f>
        <v>Denmark</v>
      </c>
      <c r="Z65" t="str">
        <f>'[13]Mtkm Avi'!A14</f>
        <v>International transport Extra-EU27 (from 2020)</v>
      </c>
      <c r="AA65" cm="1">
        <f t="array" ref="AA65">_xlfn.IFNA(INDEX('[13]Mtkm Avi'!$C$10:$U$24,MATCH($Z65&amp;$Y65,'[13]MPkm Avi'!$A$10:$A$24&amp;'[13]MPkm Avi'!$B$10:$B$24,0),MATCH(AA$46,'[13]MPkm Avi'!$C$8:$U$8,0)),"")</f>
        <v>14</v>
      </c>
      <c r="AB65" cm="1">
        <f t="array" ref="AB65">_xlfn.IFNA(INDEX('[13]Mtkm Avi'!$C$10:$U$24,MATCH($Z65&amp;$Y65,'[13]MPkm Avi'!$A$10:$A$24&amp;'[13]MPkm Avi'!$B$10:$B$24,0),MATCH(AB$46,'[13]MPkm Avi'!$C$8:$U$8,0)),"")</f>
        <v>14</v>
      </c>
      <c r="AC65" cm="1">
        <f t="array" ref="AC65">_xlfn.IFNA(INDEX('[13]Mtkm Avi'!$C$10:$U$24,MATCH($Z65&amp;$Y65,'[13]MPkm Avi'!$A$10:$A$24&amp;'[13]MPkm Avi'!$B$10:$B$24,0),MATCH(AC$46,'[13]MPkm Avi'!$C$8:$U$8,0)),"")</f>
        <v>13</v>
      </c>
      <c r="AD65" cm="1">
        <f t="array" ref="AD65">_xlfn.IFNA(INDEX('[13]Mtkm Avi'!$C$10:$U$24,MATCH($Z65&amp;$Y65,'[13]MPkm Avi'!$A$10:$A$24&amp;'[13]MPkm Avi'!$B$10:$B$24,0),MATCH(AD$46,'[13]MPkm Avi'!$C$8:$U$8,0)),"")</f>
        <v>14</v>
      </c>
      <c r="AE65" cm="1">
        <f t="array" ref="AE65">_xlfn.IFNA(INDEX('[13]Mtkm Avi'!$C$10:$U$24,MATCH($Z65&amp;$Y65,'[13]MPkm Avi'!$A$10:$A$24&amp;'[13]MPkm Avi'!$B$10:$B$24,0),MATCH(AE$46,'[13]MPkm Avi'!$C$8:$U$8,0)),"")</f>
        <v>21</v>
      </c>
      <c r="AF65" cm="1">
        <f t="array" ref="AF65">_xlfn.IFNA(INDEX('[13]Mtkm Avi'!$C$10:$U$24,MATCH($Z65&amp;$Y65,'[13]MPkm Avi'!$A$10:$A$24&amp;'[13]MPkm Avi'!$B$10:$B$24,0),MATCH(AF$46,'[13]MPkm Avi'!$C$8:$U$8,0)),"")</f>
        <v>21</v>
      </c>
      <c r="AG65" cm="1">
        <f t="array" ref="AG65">_xlfn.IFNA(INDEX('[13]Mtkm Avi'!$C$10:$U$24,MATCH($Z65&amp;$Y65,'[13]MPkm Avi'!$A$10:$A$24&amp;'[13]MPkm Avi'!$B$10:$B$24,0),MATCH(AG$46,'[13]MPkm Avi'!$C$8:$U$8,0)),"")</f>
        <v>20</v>
      </c>
      <c r="AH65" cm="1">
        <f t="array" ref="AH65">_xlfn.IFNA(INDEX('[13]Mtkm Avi'!$C$10:$U$24,MATCH($Z65&amp;$Y65,'[13]MPkm Avi'!$A$10:$A$24&amp;'[13]MPkm Avi'!$B$10:$B$24,0),MATCH(AH$46,'[13]MPkm Avi'!$C$8:$U$8,0)),"")</f>
        <v>22</v>
      </c>
      <c r="AI65" cm="1">
        <f t="array" ref="AI65">_xlfn.IFNA(INDEX('[13]Mtkm Avi'!$C$10:$U$24,MATCH($Z65&amp;$Y65,'[13]MPkm Avi'!$A$10:$A$24&amp;'[13]MPkm Avi'!$B$10:$B$24,0),MATCH(AI$46,'[13]MPkm Avi'!$C$8:$U$8,0)),"")</f>
        <v>22</v>
      </c>
      <c r="AJ65" t="str" cm="1">
        <f t="array" ref="AJ65">_xlfn.IFNA(INDEX('[13]Mtkm Avi'!$C$10:$U$24,MATCH($Z65&amp;$Y65,'[13]MPkm Avi'!$A$10:$A$24&amp;'[13]MPkm Avi'!$B$10:$B$24,0),MATCH(AJ$46,'[13]MPkm Avi'!$C$8:$U$8,0)),"")</f>
        <v/>
      </c>
    </row>
    <row r="66" spans="2:36" x14ac:dyDescent="0.3">
      <c r="B66">
        <v>2035</v>
      </c>
      <c r="C66" s="128" t="s">
        <v>272</v>
      </c>
      <c r="D66" s="16" t="s">
        <v>330</v>
      </c>
      <c r="E66" s="122">
        <f t="shared" si="1"/>
        <v>1.2036836757583125</v>
      </c>
      <c r="F66" s="122">
        <f t="shared" si="1"/>
        <v>1.2036836757583125</v>
      </c>
      <c r="H66" s="109" t="str">
        <f t="shared" si="26"/>
        <v>Water</v>
      </c>
      <c r="K66" s="109" t="str">
        <f>K13</f>
        <v>Bike</v>
      </c>
      <c r="N66" s="13">
        <f>L13</f>
        <v>1</v>
      </c>
      <c r="O66" s="13">
        <f t="shared" ref="O66:Q67" si="29">M13</f>
        <v>0.99545166383765737</v>
      </c>
      <c r="P66" s="13">
        <f t="shared" si="29"/>
        <v>0.98862915959414355</v>
      </c>
      <c r="Q66" s="13">
        <f t="shared" si="29"/>
        <v>0.97725831918828732</v>
      </c>
      <c r="R66" s="235">
        <f t="shared" si="23"/>
        <v>0.98089698811816128</v>
      </c>
      <c r="S66" s="235">
        <f t="shared" si="24"/>
        <v>0.98453565704803536</v>
      </c>
      <c r="T66" s="235">
        <f t="shared" si="24"/>
        <v>0.98817432597790933</v>
      </c>
      <c r="U66" s="235">
        <f t="shared" si="24"/>
        <v>0.99181299490778341</v>
      </c>
      <c r="V66" s="235">
        <f t="shared" si="25"/>
        <v>0.99545166383765737</v>
      </c>
    </row>
    <row r="67" spans="2:36" x14ac:dyDescent="0.3">
      <c r="B67">
        <v>2040</v>
      </c>
      <c r="C67" s="128" t="s">
        <v>272</v>
      </c>
      <c r="D67" s="16" t="s">
        <v>330</v>
      </c>
      <c r="E67" s="122">
        <f t="shared" si="1"/>
        <v>1.1810485037066993</v>
      </c>
      <c r="F67" s="122">
        <f t="shared" si="1"/>
        <v>1.1810485037066993</v>
      </c>
      <c r="H67" s="109" t="str">
        <f t="shared" si="26"/>
        <v>Water</v>
      </c>
      <c r="K67" s="109" t="str">
        <f>K14</f>
        <v>Walk</v>
      </c>
      <c r="N67" s="13">
        <f>L14</f>
        <v>1</v>
      </c>
      <c r="O67" s="13">
        <f t="shared" si="29"/>
        <v>0.99587157439135898</v>
      </c>
      <c r="P67" s="13">
        <f t="shared" si="29"/>
        <v>0.98967893597839729</v>
      </c>
      <c r="Q67" s="13">
        <f t="shared" si="29"/>
        <v>0.97935787195679447</v>
      </c>
      <c r="R67" s="235">
        <f t="shared" si="23"/>
        <v>0.98266061244370739</v>
      </c>
      <c r="S67" s="235">
        <f t="shared" si="24"/>
        <v>0.98596335293062032</v>
      </c>
      <c r="T67" s="235">
        <f t="shared" si="24"/>
        <v>0.98926609341753313</v>
      </c>
      <c r="U67" s="235">
        <f t="shared" si="24"/>
        <v>0.99256883390444606</v>
      </c>
      <c r="V67" s="235">
        <f t="shared" si="25"/>
        <v>0.99587157439135898</v>
      </c>
    </row>
    <row r="68" spans="2:36" x14ac:dyDescent="0.3">
      <c r="B68">
        <v>2045</v>
      </c>
      <c r="C68" s="128" t="s">
        <v>272</v>
      </c>
      <c r="D68" s="16" t="s">
        <v>330</v>
      </c>
      <c r="E68" s="122">
        <f t="shared" si="1"/>
        <v>1.1584133316550862</v>
      </c>
      <c r="F68" s="122">
        <f t="shared" si="1"/>
        <v>1.1584133316550862</v>
      </c>
      <c r="H68" s="109" t="str">
        <f t="shared" si="26"/>
        <v>Water</v>
      </c>
      <c r="K68" s="109"/>
      <c r="O68" s="125"/>
      <c r="P68" s="125"/>
      <c r="Q68" s="124"/>
      <c r="R68" s="124"/>
      <c r="S68" s="124"/>
      <c r="T68" s="124"/>
      <c r="U68" s="124"/>
      <c r="V68" s="124"/>
    </row>
    <row r="69" spans="2:36" x14ac:dyDescent="0.3">
      <c r="B69" s="2">
        <v>2050</v>
      </c>
      <c r="C69" s="129" t="s">
        <v>272</v>
      </c>
      <c r="D69" s="120" t="s">
        <v>330</v>
      </c>
      <c r="E69" s="127">
        <f t="shared" si="1"/>
        <v>1.1357781596034731</v>
      </c>
      <c r="F69" s="127">
        <f t="shared" si="1"/>
        <v>1.1357781596034731</v>
      </c>
      <c r="H69" s="109" t="str">
        <f t="shared" si="26"/>
        <v>Water</v>
      </c>
      <c r="K69" s="109"/>
      <c r="O69" s="125"/>
      <c r="P69" s="125"/>
      <c r="Q69" s="124"/>
      <c r="R69" s="124"/>
      <c r="S69" s="124"/>
      <c r="T69" s="124"/>
      <c r="U69" s="124"/>
      <c r="V69" s="124"/>
    </row>
    <row r="70" spans="2:36" x14ac:dyDescent="0.3">
      <c r="B70">
        <v>2012</v>
      </c>
      <c r="C70" t="s">
        <v>273</v>
      </c>
      <c r="D70" s="16" t="s">
        <v>335</v>
      </c>
      <c r="E70" s="122">
        <f t="shared" ref="E70:F133" si="30">IF($B70=2012,(E71-1)*0.4+1,INDEX($L$47:$V$67,MATCH($H70,$K$47:$K$67,0),MATCH($B70,$L$46:$V$46,0)))</f>
        <v>1.0543112638413892</v>
      </c>
      <c r="F70" s="122">
        <f t="shared" si="30"/>
        <v>1.0543112638413892</v>
      </c>
      <c r="H70" s="109" t="str">
        <f t="shared" si="26"/>
        <v>Water</v>
      </c>
    </row>
    <row r="71" spans="2:36" x14ac:dyDescent="0.3">
      <c r="B71">
        <v>2015</v>
      </c>
      <c r="C71" t="s">
        <v>273</v>
      </c>
      <c r="D71" s="16" t="s">
        <v>335</v>
      </c>
      <c r="E71" s="122">
        <f t="shared" si="30"/>
        <v>1.1357781596034731</v>
      </c>
      <c r="F71" s="122">
        <f t="shared" si="30"/>
        <v>1.1357781596034731</v>
      </c>
      <c r="H71" s="109" t="str">
        <f t="shared" si="26"/>
        <v>Water</v>
      </c>
    </row>
    <row r="72" spans="2:36" x14ac:dyDescent="0.3">
      <c r="B72">
        <v>2020</v>
      </c>
      <c r="C72" t="s">
        <v>273</v>
      </c>
      <c r="D72" s="16" t="s">
        <v>335</v>
      </c>
      <c r="E72" s="122">
        <f t="shared" si="30"/>
        <v>1.1910975854266563</v>
      </c>
      <c r="F72" s="122">
        <f t="shared" si="30"/>
        <v>1.1910975854266563</v>
      </c>
      <c r="H72" s="109" t="str">
        <f t="shared" si="26"/>
        <v>Water</v>
      </c>
      <c r="L72" s="3">
        <f t="shared" ref="L72:V72" si="31">L23</f>
        <v>2000</v>
      </c>
      <c r="M72" s="3">
        <f t="shared" si="31"/>
        <v>2005</v>
      </c>
      <c r="N72" s="3">
        <f t="shared" si="31"/>
        <v>2010</v>
      </c>
      <c r="O72" s="3">
        <f t="shared" si="31"/>
        <v>2015</v>
      </c>
      <c r="P72" s="3">
        <f t="shared" si="31"/>
        <v>2020</v>
      </c>
      <c r="Q72" s="3">
        <f t="shared" si="31"/>
        <v>2025</v>
      </c>
      <c r="R72" s="3">
        <f t="shared" si="31"/>
        <v>2030</v>
      </c>
      <c r="S72" s="3">
        <f t="shared" si="31"/>
        <v>2035</v>
      </c>
      <c r="T72" s="3">
        <f t="shared" si="31"/>
        <v>2040</v>
      </c>
      <c r="U72" s="3">
        <f t="shared" si="31"/>
        <v>2045</v>
      </c>
      <c r="V72" s="3">
        <f t="shared" si="31"/>
        <v>2050</v>
      </c>
    </row>
    <row r="73" spans="2:36" x14ac:dyDescent="0.3">
      <c r="B73">
        <v>2025</v>
      </c>
      <c r="C73" t="s">
        <v>273</v>
      </c>
      <c r="D73" s="16" t="s">
        <v>335</v>
      </c>
      <c r="E73" s="122">
        <f t="shared" si="30"/>
        <v>1.2489540198615388</v>
      </c>
      <c r="F73" s="122">
        <f t="shared" si="30"/>
        <v>1.2489540198615388</v>
      </c>
      <c r="H73" s="109" t="str">
        <f t="shared" si="26"/>
        <v>Water</v>
      </c>
      <c r="K73" s="109" t="str">
        <f>K27</f>
        <v>Passenger transport</v>
      </c>
      <c r="L73">
        <f t="shared" ref="L73:V74" si="32">L27/$N27</f>
        <v>0.86866361764068323</v>
      </c>
      <c r="M73">
        <f t="shared" si="32"/>
        <v>0.85262431211460954</v>
      </c>
      <c r="N73">
        <f t="shared" si="32"/>
        <v>1</v>
      </c>
      <c r="O73">
        <f t="shared" si="32"/>
        <v>1.1254706339456455</v>
      </c>
      <c r="P73">
        <f t="shared" si="32"/>
        <v>1.1739860793089154</v>
      </c>
      <c r="Q73">
        <f t="shared" si="32"/>
        <v>1.2362968886647847</v>
      </c>
      <c r="R73">
        <f t="shared" si="32"/>
        <v>1.3070420844293831</v>
      </c>
      <c r="S73">
        <f t="shared" si="32"/>
        <v>1.3741550354906757</v>
      </c>
      <c r="T73">
        <f t="shared" si="32"/>
        <v>1.4311014163868736</v>
      </c>
      <c r="U73">
        <f t="shared" si="32"/>
        <v>1.4995125919480634</v>
      </c>
      <c r="V73">
        <f t="shared" si="32"/>
        <v>1.5749277035224987</v>
      </c>
    </row>
    <row r="74" spans="2:36" x14ac:dyDescent="0.3">
      <c r="B74">
        <v>2030</v>
      </c>
      <c r="C74" t="s">
        <v>273</v>
      </c>
      <c r="D74" s="16" t="s">
        <v>335</v>
      </c>
      <c r="E74" s="122">
        <f t="shared" si="30"/>
        <v>1.2263188478099256</v>
      </c>
      <c r="F74" s="122">
        <f t="shared" si="30"/>
        <v>1.2263188478099256</v>
      </c>
      <c r="H74" s="109" t="str">
        <f t="shared" si="26"/>
        <v>Water</v>
      </c>
      <c r="K74" s="109" t="str">
        <f t="shared" ref="K74:K88" si="33">K28</f>
        <v>2 Wheelers</v>
      </c>
      <c r="L74">
        <f t="shared" si="32"/>
        <v>0.39375315679916106</v>
      </c>
      <c r="M74">
        <f t="shared" si="32"/>
        <v>0.59666367899514128</v>
      </c>
      <c r="N74">
        <f t="shared" si="32"/>
        <v>1</v>
      </c>
      <c r="O74">
        <f t="shared" si="32"/>
        <v>1.0223553164612231</v>
      </c>
      <c r="P74">
        <f t="shared" si="32"/>
        <v>1.0041683542722872</v>
      </c>
      <c r="Q74">
        <f t="shared" si="32"/>
        <v>0.97649846469211377</v>
      </c>
      <c r="R74">
        <f t="shared" si="32"/>
        <v>0.96300154198591437</v>
      </c>
      <c r="S74">
        <f t="shared" si="32"/>
        <v>0.96587148531996936</v>
      </c>
      <c r="T74">
        <f t="shared" si="32"/>
        <v>0.96241012810441551</v>
      </c>
      <c r="U74">
        <f t="shared" si="32"/>
        <v>0.95354230850245469</v>
      </c>
      <c r="V74">
        <f t="shared" si="32"/>
        <v>0.94824517868203484</v>
      </c>
    </row>
    <row r="75" spans="2:36" x14ac:dyDescent="0.3">
      <c r="B75">
        <v>2035</v>
      </c>
      <c r="C75" t="s">
        <v>273</v>
      </c>
      <c r="D75" s="16" t="s">
        <v>335</v>
      </c>
      <c r="E75" s="122">
        <f t="shared" si="30"/>
        <v>1.2036836757583125</v>
      </c>
      <c r="F75" s="122">
        <f t="shared" si="30"/>
        <v>1.2036836757583125</v>
      </c>
      <c r="H75" s="109" t="str">
        <f t="shared" si="26"/>
        <v>Water</v>
      </c>
      <c r="K75" s="109" t="str">
        <f t="shared" si="33"/>
        <v>3 wheelers</v>
      </c>
    </row>
    <row r="76" spans="2:36" x14ac:dyDescent="0.3">
      <c r="B76">
        <v>2040</v>
      </c>
      <c r="C76" t="s">
        <v>273</v>
      </c>
      <c r="D76" s="16" t="s">
        <v>335</v>
      </c>
      <c r="E76" s="122">
        <f t="shared" si="30"/>
        <v>1.1810485037066993</v>
      </c>
      <c r="F76" s="122">
        <f t="shared" si="30"/>
        <v>1.1810485037066993</v>
      </c>
      <c r="H76" s="109" t="str">
        <f t="shared" si="26"/>
        <v>Water</v>
      </c>
      <c r="K76" s="109" t="str">
        <f t="shared" si="33"/>
        <v>Cars</v>
      </c>
      <c r="L76">
        <f t="shared" ref="L76:V82" si="34">L30/$N30</f>
        <v>0.91767911256992563</v>
      </c>
      <c r="M76">
        <f t="shared" si="34"/>
        <v>0.88696028988477671</v>
      </c>
      <c r="N76">
        <f t="shared" si="34"/>
        <v>1</v>
      </c>
      <c r="O76">
        <f t="shared" si="34"/>
        <v>1.0636868862652371</v>
      </c>
      <c r="P76">
        <f t="shared" si="34"/>
        <v>1.0743576445387548</v>
      </c>
      <c r="Q76">
        <f t="shared" si="34"/>
        <v>1.1080743841283205</v>
      </c>
      <c r="R76">
        <f t="shared" si="34"/>
        <v>1.1540738910847659</v>
      </c>
      <c r="S76">
        <f t="shared" si="34"/>
        <v>1.1948505731990651</v>
      </c>
      <c r="T76">
        <f t="shared" si="34"/>
        <v>1.218961783006788</v>
      </c>
      <c r="U76">
        <f t="shared" si="34"/>
        <v>1.2573508911916538</v>
      </c>
      <c r="V76">
        <f t="shared" si="34"/>
        <v>1.2961493917605564</v>
      </c>
    </row>
    <row r="77" spans="2:36" x14ac:dyDescent="0.3">
      <c r="B77">
        <v>2045</v>
      </c>
      <c r="C77" t="s">
        <v>273</v>
      </c>
      <c r="D77" s="16" t="s">
        <v>335</v>
      </c>
      <c r="E77" s="122">
        <f t="shared" si="30"/>
        <v>1.1584133316550862</v>
      </c>
      <c r="F77" s="122">
        <f t="shared" si="30"/>
        <v>1.1584133316550862</v>
      </c>
      <c r="H77" s="109" t="str">
        <f t="shared" si="26"/>
        <v>Water</v>
      </c>
      <c r="K77" s="109" t="str">
        <f t="shared" si="33"/>
        <v>LTs</v>
      </c>
      <c r="L77">
        <f t="shared" si="34"/>
        <v>0.2138887366146108</v>
      </c>
      <c r="M77">
        <f t="shared" si="34"/>
        <v>0.46057701032354442</v>
      </c>
      <c r="N77">
        <f t="shared" si="34"/>
        <v>1</v>
      </c>
      <c r="O77">
        <f t="shared" si="34"/>
        <v>1.5165221163166303</v>
      </c>
      <c r="P77">
        <f t="shared" si="34"/>
        <v>1.8270417108143722</v>
      </c>
      <c r="Q77">
        <f t="shared" si="34"/>
        <v>2.0325801442680347</v>
      </c>
      <c r="R77">
        <f t="shared" si="34"/>
        <v>2.2153207160261941</v>
      </c>
      <c r="S77">
        <f t="shared" si="34"/>
        <v>2.3830458545379001</v>
      </c>
      <c r="T77">
        <f t="shared" si="34"/>
        <v>2.5566953357368765</v>
      </c>
      <c r="U77">
        <f t="shared" si="34"/>
        <v>2.736210459186545</v>
      </c>
      <c r="V77">
        <f t="shared" si="34"/>
        <v>2.8959643384979898</v>
      </c>
    </row>
    <row r="78" spans="2:36" x14ac:dyDescent="0.3">
      <c r="B78" s="2">
        <v>2050</v>
      </c>
      <c r="C78" s="2" t="s">
        <v>273</v>
      </c>
      <c r="D78" s="120" t="s">
        <v>335</v>
      </c>
      <c r="E78" s="127">
        <f t="shared" si="30"/>
        <v>1.1357781596034731</v>
      </c>
      <c r="F78" s="127">
        <f t="shared" si="30"/>
        <v>1.1357781596034731</v>
      </c>
      <c r="H78" s="109" t="str">
        <f t="shared" si="26"/>
        <v>Water</v>
      </c>
      <c r="K78" s="109" t="str">
        <f t="shared" si="33"/>
        <v>Minibuses</v>
      </c>
      <c r="L78">
        <f t="shared" si="34"/>
        <v>0.84561025622379216</v>
      </c>
      <c r="M78">
        <f t="shared" si="34"/>
        <v>0.82141122191363691</v>
      </c>
      <c r="N78">
        <f t="shared" si="34"/>
        <v>1</v>
      </c>
      <c r="O78">
        <f t="shared" si="34"/>
        <v>1.0358477084047202</v>
      </c>
      <c r="P78">
        <f t="shared" si="34"/>
        <v>1.0678971976151692</v>
      </c>
      <c r="Q78">
        <f t="shared" si="34"/>
        <v>1.125385540601971</v>
      </c>
      <c r="R78">
        <f t="shared" si="34"/>
        <v>1.1701507969188767</v>
      </c>
      <c r="S78">
        <f t="shared" si="34"/>
        <v>1.1977659288304126</v>
      </c>
      <c r="T78">
        <f t="shared" si="34"/>
        <v>1.2150961238717479</v>
      </c>
      <c r="U78">
        <f t="shared" si="34"/>
        <v>1.2231174311369681</v>
      </c>
      <c r="V78">
        <f t="shared" si="34"/>
        <v>1.2287962802854027</v>
      </c>
    </row>
    <row r="79" spans="2:36" x14ac:dyDescent="0.3">
      <c r="B79">
        <v>2012</v>
      </c>
      <c r="C79" t="s">
        <v>274</v>
      </c>
      <c r="D79" s="16" t="s">
        <v>336</v>
      </c>
      <c r="E79" s="118">
        <f t="shared" si="30"/>
        <v>1.2</v>
      </c>
      <c r="F79" s="118">
        <f t="shared" si="30"/>
        <v>1.2</v>
      </c>
      <c r="H79" s="109" t="str">
        <f>$K$65</f>
        <v>Air international freight</v>
      </c>
      <c r="I79" s="109"/>
      <c r="K79" s="109" t="str">
        <f t="shared" si="33"/>
        <v>Buses</v>
      </c>
      <c r="L79">
        <f t="shared" si="34"/>
        <v>1.7784879383325682</v>
      </c>
      <c r="M79">
        <f t="shared" si="34"/>
        <v>0.98980796600383036</v>
      </c>
      <c r="N79">
        <f t="shared" si="34"/>
        <v>1</v>
      </c>
      <c r="O79">
        <f t="shared" si="34"/>
        <v>1.0357158049239066</v>
      </c>
      <c r="P79">
        <f t="shared" si="34"/>
        <v>1.0679596748376126</v>
      </c>
      <c r="Q79">
        <f t="shared" si="34"/>
        <v>1.1266104255251592</v>
      </c>
      <c r="R79">
        <f t="shared" si="34"/>
        <v>1.1718885028331911</v>
      </c>
      <c r="S79">
        <f t="shared" si="34"/>
        <v>1.1992711269212335</v>
      </c>
      <c r="T79">
        <f t="shared" si="34"/>
        <v>1.2159225826991018</v>
      </c>
      <c r="U79">
        <f t="shared" si="34"/>
        <v>1.2227896221941266</v>
      </c>
      <c r="V79">
        <f t="shared" si="34"/>
        <v>1.2271052003064744</v>
      </c>
    </row>
    <row r="80" spans="2:36" x14ac:dyDescent="0.3">
      <c r="B80">
        <v>2015</v>
      </c>
      <c r="C80" t="s">
        <v>274</v>
      </c>
      <c r="D80" s="16" t="s">
        <v>336</v>
      </c>
      <c r="E80" s="118">
        <f t="shared" si="30"/>
        <v>1.5</v>
      </c>
      <c r="F80" s="118">
        <f t="shared" si="30"/>
        <v>1.5</v>
      </c>
      <c r="H80" s="109" t="str">
        <f t="shared" ref="H80:H84" si="35">$K$65</f>
        <v>Air international freight</v>
      </c>
      <c r="I80" s="109"/>
      <c r="K80" s="109" t="str">
        <f t="shared" si="33"/>
        <v>Rail</v>
      </c>
      <c r="L80">
        <f t="shared" si="34"/>
        <v>0.72153950033760972</v>
      </c>
      <c r="M80">
        <f t="shared" si="34"/>
        <v>0.74733288318703572</v>
      </c>
      <c r="N80">
        <f t="shared" si="34"/>
        <v>1</v>
      </c>
      <c r="O80">
        <f t="shared" si="34"/>
        <v>1.0380622564216389</v>
      </c>
      <c r="P80">
        <f t="shared" si="34"/>
        <v>1.1359783828068657</v>
      </c>
      <c r="Q80">
        <f t="shared" si="34"/>
        <v>1.262554038489462</v>
      </c>
      <c r="R80">
        <f t="shared" si="34"/>
        <v>1.4072455891878843</v>
      </c>
      <c r="S80">
        <f t="shared" si="34"/>
        <v>1.5668533227930723</v>
      </c>
      <c r="T80">
        <f t="shared" si="34"/>
        <v>1.7431467896213622</v>
      </c>
      <c r="U80">
        <f t="shared" si="34"/>
        <v>1.9375413209550256</v>
      </c>
      <c r="V80">
        <f t="shared" si="34"/>
        <v>2.1587715592526933</v>
      </c>
    </row>
    <row r="81" spans="2:22" x14ac:dyDescent="0.3">
      <c r="B81">
        <v>2020</v>
      </c>
      <c r="C81" t="s">
        <v>274</v>
      </c>
      <c r="D81" s="16" t="s">
        <v>336</v>
      </c>
      <c r="E81" s="118">
        <f t="shared" si="30"/>
        <v>1.5714285714285714</v>
      </c>
      <c r="F81" s="118">
        <f t="shared" si="30"/>
        <v>1.5714285714285714</v>
      </c>
      <c r="H81" s="109" t="str">
        <f t="shared" si="35"/>
        <v>Air international freight</v>
      </c>
      <c r="I81" s="109"/>
      <c r="K81" s="109" t="str">
        <f t="shared" si="33"/>
        <v>Air</v>
      </c>
      <c r="L81">
        <f t="shared" si="34"/>
        <v>0.65659311851243751</v>
      </c>
      <c r="M81">
        <f t="shared" si="34"/>
        <v>0.80729531229648666</v>
      </c>
      <c r="N81">
        <f t="shared" si="34"/>
        <v>1</v>
      </c>
      <c r="O81">
        <f t="shared" si="34"/>
        <v>1.414941926447953</v>
      </c>
      <c r="P81">
        <f>P35/$N35</f>
        <v>1.564974397968192</v>
      </c>
      <c r="Q81">
        <f>Q35/$N35</f>
        <v>1.6908282769399003</v>
      </c>
      <c r="R81">
        <f t="shared" si="34"/>
        <v>1.8120817331491743</v>
      </c>
      <c r="S81">
        <f t="shared" si="34"/>
        <v>1.9264421797218139</v>
      </c>
      <c r="T81">
        <f t="shared" si="34"/>
        <v>2.0361054752310603</v>
      </c>
      <c r="U81">
        <f t="shared" si="34"/>
        <v>2.1502655525475038</v>
      </c>
      <c r="V81">
        <f t="shared" si="34"/>
        <v>2.2868084921567307</v>
      </c>
    </row>
    <row r="82" spans="2:22" x14ac:dyDescent="0.3">
      <c r="B82">
        <v>2030</v>
      </c>
      <c r="C82" t="s">
        <v>274</v>
      </c>
      <c r="D82" s="16" t="s">
        <v>336</v>
      </c>
      <c r="E82" s="118">
        <f t="shared" si="30"/>
        <v>1.7339768257637496</v>
      </c>
      <c r="F82" s="118">
        <f t="shared" si="30"/>
        <v>1.7339768257637496</v>
      </c>
      <c r="H82" s="109" t="str">
        <f t="shared" si="35"/>
        <v>Air international freight</v>
      </c>
      <c r="I82" s="109"/>
      <c r="K82" s="109" t="str">
        <f t="shared" si="33"/>
        <v>Freight transport</v>
      </c>
      <c r="L82">
        <f t="shared" si="34"/>
        <v>0.93351021498031173</v>
      </c>
      <c r="M82">
        <f t="shared" si="34"/>
        <v>1.0002213485729929</v>
      </c>
      <c r="N82">
        <f t="shared" si="34"/>
        <v>1</v>
      </c>
      <c r="O82">
        <f t="shared" si="34"/>
        <v>1.1296652007623238</v>
      </c>
      <c r="P82">
        <f t="shared" si="34"/>
        <v>1.1848341551450516</v>
      </c>
      <c r="Q82">
        <f t="shared" si="34"/>
        <v>1.2421520876078072</v>
      </c>
      <c r="R82">
        <f t="shared" si="34"/>
        <v>1.2868809671073977</v>
      </c>
      <c r="S82">
        <f t="shared" si="34"/>
        <v>1.3275285692963394</v>
      </c>
      <c r="T82">
        <f t="shared" si="34"/>
        <v>1.3625810148027067</v>
      </c>
      <c r="U82">
        <f t="shared" si="34"/>
        <v>1.3956958595367737</v>
      </c>
      <c r="V82">
        <f t="shared" si="34"/>
        <v>1.4255539447738277</v>
      </c>
    </row>
    <row r="83" spans="2:22" x14ac:dyDescent="0.3">
      <c r="B83">
        <v>2040</v>
      </c>
      <c r="C83" t="s">
        <v>274</v>
      </c>
      <c r="D83" s="16" t="s">
        <v>336</v>
      </c>
      <c r="E83" s="118">
        <f t="shared" si="30"/>
        <v>1.6169884128818748</v>
      </c>
      <c r="F83" s="118">
        <f t="shared" si="30"/>
        <v>1.6169884128818748</v>
      </c>
      <c r="H83" s="109" t="str">
        <f t="shared" si="35"/>
        <v>Air international freight</v>
      </c>
      <c r="I83" s="109"/>
      <c r="K83" s="109" t="str">
        <f t="shared" si="33"/>
        <v>3Ws</v>
      </c>
    </row>
    <row r="84" spans="2:22" x14ac:dyDescent="0.3">
      <c r="B84" s="2">
        <v>2050</v>
      </c>
      <c r="C84" s="2" t="s">
        <v>274</v>
      </c>
      <c r="D84" s="120" t="s">
        <v>336</v>
      </c>
      <c r="E84" s="121">
        <f t="shared" si="30"/>
        <v>1.5</v>
      </c>
      <c r="F84" s="121">
        <f t="shared" si="30"/>
        <v>1.5</v>
      </c>
      <c r="H84" s="109" t="str">
        <f t="shared" si="35"/>
        <v>Air international freight</v>
      </c>
      <c r="I84" s="109"/>
      <c r="K84" s="109" t="str">
        <f t="shared" si="33"/>
        <v>Light Commercials</v>
      </c>
      <c r="L84">
        <f t="shared" ref="L84:V88" si="36">L38/$N38</f>
        <v>0.63795940486327263</v>
      </c>
      <c r="M84">
        <f t="shared" si="36"/>
        <v>0.87356265823730139</v>
      </c>
      <c r="N84">
        <f t="shared" si="36"/>
        <v>1</v>
      </c>
      <c r="O84">
        <f t="shared" si="36"/>
        <v>1.0545252976943267</v>
      </c>
      <c r="P84">
        <f t="shared" si="36"/>
        <v>1.1208838764060962</v>
      </c>
      <c r="Q84">
        <f t="shared" si="36"/>
        <v>1.1600662311762309</v>
      </c>
      <c r="R84">
        <f t="shared" si="36"/>
        <v>1.1997117832336004</v>
      </c>
      <c r="S84">
        <f t="shared" si="36"/>
        <v>1.2341823852681928</v>
      </c>
      <c r="T84">
        <f t="shared" si="36"/>
        <v>1.2676191612947905</v>
      </c>
      <c r="U84">
        <f t="shared" si="36"/>
        <v>1.3024568348601342</v>
      </c>
      <c r="V84">
        <f t="shared" si="36"/>
        <v>1.3434551948816877</v>
      </c>
    </row>
    <row r="85" spans="2:22" x14ac:dyDescent="0.3">
      <c r="B85">
        <v>2012</v>
      </c>
      <c r="C85" t="s">
        <v>260</v>
      </c>
      <c r="D85" t="s">
        <v>259</v>
      </c>
      <c r="E85" s="13">
        <f t="shared" si="30"/>
        <v>0.99818066553506291</v>
      </c>
      <c r="F85" s="13">
        <f t="shared" si="30"/>
        <v>0.99818066553506291</v>
      </c>
      <c r="H85" s="109" t="str">
        <f>$K$66</f>
        <v>Bike</v>
      </c>
      <c r="K85" s="109" t="str">
        <f t="shared" si="33"/>
        <v>Medium Trucks</v>
      </c>
      <c r="L85">
        <f t="shared" si="36"/>
        <v>1.0002021067036473</v>
      </c>
      <c r="M85">
        <f t="shared" si="36"/>
        <v>1.013645503602508</v>
      </c>
      <c r="N85">
        <f t="shared" si="36"/>
        <v>1</v>
      </c>
      <c r="O85">
        <f t="shared" si="36"/>
        <v>1.0804821156622371</v>
      </c>
      <c r="P85">
        <f t="shared" si="36"/>
        <v>1.1166974285051863</v>
      </c>
      <c r="Q85">
        <f t="shared" si="36"/>
        <v>1.1486839167654328</v>
      </c>
      <c r="R85">
        <f t="shared" si="36"/>
        <v>1.1774961602899683</v>
      </c>
      <c r="S85">
        <f t="shared" si="36"/>
        <v>1.2011228936879268</v>
      </c>
      <c r="T85">
        <f t="shared" si="36"/>
        <v>1.2246357275965805</v>
      </c>
      <c r="U85">
        <f t="shared" si="36"/>
        <v>1.2499102686317354</v>
      </c>
      <c r="V85">
        <f t="shared" si="36"/>
        <v>1.2776632320290087</v>
      </c>
    </row>
    <row r="86" spans="2:22" x14ac:dyDescent="0.3">
      <c r="B86">
        <v>2015</v>
      </c>
      <c r="C86" t="s">
        <v>260</v>
      </c>
      <c r="D86" t="s">
        <v>259</v>
      </c>
      <c r="E86" s="13">
        <f t="shared" si="30"/>
        <v>0.99545166383765737</v>
      </c>
      <c r="F86" s="13">
        <f t="shared" si="30"/>
        <v>0.99545166383765737</v>
      </c>
      <c r="H86" s="109" t="str">
        <f t="shared" ref="H86:H90" si="37">$K$66</f>
        <v>Bike</v>
      </c>
      <c r="K86" s="109" t="str">
        <f t="shared" si="33"/>
        <v>Heavy Trucks</v>
      </c>
      <c r="L86">
        <f t="shared" si="36"/>
        <v>0.84347231413553836</v>
      </c>
      <c r="M86">
        <f t="shared" si="36"/>
        <v>0.94043329236293027</v>
      </c>
      <c r="N86">
        <f t="shared" si="36"/>
        <v>1</v>
      </c>
      <c r="O86">
        <f t="shared" si="36"/>
        <v>1.0409289114067575</v>
      </c>
      <c r="P86">
        <f t="shared" si="36"/>
        <v>1.08237998162267</v>
      </c>
      <c r="Q86">
        <f t="shared" si="36"/>
        <v>1.1298004151157686</v>
      </c>
      <c r="R86">
        <f t="shared" si="36"/>
        <v>1.1759400009703265</v>
      </c>
      <c r="S86">
        <f t="shared" si="36"/>
        <v>1.2079110763803866</v>
      </c>
      <c r="T86">
        <f t="shared" si="36"/>
        <v>1.2362357069252936</v>
      </c>
      <c r="U86">
        <f t="shared" si="36"/>
        <v>1.2650001053754689</v>
      </c>
      <c r="V86">
        <f t="shared" si="36"/>
        <v>1.2957605816766631</v>
      </c>
    </row>
    <row r="87" spans="2:22" x14ac:dyDescent="0.3">
      <c r="B87">
        <v>2020</v>
      </c>
      <c r="C87" t="s">
        <v>260</v>
      </c>
      <c r="D87" t="s">
        <v>259</v>
      </c>
      <c r="E87" s="13">
        <f t="shared" si="30"/>
        <v>0.98862915959414355</v>
      </c>
      <c r="F87" s="13">
        <f t="shared" si="30"/>
        <v>0.98862915959414355</v>
      </c>
      <c r="H87" s="109" t="str">
        <f t="shared" si="37"/>
        <v>Bike</v>
      </c>
      <c r="K87" s="109" t="str">
        <f t="shared" si="33"/>
        <v>Rail</v>
      </c>
      <c r="L87">
        <f t="shared" si="36"/>
        <v>0.90442161679321131</v>
      </c>
      <c r="M87">
        <f t="shared" si="36"/>
        <v>0.88253684680661015</v>
      </c>
      <c r="N87">
        <f t="shared" si="36"/>
        <v>1</v>
      </c>
      <c r="O87">
        <f t="shared" si="36"/>
        <v>1.0349165566200142</v>
      </c>
      <c r="P87">
        <f t="shared" si="36"/>
        <v>1.1775051541182668</v>
      </c>
      <c r="Q87">
        <f t="shared" si="36"/>
        <v>1.2706336583953568</v>
      </c>
      <c r="R87">
        <f t="shared" si="36"/>
        <v>1.3593086802998622</v>
      </c>
      <c r="S87">
        <f t="shared" si="36"/>
        <v>1.4406241793777013</v>
      </c>
      <c r="T87">
        <f t="shared" si="36"/>
        <v>1.517559294901766</v>
      </c>
      <c r="U87">
        <f t="shared" si="36"/>
        <v>1.597638640302359</v>
      </c>
      <c r="V87">
        <f t="shared" si="36"/>
        <v>1.6759399527800027</v>
      </c>
    </row>
    <row r="88" spans="2:22" x14ac:dyDescent="0.3">
      <c r="B88">
        <v>2030</v>
      </c>
      <c r="C88" t="s">
        <v>260</v>
      </c>
      <c r="D88" t="s">
        <v>259</v>
      </c>
      <c r="E88" s="13">
        <f t="shared" si="30"/>
        <v>0.98089698811816128</v>
      </c>
      <c r="F88" s="13">
        <f t="shared" si="30"/>
        <v>0.98089698811816128</v>
      </c>
      <c r="H88" s="109" t="str">
        <f t="shared" si="37"/>
        <v>Bike</v>
      </c>
      <c r="K88" s="109" t="str">
        <f t="shared" si="33"/>
        <v>Water</v>
      </c>
      <c r="L88">
        <f t="shared" si="36"/>
        <v>0.93974788828124023</v>
      </c>
      <c r="M88">
        <f t="shared" si="36"/>
        <v>1.0048665720883119</v>
      </c>
      <c r="N88">
        <f t="shared" si="36"/>
        <v>1</v>
      </c>
      <c r="O88">
        <f t="shared" si="36"/>
        <v>1.1357781596034731</v>
      </c>
      <c r="P88">
        <f t="shared" si="36"/>
        <v>1.1910975854266563</v>
      </c>
      <c r="Q88">
        <f t="shared" si="36"/>
        <v>1.2489540198615388</v>
      </c>
      <c r="R88">
        <f t="shared" si="36"/>
        <v>1.2934290664951884</v>
      </c>
      <c r="S88">
        <f t="shared" si="36"/>
        <v>1.3343895232641219</v>
      </c>
      <c r="T88">
        <f t="shared" si="36"/>
        <v>1.3695800576579584</v>
      </c>
      <c r="U88">
        <f t="shared" si="36"/>
        <v>1.4026270674160499</v>
      </c>
      <c r="V88">
        <f t="shared" si="36"/>
        <v>1.4320368293518897</v>
      </c>
    </row>
    <row r="89" spans="2:22" x14ac:dyDescent="0.3">
      <c r="B89">
        <v>2040</v>
      </c>
      <c r="C89" t="s">
        <v>260</v>
      </c>
      <c r="D89" t="s">
        <v>259</v>
      </c>
      <c r="E89" s="13">
        <f t="shared" si="30"/>
        <v>0.98817432597790933</v>
      </c>
      <c r="F89" s="13">
        <f t="shared" si="30"/>
        <v>0.98817432597790933</v>
      </c>
      <c r="H89" s="109" t="str">
        <f t="shared" si="37"/>
        <v>Bike</v>
      </c>
    </row>
    <row r="90" spans="2:22" x14ac:dyDescent="0.3">
      <c r="B90" s="2">
        <v>2050</v>
      </c>
      <c r="C90" s="2" t="s">
        <v>260</v>
      </c>
      <c r="D90" s="2" t="s">
        <v>259</v>
      </c>
      <c r="E90" s="19">
        <f t="shared" si="30"/>
        <v>0.99545166383765737</v>
      </c>
      <c r="F90" s="19">
        <f t="shared" si="30"/>
        <v>0.99545166383765737</v>
      </c>
      <c r="H90" s="109" t="str">
        <f t="shared" si="37"/>
        <v>Bike</v>
      </c>
    </row>
    <row r="91" spans="2:22" x14ac:dyDescent="0.3">
      <c r="B91">
        <v>2012</v>
      </c>
      <c r="C91" t="s">
        <v>261</v>
      </c>
      <c r="D91" t="s">
        <v>337</v>
      </c>
      <c r="E91" s="13">
        <f t="shared" si="30"/>
        <v>0.99834862975654359</v>
      </c>
      <c r="F91" s="13">
        <f t="shared" si="30"/>
        <v>0.99834862975654359</v>
      </c>
      <c r="H91" s="109" t="str">
        <f>$K$67</f>
        <v>Walk</v>
      </c>
    </row>
    <row r="92" spans="2:22" x14ac:dyDescent="0.3">
      <c r="B92">
        <v>2015</v>
      </c>
      <c r="C92" t="s">
        <v>261</v>
      </c>
      <c r="D92" t="s">
        <v>337</v>
      </c>
      <c r="E92" s="13">
        <f t="shared" si="30"/>
        <v>0.99587157439135898</v>
      </c>
      <c r="F92" s="13">
        <f t="shared" si="30"/>
        <v>0.99587157439135898</v>
      </c>
      <c r="H92" s="109" t="str">
        <f t="shared" ref="H92:H96" si="38">$K$67</f>
        <v>Walk</v>
      </c>
    </row>
    <row r="93" spans="2:22" x14ac:dyDescent="0.3">
      <c r="B93">
        <v>2020</v>
      </c>
      <c r="C93" t="s">
        <v>261</v>
      </c>
      <c r="D93" t="s">
        <v>337</v>
      </c>
      <c r="E93" s="13">
        <f t="shared" si="30"/>
        <v>0.98967893597839729</v>
      </c>
      <c r="F93" s="13">
        <f t="shared" si="30"/>
        <v>0.98967893597839729</v>
      </c>
      <c r="H93" s="109" t="str">
        <f t="shared" si="38"/>
        <v>Walk</v>
      </c>
    </row>
    <row r="94" spans="2:22" x14ac:dyDescent="0.3">
      <c r="B94">
        <v>2030</v>
      </c>
      <c r="C94" t="s">
        <v>261</v>
      </c>
      <c r="D94" t="s">
        <v>337</v>
      </c>
      <c r="E94" s="13">
        <f t="shared" si="30"/>
        <v>0.98266061244370739</v>
      </c>
      <c r="F94" s="13">
        <f t="shared" si="30"/>
        <v>0.98266061244370739</v>
      </c>
      <c r="H94" s="109" t="str">
        <f t="shared" si="38"/>
        <v>Walk</v>
      </c>
    </row>
    <row r="95" spans="2:22" x14ac:dyDescent="0.3">
      <c r="B95">
        <v>2040</v>
      </c>
      <c r="C95" t="s">
        <v>261</v>
      </c>
      <c r="D95" t="s">
        <v>337</v>
      </c>
      <c r="E95" s="13">
        <f t="shared" si="30"/>
        <v>0.98926609341753313</v>
      </c>
      <c r="F95" s="13">
        <f t="shared" si="30"/>
        <v>0.98926609341753313</v>
      </c>
      <c r="H95" s="109" t="str">
        <f t="shared" si="38"/>
        <v>Walk</v>
      </c>
    </row>
    <row r="96" spans="2:22" x14ac:dyDescent="0.3">
      <c r="B96" s="2">
        <v>2050</v>
      </c>
      <c r="C96" s="2" t="s">
        <v>261</v>
      </c>
      <c r="D96" s="2" t="s">
        <v>337</v>
      </c>
      <c r="E96" s="19">
        <f t="shared" si="30"/>
        <v>0.99587157439135898</v>
      </c>
      <c r="F96" s="19">
        <f t="shared" si="30"/>
        <v>0.99587157439135898</v>
      </c>
      <c r="H96" s="109" t="str">
        <f t="shared" si="38"/>
        <v>Walk</v>
      </c>
    </row>
    <row r="97" spans="2:10" x14ac:dyDescent="0.3">
      <c r="B97">
        <v>2012</v>
      </c>
      <c r="C97" t="str">
        <f>'BY_Demands (3)'!$L$12</f>
        <v>Transport Passengers Motorbike Short Distance</v>
      </c>
      <c r="D97" t="s">
        <v>262</v>
      </c>
      <c r="E97" s="122">
        <f t="shared" si="30"/>
        <v>1.0059196617336152</v>
      </c>
      <c r="F97" s="122">
        <f t="shared" si="30"/>
        <v>1.0059196617336152</v>
      </c>
      <c r="H97" s="109" t="str">
        <f>$K$48</f>
        <v>2 Wheelers</v>
      </c>
      <c r="J97" s="109"/>
    </row>
    <row r="98" spans="2:10" x14ac:dyDescent="0.3">
      <c r="B98">
        <v>2015</v>
      </c>
      <c r="C98" t="str">
        <f>'BY_Demands (3)'!$L$12</f>
        <v>Transport Passengers Motorbike Short Distance</v>
      </c>
      <c r="D98" t="s">
        <v>262</v>
      </c>
      <c r="E98" s="13">
        <f t="shared" si="30"/>
        <v>1.014799154334038</v>
      </c>
      <c r="F98" s="13">
        <f t="shared" si="30"/>
        <v>1.014799154334038</v>
      </c>
      <c r="H98" s="109" t="str">
        <f t="shared" ref="H98:H150" si="39">$K$48</f>
        <v>2 Wheelers</v>
      </c>
      <c r="J98" s="109"/>
    </row>
    <row r="99" spans="2:10" x14ac:dyDescent="0.3">
      <c r="B99">
        <v>2020</v>
      </c>
      <c r="C99" t="str">
        <f>'BY_Demands (3)'!$L$12</f>
        <v>Transport Passengers Motorbike Short Distance</v>
      </c>
      <c r="D99" t="s">
        <v>262</v>
      </c>
      <c r="E99" s="13">
        <f t="shared" si="30"/>
        <v>1.0634249471458774</v>
      </c>
      <c r="F99" s="13">
        <f t="shared" si="30"/>
        <v>1.0634249471458774</v>
      </c>
      <c r="H99" s="109" t="str">
        <f t="shared" si="39"/>
        <v>2 Wheelers</v>
      </c>
      <c r="J99" s="109"/>
    </row>
    <row r="100" spans="2:10" x14ac:dyDescent="0.3">
      <c r="B100">
        <v>2025</v>
      </c>
      <c r="C100" t="str">
        <f>'BY_Demands (3)'!$L$12</f>
        <v>Transport Passengers Motorbike Short Distance</v>
      </c>
      <c r="D100" t="s">
        <v>262</v>
      </c>
      <c r="E100" s="13">
        <f t="shared" si="30"/>
        <v>1.0341222403446337</v>
      </c>
      <c r="F100" s="13">
        <f t="shared" si="30"/>
        <v>1.0341222403446337</v>
      </c>
      <c r="H100" s="109" t="str">
        <f t="shared" si="39"/>
        <v>2 Wheelers</v>
      </c>
      <c r="J100" s="109"/>
    </row>
    <row r="101" spans="2:10" x14ac:dyDescent="0.3">
      <c r="B101">
        <v>2030</v>
      </c>
      <c r="C101" t="str">
        <f>'BY_Demands (3)'!$L$12</f>
        <v>Transport Passengers Motorbike Short Distance</v>
      </c>
      <c r="D101" t="s">
        <v>262</v>
      </c>
      <c r="E101" s="13">
        <f t="shared" si="30"/>
        <v>1.0302576231425147</v>
      </c>
      <c r="F101" s="13">
        <f t="shared" si="30"/>
        <v>1.0302576231425147</v>
      </c>
      <c r="H101" s="109" t="str">
        <f t="shared" si="39"/>
        <v>2 Wheelers</v>
      </c>
      <c r="J101" s="109"/>
    </row>
    <row r="102" spans="2:10" x14ac:dyDescent="0.3">
      <c r="B102">
        <v>2035</v>
      </c>
      <c r="C102" t="str">
        <f>'BY_Demands (3)'!$L$12</f>
        <v>Transport Passengers Motorbike Short Distance</v>
      </c>
      <c r="D102" t="s">
        <v>262</v>
      </c>
      <c r="E102" s="13">
        <f t="shared" si="30"/>
        <v>1.0263930059403954</v>
      </c>
      <c r="F102" s="13">
        <f t="shared" si="30"/>
        <v>1.0263930059403954</v>
      </c>
      <c r="H102" s="109" t="str">
        <f t="shared" si="39"/>
        <v>2 Wheelers</v>
      </c>
      <c r="J102" s="109"/>
    </row>
    <row r="103" spans="2:10" x14ac:dyDescent="0.3">
      <c r="B103">
        <v>2040</v>
      </c>
      <c r="C103" t="str">
        <f>'BY_Demands (3)'!$L$12</f>
        <v>Transport Passengers Motorbike Short Distance</v>
      </c>
      <c r="D103" t="s">
        <v>262</v>
      </c>
      <c r="E103" s="13">
        <f t="shared" si="30"/>
        <v>1.0225283887382763</v>
      </c>
      <c r="F103" s="13">
        <f t="shared" si="30"/>
        <v>1.0225283887382763</v>
      </c>
      <c r="H103" s="109" t="str">
        <f t="shared" si="39"/>
        <v>2 Wheelers</v>
      </c>
      <c r="J103" s="109"/>
    </row>
    <row r="104" spans="2:10" x14ac:dyDescent="0.3">
      <c r="B104">
        <v>2045</v>
      </c>
      <c r="C104" t="str">
        <f>'BY_Demands (3)'!$L$12</f>
        <v>Transport Passengers Motorbike Short Distance</v>
      </c>
      <c r="D104" t="s">
        <v>262</v>
      </c>
      <c r="E104" s="13">
        <f t="shared" si="30"/>
        <v>1.0186637715361571</v>
      </c>
      <c r="F104" s="13">
        <f t="shared" si="30"/>
        <v>1.0186637715361571</v>
      </c>
      <c r="H104" s="109" t="str">
        <f t="shared" si="39"/>
        <v>2 Wheelers</v>
      </c>
      <c r="J104" s="109"/>
    </row>
    <row r="105" spans="2:10" x14ac:dyDescent="0.3">
      <c r="B105" s="2">
        <v>2050</v>
      </c>
      <c r="C105" s="2" t="str">
        <f>'BY_Demands (3)'!$L$12</f>
        <v>Transport Passengers Motorbike Short Distance</v>
      </c>
      <c r="D105" s="2" t="s">
        <v>262</v>
      </c>
      <c r="E105" s="19">
        <f t="shared" si="30"/>
        <v>1.014799154334038</v>
      </c>
      <c r="F105" s="19">
        <f t="shared" si="30"/>
        <v>1.014799154334038</v>
      </c>
      <c r="H105" s="109" t="str">
        <f t="shared" si="39"/>
        <v>2 Wheelers</v>
      </c>
      <c r="J105" s="109"/>
    </row>
    <row r="106" spans="2:10" x14ac:dyDescent="0.3">
      <c r="B106">
        <v>2012</v>
      </c>
      <c r="C106" t="str">
        <f>'BY_Demands (3)'!$L$13</f>
        <v>Transport Passengers Motorbike Medium Distance</v>
      </c>
      <c r="D106" t="s">
        <v>263</v>
      </c>
      <c r="E106" s="122">
        <f t="shared" si="30"/>
        <v>1.0059196617336152</v>
      </c>
      <c r="F106" s="122">
        <f t="shared" si="30"/>
        <v>1.0059196617336152</v>
      </c>
      <c r="H106" s="109" t="str">
        <f t="shared" si="39"/>
        <v>2 Wheelers</v>
      </c>
      <c r="J106" s="109"/>
    </row>
    <row r="107" spans="2:10" x14ac:dyDescent="0.3">
      <c r="B107">
        <v>2015</v>
      </c>
      <c r="C107" t="str">
        <f>'BY_Demands (3)'!$L$13</f>
        <v>Transport Passengers Motorbike Medium Distance</v>
      </c>
      <c r="D107" t="s">
        <v>263</v>
      </c>
      <c r="E107" s="13">
        <f t="shared" si="30"/>
        <v>1.014799154334038</v>
      </c>
      <c r="F107" s="13">
        <f t="shared" si="30"/>
        <v>1.014799154334038</v>
      </c>
      <c r="H107" s="109" t="str">
        <f t="shared" si="39"/>
        <v>2 Wheelers</v>
      </c>
      <c r="J107" s="109"/>
    </row>
    <row r="108" spans="2:10" x14ac:dyDescent="0.3">
      <c r="B108">
        <v>2020</v>
      </c>
      <c r="C108" t="str">
        <f>'BY_Demands (3)'!$L$13</f>
        <v>Transport Passengers Motorbike Medium Distance</v>
      </c>
      <c r="D108" t="s">
        <v>263</v>
      </c>
      <c r="E108" s="13">
        <f t="shared" si="30"/>
        <v>1.0634249471458774</v>
      </c>
      <c r="F108" s="13">
        <f t="shared" si="30"/>
        <v>1.0634249471458774</v>
      </c>
      <c r="H108" s="109" t="str">
        <f t="shared" si="39"/>
        <v>2 Wheelers</v>
      </c>
      <c r="J108" s="109"/>
    </row>
    <row r="109" spans="2:10" x14ac:dyDescent="0.3">
      <c r="B109">
        <v>2025</v>
      </c>
      <c r="C109" t="str">
        <f>'BY_Demands (3)'!$L$13</f>
        <v>Transport Passengers Motorbike Medium Distance</v>
      </c>
      <c r="D109" t="s">
        <v>263</v>
      </c>
      <c r="E109" s="13">
        <f t="shared" si="30"/>
        <v>1.0341222403446337</v>
      </c>
      <c r="F109" s="13">
        <f t="shared" si="30"/>
        <v>1.0341222403446337</v>
      </c>
      <c r="H109" s="109" t="str">
        <f t="shared" si="39"/>
        <v>2 Wheelers</v>
      </c>
      <c r="J109" s="109"/>
    </row>
    <row r="110" spans="2:10" x14ac:dyDescent="0.3">
      <c r="B110">
        <v>2030</v>
      </c>
      <c r="C110" t="str">
        <f>'BY_Demands (3)'!$L$13</f>
        <v>Transport Passengers Motorbike Medium Distance</v>
      </c>
      <c r="D110" t="s">
        <v>263</v>
      </c>
      <c r="E110" s="13">
        <f t="shared" si="30"/>
        <v>1.0302576231425147</v>
      </c>
      <c r="F110" s="13">
        <f t="shared" si="30"/>
        <v>1.0302576231425147</v>
      </c>
      <c r="H110" s="109" t="str">
        <f t="shared" si="39"/>
        <v>2 Wheelers</v>
      </c>
      <c r="J110" s="109"/>
    </row>
    <row r="111" spans="2:10" x14ac:dyDescent="0.3">
      <c r="B111">
        <v>2035</v>
      </c>
      <c r="C111" t="str">
        <f>'BY_Demands (3)'!$L$13</f>
        <v>Transport Passengers Motorbike Medium Distance</v>
      </c>
      <c r="D111" t="s">
        <v>263</v>
      </c>
      <c r="E111" s="13">
        <f t="shared" si="30"/>
        <v>1.0263930059403954</v>
      </c>
      <c r="F111" s="13">
        <f t="shared" si="30"/>
        <v>1.0263930059403954</v>
      </c>
      <c r="H111" s="109" t="str">
        <f t="shared" si="39"/>
        <v>2 Wheelers</v>
      </c>
      <c r="J111" s="109"/>
    </row>
    <row r="112" spans="2:10" x14ac:dyDescent="0.3">
      <c r="B112">
        <v>2040</v>
      </c>
      <c r="C112" t="str">
        <f>'BY_Demands (3)'!$L$13</f>
        <v>Transport Passengers Motorbike Medium Distance</v>
      </c>
      <c r="D112" t="s">
        <v>263</v>
      </c>
      <c r="E112" s="13">
        <f t="shared" si="30"/>
        <v>1.0225283887382763</v>
      </c>
      <c r="F112" s="13">
        <f t="shared" si="30"/>
        <v>1.0225283887382763</v>
      </c>
      <c r="H112" s="109" t="str">
        <f t="shared" si="39"/>
        <v>2 Wheelers</v>
      </c>
    </row>
    <row r="113" spans="2:8" x14ac:dyDescent="0.3">
      <c r="B113">
        <v>2045</v>
      </c>
      <c r="C113" t="str">
        <f>'BY_Demands (3)'!$L$13</f>
        <v>Transport Passengers Motorbike Medium Distance</v>
      </c>
      <c r="D113" t="s">
        <v>263</v>
      </c>
      <c r="E113" s="13">
        <f t="shared" si="30"/>
        <v>1.0186637715361571</v>
      </c>
      <c r="F113" s="13">
        <f t="shared" si="30"/>
        <v>1.0186637715361571</v>
      </c>
      <c r="H113" s="109" t="str">
        <f t="shared" si="39"/>
        <v>2 Wheelers</v>
      </c>
    </row>
    <row r="114" spans="2:8" x14ac:dyDescent="0.3">
      <c r="B114" s="2">
        <v>2050</v>
      </c>
      <c r="C114" s="2" t="str">
        <f>'BY_Demands (3)'!$L$13</f>
        <v>Transport Passengers Motorbike Medium Distance</v>
      </c>
      <c r="D114" s="2" t="s">
        <v>263</v>
      </c>
      <c r="E114" s="19">
        <f t="shared" si="30"/>
        <v>1.014799154334038</v>
      </c>
      <c r="F114" s="19">
        <f t="shared" si="30"/>
        <v>1.014799154334038</v>
      </c>
      <c r="H114" s="109" t="str">
        <f t="shared" si="39"/>
        <v>2 Wheelers</v>
      </c>
    </row>
    <row r="115" spans="2:8" x14ac:dyDescent="0.3">
      <c r="B115">
        <v>2012</v>
      </c>
      <c r="C115" t="str">
        <f>'BY_Demands (3)'!$L$14</f>
        <v>Transport Passengers Motorbike Long Distance</v>
      </c>
      <c r="D115" t="str">
        <f>'BY_Demands (3)'!$J$14</f>
        <v>TPMTL</v>
      </c>
      <c r="E115" s="122">
        <f t="shared" si="30"/>
        <v>1.0059196617336152</v>
      </c>
      <c r="F115" s="122">
        <f t="shared" si="30"/>
        <v>1.0059196617336152</v>
      </c>
      <c r="H115" s="109" t="str">
        <f t="shared" si="39"/>
        <v>2 Wheelers</v>
      </c>
    </row>
    <row r="116" spans="2:8" x14ac:dyDescent="0.3">
      <c r="B116">
        <v>2015</v>
      </c>
      <c r="C116" t="str">
        <f>'BY_Demands (3)'!$L$14</f>
        <v>Transport Passengers Motorbike Long Distance</v>
      </c>
      <c r="D116" t="str">
        <f>'BY_Demands (3)'!$J$14</f>
        <v>TPMTL</v>
      </c>
      <c r="E116" s="13">
        <f t="shared" si="30"/>
        <v>1.014799154334038</v>
      </c>
      <c r="F116" s="13">
        <f t="shared" si="30"/>
        <v>1.014799154334038</v>
      </c>
      <c r="H116" s="109" t="str">
        <f t="shared" si="39"/>
        <v>2 Wheelers</v>
      </c>
    </row>
    <row r="117" spans="2:8" x14ac:dyDescent="0.3">
      <c r="B117">
        <v>2020</v>
      </c>
      <c r="C117" t="str">
        <f>'BY_Demands (3)'!$L$14</f>
        <v>Transport Passengers Motorbike Long Distance</v>
      </c>
      <c r="D117" t="str">
        <f>'BY_Demands (3)'!$J$14</f>
        <v>TPMTL</v>
      </c>
      <c r="E117" s="13">
        <f t="shared" si="30"/>
        <v>1.0634249471458774</v>
      </c>
      <c r="F117" s="13">
        <f t="shared" si="30"/>
        <v>1.0634249471458774</v>
      </c>
      <c r="H117" s="109" t="str">
        <f t="shared" si="39"/>
        <v>2 Wheelers</v>
      </c>
    </row>
    <row r="118" spans="2:8" x14ac:dyDescent="0.3">
      <c r="B118">
        <v>2025</v>
      </c>
      <c r="C118" t="str">
        <f>'BY_Demands (3)'!$L$14</f>
        <v>Transport Passengers Motorbike Long Distance</v>
      </c>
      <c r="D118" t="str">
        <f>'BY_Demands (3)'!$J$14</f>
        <v>TPMTL</v>
      </c>
      <c r="E118" s="13">
        <f t="shared" si="30"/>
        <v>1.0341222403446337</v>
      </c>
      <c r="F118" s="13">
        <f t="shared" si="30"/>
        <v>1.0341222403446337</v>
      </c>
      <c r="H118" s="109" t="str">
        <f t="shared" si="39"/>
        <v>2 Wheelers</v>
      </c>
    </row>
    <row r="119" spans="2:8" x14ac:dyDescent="0.3">
      <c r="B119">
        <v>2030</v>
      </c>
      <c r="C119" t="str">
        <f>'BY_Demands (3)'!$L$14</f>
        <v>Transport Passengers Motorbike Long Distance</v>
      </c>
      <c r="D119" t="str">
        <f>'BY_Demands (3)'!$J$14</f>
        <v>TPMTL</v>
      </c>
      <c r="E119" s="13">
        <f t="shared" si="30"/>
        <v>1.0302576231425147</v>
      </c>
      <c r="F119" s="13">
        <f t="shared" si="30"/>
        <v>1.0302576231425147</v>
      </c>
      <c r="H119" s="109" t="str">
        <f t="shared" si="39"/>
        <v>2 Wheelers</v>
      </c>
    </row>
    <row r="120" spans="2:8" x14ac:dyDescent="0.3">
      <c r="B120">
        <v>2035</v>
      </c>
      <c r="C120" t="str">
        <f>'BY_Demands (3)'!$L$14</f>
        <v>Transport Passengers Motorbike Long Distance</v>
      </c>
      <c r="D120" t="str">
        <f>'BY_Demands (3)'!$J$14</f>
        <v>TPMTL</v>
      </c>
      <c r="E120" s="13">
        <f t="shared" si="30"/>
        <v>1.0263930059403954</v>
      </c>
      <c r="F120" s="13">
        <f t="shared" si="30"/>
        <v>1.0263930059403954</v>
      </c>
      <c r="H120" s="109" t="str">
        <f t="shared" si="39"/>
        <v>2 Wheelers</v>
      </c>
    </row>
    <row r="121" spans="2:8" x14ac:dyDescent="0.3">
      <c r="B121">
        <v>2040</v>
      </c>
      <c r="C121" t="str">
        <f>'BY_Demands (3)'!$L$14</f>
        <v>Transport Passengers Motorbike Long Distance</v>
      </c>
      <c r="D121" t="str">
        <f>'BY_Demands (3)'!$J$14</f>
        <v>TPMTL</v>
      </c>
      <c r="E121" s="13">
        <f t="shared" si="30"/>
        <v>1.0225283887382763</v>
      </c>
      <c r="F121" s="13">
        <f t="shared" si="30"/>
        <v>1.0225283887382763</v>
      </c>
      <c r="H121" s="109" t="str">
        <f t="shared" si="39"/>
        <v>2 Wheelers</v>
      </c>
    </row>
    <row r="122" spans="2:8" x14ac:dyDescent="0.3">
      <c r="B122">
        <v>2045</v>
      </c>
      <c r="C122" t="str">
        <f>'BY_Demands (3)'!$L$14</f>
        <v>Transport Passengers Motorbike Long Distance</v>
      </c>
      <c r="D122" t="str">
        <f>'BY_Demands (3)'!$J$14</f>
        <v>TPMTL</v>
      </c>
      <c r="E122" s="13">
        <f t="shared" si="30"/>
        <v>1.0186637715361571</v>
      </c>
      <c r="F122" s="13">
        <f t="shared" si="30"/>
        <v>1.0186637715361571</v>
      </c>
      <c r="H122" s="109" t="str">
        <f t="shared" si="39"/>
        <v>2 Wheelers</v>
      </c>
    </row>
    <row r="123" spans="2:8" x14ac:dyDescent="0.3">
      <c r="B123" s="2">
        <v>2050</v>
      </c>
      <c r="C123" t="str">
        <f>'BY_Demands (3)'!$L$14</f>
        <v>Transport Passengers Motorbike Long Distance</v>
      </c>
      <c r="D123" t="str">
        <f>'BY_Demands (3)'!$J$14</f>
        <v>TPMTL</v>
      </c>
      <c r="E123" s="19">
        <f t="shared" si="30"/>
        <v>1.014799154334038</v>
      </c>
      <c r="F123" s="19">
        <f t="shared" si="30"/>
        <v>1.014799154334038</v>
      </c>
      <c r="H123" s="109" t="str">
        <f t="shared" si="39"/>
        <v>2 Wheelers</v>
      </c>
    </row>
    <row r="124" spans="2:8" x14ac:dyDescent="0.3">
      <c r="B124" s="5">
        <v>2012</v>
      </c>
      <c r="C124" s="5" t="str">
        <f>'BY_Demands (3)'!$L$16</f>
        <v>Transport Passengers Moped 45 Short Distance</v>
      </c>
      <c r="D124" s="5" t="s">
        <v>264</v>
      </c>
      <c r="E124" s="122">
        <f t="shared" si="30"/>
        <v>1.0059196617336152</v>
      </c>
      <c r="F124" s="122">
        <f t="shared" si="30"/>
        <v>1.0059196617336152</v>
      </c>
      <c r="H124" s="109" t="str">
        <f t="shared" si="39"/>
        <v>2 Wheelers</v>
      </c>
    </row>
    <row r="125" spans="2:8" x14ac:dyDescent="0.3">
      <c r="B125">
        <v>2015</v>
      </c>
      <c r="C125" t="str">
        <f>'BY_Demands (3)'!$L$16</f>
        <v>Transport Passengers Moped 45 Short Distance</v>
      </c>
      <c r="D125" t="s">
        <v>264</v>
      </c>
      <c r="E125" s="13">
        <f t="shared" si="30"/>
        <v>1.014799154334038</v>
      </c>
      <c r="F125" s="13">
        <f t="shared" si="30"/>
        <v>1.014799154334038</v>
      </c>
      <c r="H125" s="109" t="str">
        <f t="shared" si="39"/>
        <v>2 Wheelers</v>
      </c>
    </row>
    <row r="126" spans="2:8" x14ac:dyDescent="0.3">
      <c r="B126">
        <v>2020</v>
      </c>
      <c r="C126" t="str">
        <f>'BY_Demands (3)'!$L$16</f>
        <v>Transport Passengers Moped 45 Short Distance</v>
      </c>
      <c r="D126" t="s">
        <v>264</v>
      </c>
      <c r="E126" s="13">
        <f t="shared" si="30"/>
        <v>1.0634249471458774</v>
      </c>
      <c r="F126" s="13">
        <f t="shared" si="30"/>
        <v>1.0634249471458774</v>
      </c>
      <c r="H126" s="109" t="str">
        <f t="shared" si="39"/>
        <v>2 Wheelers</v>
      </c>
    </row>
    <row r="127" spans="2:8" x14ac:dyDescent="0.3">
      <c r="B127">
        <v>2025</v>
      </c>
      <c r="C127" t="str">
        <f>'BY_Demands (3)'!$L$16</f>
        <v>Transport Passengers Moped 45 Short Distance</v>
      </c>
      <c r="D127" t="s">
        <v>264</v>
      </c>
      <c r="E127" s="13">
        <f t="shared" si="30"/>
        <v>1.0341222403446337</v>
      </c>
      <c r="F127" s="13">
        <f t="shared" si="30"/>
        <v>1.0341222403446337</v>
      </c>
      <c r="H127" s="109" t="str">
        <f t="shared" si="39"/>
        <v>2 Wheelers</v>
      </c>
    </row>
    <row r="128" spans="2:8" x14ac:dyDescent="0.3">
      <c r="B128">
        <v>2030</v>
      </c>
      <c r="C128" t="str">
        <f>'BY_Demands (3)'!$L$16</f>
        <v>Transport Passengers Moped 45 Short Distance</v>
      </c>
      <c r="D128" t="s">
        <v>264</v>
      </c>
      <c r="E128" s="13">
        <f t="shared" si="30"/>
        <v>1.0302576231425147</v>
      </c>
      <c r="F128" s="13">
        <f t="shared" si="30"/>
        <v>1.0302576231425147</v>
      </c>
      <c r="H128" s="109" t="str">
        <f t="shared" si="39"/>
        <v>2 Wheelers</v>
      </c>
    </row>
    <row r="129" spans="2:8" x14ac:dyDescent="0.3">
      <c r="B129">
        <v>2035</v>
      </c>
      <c r="C129" t="str">
        <f>'BY_Demands (3)'!$L$16</f>
        <v>Transport Passengers Moped 45 Short Distance</v>
      </c>
      <c r="D129" t="s">
        <v>264</v>
      </c>
      <c r="E129" s="13">
        <f t="shared" si="30"/>
        <v>1.0263930059403954</v>
      </c>
      <c r="F129" s="13">
        <f t="shared" si="30"/>
        <v>1.0263930059403954</v>
      </c>
      <c r="H129" s="109" t="str">
        <f t="shared" si="39"/>
        <v>2 Wheelers</v>
      </c>
    </row>
    <row r="130" spans="2:8" x14ac:dyDescent="0.3">
      <c r="B130">
        <v>2040</v>
      </c>
      <c r="C130" t="str">
        <f>'BY_Demands (3)'!$L$16</f>
        <v>Transport Passengers Moped 45 Short Distance</v>
      </c>
      <c r="D130" t="s">
        <v>264</v>
      </c>
      <c r="E130" s="13">
        <f t="shared" si="30"/>
        <v>1.0225283887382763</v>
      </c>
      <c r="F130" s="13">
        <f t="shared" si="30"/>
        <v>1.0225283887382763</v>
      </c>
      <c r="H130" s="109" t="str">
        <f t="shared" si="39"/>
        <v>2 Wheelers</v>
      </c>
    </row>
    <row r="131" spans="2:8" x14ac:dyDescent="0.3">
      <c r="B131">
        <v>2045</v>
      </c>
      <c r="C131" t="str">
        <f>'BY_Demands (3)'!$L$16</f>
        <v>Transport Passengers Moped 45 Short Distance</v>
      </c>
      <c r="D131" t="s">
        <v>264</v>
      </c>
      <c r="E131" s="13">
        <f t="shared" si="30"/>
        <v>1.0186637715361571</v>
      </c>
      <c r="F131" s="13">
        <f t="shared" si="30"/>
        <v>1.0186637715361571</v>
      </c>
      <c r="H131" s="109" t="str">
        <f t="shared" si="39"/>
        <v>2 Wheelers</v>
      </c>
    </row>
    <row r="132" spans="2:8" x14ac:dyDescent="0.3">
      <c r="B132">
        <v>2050</v>
      </c>
      <c r="C132" t="str">
        <f>'BY_Demands (3)'!$L$16</f>
        <v>Transport Passengers Moped 45 Short Distance</v>
      </c>
      <c r="D132" t="s">
        <v>264</v>
      </c>
      <c r="E132" s="19">
        <f t="shared" si="30"/>
        <v>1.014799154334038</v>
      </c>
      <c r="F132" s="19">
        <f t="shared" si="30"/>
        <v>1.014799154334038</v>
      </c>
      <c r="H132" s="109" t="str">
        <f t="shared" si="39"/>
        <v>2 Wheelers</v>
      </c>
    </row>
    <row r="133" spans="2:8" x14ac:dyDescent="0.3">
      <c r="B133" s="5">
        <v>2012</v>
      </c>
      <c r="C133" s="5" t="str">
        <f>'BY_Demands (3)'!$L$17</f>
        <v>Transport Passengers Moped 45 Medium Distance</v>
      </c>
      <c r="D133" s="5" t="s">
        <v>265</v>
      </c>
      <c r="E133" s="122">
        <f t="shared" si="30"/>
        <v>1.0059196617336152</v>
      </c>
      <c r="F133" s="122">
        <f t="shared" si="30"/>
        <v>1.0059196617336152</v>
      </c>
      <c r="H133" s="109" t="str">
        <f t="shared" si="39"/>
        <v>2 Wheelers</v>
      </c>
    </row>
    <row r="134" spans="2:8" x14ac:dyDescent="0.3">
      <c r="B134">
        <v>2015</v>
      </c>
      <c r="C134" t="str">
        <f>'BY_Demands (3)'!$L$17</f>
        <v>Transport Passengers Moped 45 Medium Distance</v>
      </c>
      <c r="D134" t="s">
        <v>265</v>
      </c>
      <c r="E134" s="13">
        <f t="shared" ref="E134:F197" si="40">IF($B134=2012,(E135-1)*0.4+1,INDEX($L$47:$V$67,MATCH($H134,$K$47:$K$67,0),MATCH($B134,$L$46:$V$46,0)))</f>
        <v>1.014799154334038</v>
      </c>
      <c r="F134" s="13">
        <f t="shared" si="40"/>
        <v>1.014799154334038</v>
      </c>
      <c r="H134" s="109" t="str">
        <f t="shared" si="39"/>
        <v>2 Wheelers</v>
      </c>
    </row>
    <row r="135" spans="2:8" x14ac:dyDescent="0.3">
      <c r="B135">
        <v>2020</v>
      </c>
      <c r="C135" t="str">
        <f>'BY_Demands (3)'!$L$17</f>
        <v>Transport Passengers Moped 45 Medium Distance</v>
      </c>
      <c r="D135" t="s">
        <v>265</v>
      </c>
      <c r="E135" s="13">
        <f t="shared" si="40"/>
        <v>1.0634249471458774</v>
      </c>
      <c r="F135" s="13">
        <f t="shared" si="40"/>
        <v>1.0634249471458774</v>
      </c>
      <c r="H135" s="109" t="str">
        <f t="shared" si="39"/>
        <v>2 Wheelers</v>
      </c>
    </row>
    <row r="136" spans="2:8" x14ac:dyDescent="0.3">
      <c r="B136">
        <v>2025</v>
      </c>
      <c r="C136" t="str">
        <f>'BY_Demands (3)'!$L$17</f>
        <v>Transport Passengers Moped 45 Medium Distance</v>
      </c>
      <c r="D136" t="s">
        <v>265</v>
      </c>
      <c r="E136" s="13">
        <f t="shared" si="40"/>
        <v>1.0341222403446337</v>
      </c>
      <c r="F136" s="13">
        <f t="shared" si="40"/>
        <v>1.0341222403446337</v>
      </c>
      <c r="H136" s="109" t="str">
        <f t="shared" si="39"/>
        <v>2 Wheelers</v>
      </c>
    </row>
    <row r="137" spans="2:8" x14ac:dyDescent="0.3">
      <c r="B137">
        <v>2030</v>
      </c>
      <c r="C137" t="str">
        <f>'BY_Demands (3)'!$L$17</f>
        <v>Transport Passengers Moped 45 Medium Distance</v>
      </c>
      <c r="D137" t="s">
        <v>265</v>
      </c>
      <c r="E137" s="13">
        <f t="shared" si="40"/>
        <v>1.0302576231425147</v>
      </c>
      <c r="F137" s="13">
        <f t="shared" si="40"/>
        <v>1.0302576231425147</v>
      </c>
      <c r="H137" s="109" t="str">
        <f t="shared" si="39"/>
        <v>2 Wheelers</v>
      </c>
    </row>
    <row r="138" spans="2:8" x14ac:dyDescent="0.3">
      <c r="B138">
        <v>2035</v>
      </c>
      <c r="C138" t="str">
        <f>'BY_Demands (3)'!$L$17</f>
        <v>Transport Passengers Moped 45 Medium Distance</v>
      </c>
      <c r="D138" t="s">
        <v>265</v>
      </c>
      <c r="E138" s="13">
        <f t="shared" si="40"/>
        <v>1.0263930059403954</v>
      </c>
      <c r="F138" s="13">
        <f t="shared" si="40"/>
        <v>1.0263930059403954</v>
      </c>
      <c r="H138" s="109" t="str">
        <f t="shared" si="39"/>
        <v>2 Wheelers</v>
      </c>
    </row>
    <row r="139" spans="2:8" x14ac:dyDescent="0.3">
      <c r="B139">
        <v>2040</v>
      </c>
      <c r="C139" t="str">
        <f>'BY_Demands (3)'!$L$17</f>
        <v>Transport Passengers Moped 45 Medium Distance</v>
      </c>
      <c r="D139" t="s">
        <v>265</v>
      </c>
      <c r="E139" s="13">
        <f t="shared" si="40"/>
        <v>1.0225283887382763</v>
      </c>
      <c r="F139" s="13">
        <f t="shared" si="40"/>
        <v>1.0225283887382763</v>
      </c>
      <c r="H139" s="109" t="str">
        <f t="shared" si="39"/>
        <v>2 Wheelers</v>
      </c>
    </row>
    <row r="140" spans="2:8" x14ac:dyDescent="0.3">
      <c r="B140">
        <v>2045</v>
      </c>
      <c r="C140" t="str">
        <f>'BY_Demands (3)'!$L$17</f>
        <v>Transport Passengers Moped 45 Medium Distance</v>
      </c>
      <c r="D140" t="s">
        <v>265</v>
      </c>
      <c r="E140" s="13">
        <f t="shared" si="40"/>
        <v>1.0186637715361571</v>
      </c>
      <c r="F140" s="13">
        <f t="shared" si="40"/>
        <v>1.0186637715361571</v>
      </c>
      <c r="H140" s="109" t="str">
        <f t="shared" si="39"/>
        <v>2 Wheelers</v>
      </c>
    </row>
    <row r="141" spans="2:8" x14ac:dyDescent="0.3">
      <c r="B141">
        <v>2050</v>
      </c>
      <c r="C141" t="str">
        <f>'BY_Demands (3)'!$L$17</f>
        <v>Transport Passengers Moped 45 Medium Distance</v>
      </c>
      <c r="D141" t="s">
        <v>265</v>
      </c>
      <c r="E141" s="19">
        <f t="shared" si="40"/>
        <v>1.014799154334038</v>
      </c>
      <c r="F141" s="19">
        <f t="shared" si="40"/>
        <v>1.014799154334038</v>
      </c>
      <c r="H141" s="109" t="str">
        <f t="shared" si="39"/>
        <v>2 Wheelers</v>
      </c>
    </row>
    <row r="142" spans="2:8" x14ac:dyDescent="0.3">
      <c r="B142" s="5">
        <v>2012</v>
      </c>
      <c r="C142" s="5" t="str">
        <f>'BY_Demands (3)'!$L$18</f>
        <v>Transport Passengers Moped 45 Long Distance</v>
      </c>
      <c r="D142" s="5" t="s">
        <v>266</v>
      </c>
      <c r="E142" s="122">
        <f t="shared" si="40"/>
        <v>1.0059196617336152</v>
      </c>
      <c r="F142" s="122">
        <f t="shared" si="40"/>
        <v>1.0059196617336152</v>
      </c>
      <c r="H142" s="109" t="str">
        <f t="shared" si="39"/>
        <v>2 Wheelers</v>
      </c>
    </row>
    <row r="143" spans="2:8" x14ac:dyDescent="0.3">
      <c r="B143">
        <v>2015</v>
      </c>
      <c r="C143" t="str">
        <f>'BY_Demands (3)'!$L$18</f>
        <v>Transport Passengers Moped 45 Long Distance</v>
      </c>
      <c r="D143" t="s">
        <v>266</v>
      </c>
      <c r="E143" s="13">
        <f t="shared" si="40"/>
        <v>1.014799154334038</v>
      </c>
      <c r="F143" s="13">
        <f t="shared" si="40"/>
        <v>1.014799154334038</v>
      </c>
      <c r="H143" s="109" t="str">
        <f t="shared" si="39"/>
        <v>2 Wheelers</v>
      </c>
    </row>
    <row r="144" spans="2:8" x14ac:dyDescent="0.3">
      <c r="B144">
        <v>2020</v>
      </c>
      <c r="C144" t="str">
        <f>'BY_Demands (3)'!$L$18</f>
        <v>Transport Passengers Moped 45 Long Distance</v>
      </c>
      <c r="D144" t="s">
        <v>266</v>
      </c>
      <c r="E144" s="13">
        <f t="shared" si="40"/>
        <v>1.0634249471458774</v>
      </c>
      <c r="F144" s="13">
        <f t="shared" si="40"/>
        <v>1.0634249471458774</v>
      </c>
      <c r="H144" s="109" t="str">
        <f t="shared" si="39"/>
        <v>2 Wheelers</v>
      </c>
    </row>
    <row r="145" spans="2:8" x14ac:dyDescent="0.3">
      <c r="B145">
        <v>2025</v>
      </c>
      <c r="C145" t="str">
        <f>'BY_Demands (3)'!$L$18</f>
        <v>Transport Passengers Moped 45 Long Distance</v>
      </c>
      <c r="D145" t="s">
        <v>266</v>
      </c>
      <c r="E145" s="13">
        <f t="shared" si="40"/>
        <v>1.0341222403446337</v>
      </c>
      <c r="F145" s="13">
        <f t="shared" si="40"/>
        <v>1.0341222403446337</v>
      </c>
      <c r="H145" s="109" t="str">
        <f t="shared" si="39"/>
        <v>2 Wheelers</v>
      </c>
    </row>
    <row r="146" spans="2:8" x14ac:dyDescent="0.3">
      <c r="B146">
        <v>2030</v>
      </c>
      <c r="C146" t="str">
        <f>'BY_Demands (3)'!$L$18</f>
        <v>Transport Passengers Moped 45 Long Distance</v>
      </c>
      <c r="D146" t="s">
        <v>266</v>
      </c>
      <c r="E146" s="13">
        <f t="shared" si="40"/>
        <v>1.0302576231425147</v>
      </c>
      <c r="F146" s="13">
        <f t="shared" si="40"/>
        <v>1.0302576231425147</v>
      </c>
      <c r="H146" s="109" t="str">
        <f t="shared" si="39"/>
        <v>2 Wheelers</v>
      </c>
    </row>
    <row r="147" spans="2:8" x14ac:dyDescent="0.3">
      <c r="B147">
        <v>2035</v>
      </c>
      <c r="C147" t="str">
        <f>'BY_Demands (3)'!$L$18</f>
        <v>Transport Passengers Moped 45 Long Distance</v>
      </c>
      <c r="D147" t="s">
        <v>266</v>
      </c>
      <c r="E147" s="13">
        <f t="shared" si="40"/>
        <v>1.0263930059403954</v>
      </c>
      <c r="F147" s="13">
        <f t="shared" si="40"/>
        <v>1.0263930059403954</v>
      </c>
      <c r="H147" s="109" t="str">
        <f t="shared" si="39"/>
        <v>2 Wheelers</v>
      </c>
    </row>
    <row r="148" spans="2:8" x14ac:dyDescent="0.3">
      <c r="B148">
        <v>2040</v>
      </c>
      <c r="C148" t="str">
        <f>'BY_Demands (3)'!$L$18</f>
        <v>Transport Passengers Moped 45 Long Distance</v>
      </c>
      <c r="D148" t="s">
        <v>266</v>
      </c>
      <c r="E148" s="13">
        <f t="shared" si="40"/>
        <v>1.0225283887382763</v>
      </c>
      <c r="F148" s="13">
        <f t="shared" si="40"/>
        <v>1.0225283887382763</v>
      </c>
      <c r="H148" s="109" t="str">
        <f t="shared" si="39"/>
        <v>2 Wheelers</v>
      </c>
    </row>
    <row r="149" spans="2:8" x14ac:dyDescent="0.3">
      <c r="B149">
        <v>2045</v>
      </c>
      <c r="C149" t="str">
        <f>'BY_Demands (3)'!$L$18</f>
        <v>Transport Passengers Moped 45 Long Distance</v>
      </c>
      <c r="D149" t="s">
        <v>266</v>
      </c>
      <c r="E149" s="13">
        <f t="shared" si="40"/>
        <v>1.0186637715361571</v>
      </c>
      <c r="F149" s="13">
        <f t="shared" si="40"/>
        <v>1.0186637715361571</v>
      </c>
      <c r="H149" s="109" t="str">
        <f t="shared" si="39"/>
        <v>2 Wheelers</v>
      </c>
    </row>
    <row r="150" spans="2:8" x14ac:dyDescent="0.3">
      <c r="B150">
        <v>2050</v>
      </c>
      <c r="C150" s="2" t="str">
        <f>'BY_Demands (3)'!$L$18</f>
        <v>Transport Passengers Moped 45 Long Distance</v>
      </c>
      <c r="D150" s="2" t="s">
        <v>266</v>
      </c>
      <c r="E150" s="19">
        <f t="shared" si="40"/>
        <v>1.014799154334038</v>
      </c>
      <c r="F150" s="19">
        <f t="shared" si="40"/>
        <v>1.014799154334038</v>
      </c>
      <c r="H150" s="109" t="str">
        <f t="shared" si="39"/>
        <v>2 Wheelers</v>
      </c>
    </row>
    <row r="151" spans="2:8" x14ac:dyDescent="0.3">
      <c r="B151">
        <v>2012</v>
      </c>
      <c r="C151" s="106" t="s">
        <v>338</v>
      </c>
      <c r="D151" s="130" t="s">
        <v>339</v>
      </c>
      <c r="E151" s="122">
        <f t="shared" si="40"/>
        <v>1.0008138351983724</v>
      </c>
      <c r="F151" s="122">
        <f t="shared" si="40"/>
        <v>1.0008138351983724</v>
      </c>
      <c r="H151" s="109" t="str">
        <f>$K$79</f>
        <v>Buses</v>
      </c>
    </row>
    <row r="152" spans="2:8" x14ac:dyDescent="0.3">
      <c r="B152">
        <v>2015</v>
      </c>
      <c r="C152" s="106" t="s">
        <v>338</v>
      </c>
      <c r="D152" s="130" t="s">
        <v>339</v>
      </c>
      <c r="E152" s="13">
        <f t="shared" si="40"/>
        <v>1.0020345879959309</v>
      </c>
      <c r="F152" s="13">
        <f t="shared" si="40"/>
        <v>1.0020345879959309</v>
      </c>
      <c r="H152" s="109" t="str">
        <f t="shared" ref="H152:H159" si="41">$K$79</f>
        <v>Buses</v>
      </c>
    </row>
    <row r="153" spans="2:8" x14ac:dyDescent="0.3">
      <c r="B153">
        <v>2020</v>
      </c>
      <c r="C153" s="106" t="s">
        <v>338</v>
      </c>
      <c r="D153" s="130" t="s">
        <v>339</v>
      </c>
      <c r="E153" s="13">
        <f t="shared" si="40"/>
        <v>1.0183112919633774</v>
      </c>
      <c r="F153" s="13">
        <f t="shared" si="40"/>
        <v>1.0183112919633774</v>
      </c>
      <c r="H153" s="109" t="str">
        <f t="shared" si="41"/>
        <v>Buses</v>
      </c>
    </row>
    <row r="154" spans="2:8" x14ac:dyDescent="0.3">
      <c r="B154">
        <v>2025</v>
      </c>
      <c r="C154" s="106" t="s">
        <v>338</v>
      </c>
      <c r="D154" s="130" t="s">
        <v>339</v>
      </c>
      <c r="E154" s="13">
        <f t="shared" si="40"/>
        <v>1.074235427597374</v>
      </c>
      <c r="F154" s="13">
        <f t="shared" si="40"/>
        <v>1.074235427597374</v>
      </c>
      <c r="H154" s="109" t="str">
        <f t="shared" si="41"/>
        <v>Buses</v>
      </c>
    </row>
    <row r="155" spans="2:8" x14ac:dyDescent="0.3">
      <c r="B155">
        <v>2030</v>
      </c>
      <c r="C155" s="106" t="s">
        <v>338</v>
      </c>
      <c r="D155" s="130" t="s">
        <v>339</v>
      </c>
      <c r="E155" s="13">
        <f t="shared" si="40"/>
        <v>1.0597952596770854</v>
      </c>
      <c r="F155" s="13">
        <f t="shared" si="40"/>
        <v>1.0597952596770854</v>
      </c>
      <c r="H155" s="109" t="str">
        <f t="shared" si="41"/>
        <v>Buses</v>
      </c>
    </row>
    <row r="156" spans="2:8" x14ac:dyDescent="0.3">
      <c r="B156">
        <v>2035</v>
      </c>
      <c r="C156" s="106" t="s">
        <v>338</v>
      </c>
      <c r="D156" s="130" t="s">
        <v>339</v>
      </c>
      <c r="E156" s="13">
        <f t="shared" si="40"/>
        <v>1.0453550917567969</v>
      </c>
      <c r="F156" s="13">
        <f t="shared" si="40"/>
        <v>1.0453550917567969</v>
      </c>
      <c r="H156" s="109" t="str">
        <f t="shared" si="41"/>
        <v>Buses</v>
      </c>
    </row>
    <row r="157" spans="2:8" x14ac:dyDescent="0.3">
      <c r="B157">
        <v>2040</v>
      </c>
      <c r="C157" s="106" t="s">
        <v>338</v>
      </c>
      <c r="D157" s="130" t="s">
        <v>339</v>
      </c>
      <c r="E157" s="13">
        <f t="shared" si="40"/>
        <v>1.0309149238365081</v>
      </c>
      <c r="F157" s="13">
        <f t="shared" si="40"/>
        <v>1.0309149238365081</v>
      </c>
      <c r="H157" s="109" t="str">
        <f t="shared" si="41"/>
        <v>Buses</v>
      </c>
    </row>
    <row r="158" spans="2:8" x14ac:dyDescent="0.3">
      <c r="B158">
        <v>2045</v>
      </c>
      <c r="C158" s="106" t="s">
        <v>338</v>
      </c>
      <c r="D158" s="130" t="s">
        <v>339</v>
      </c>
      <c r="E158" s="13">
        <f t="shared" si="40"/>
        <v>1.0164747559162195</v>
      </c>
      <c r="F158" s="13">
        <f t="shared" si="40"/>
        <v>1.0164747559162195</v>
      </c>
      <c r="H158" s="109" t="str">
        <f t="shared" si="41"/>
        <v>Buses</v>
      </c>
    </row>
    <row r="159" spans="2:8" x14ac:dyDescent="0.3">
      <c r="B159" s="2">
        <v>2050</v>
      </c>
      <c r="C159" s="119" t="s">
        <v>338</v>
      </c>
      <c r="D159" s="131" t="s">
        <v>339</v>
      </c>
      <c r="E159" s="19">
        <f t="shared" si="40"/>
        <v>1.0020345879959309</v>
      </c>
      <c r="F159" s="19">
        <f t="shared" si="40"/>
        <v>1.0020345879959309</v>
      </c>
      <c r="H159" s="109" t="str">
        <f t="shared" si="41"/>
        <v>Buses</v>
      </c>
    </row>
    <row r="160" spans="2:8" x14ac:dyDescent="0.3">
      <c r="B160">
        <v>2012</v>
      </c>
      <c r="C160" t="s">
        <v>340</v>
      </c>
      <c r="D160" t="s">
        <v>341</v>
      </c>
      <c r="E160" s="122">
        <f t="shared" si="40"/>
        <v>1.0104715344582873</v>
      </c>
      <c r="F160" s="122">
        <f t="shared" si="40"/>
        <v>1.0104715344582873</v>
      </c>
      <c r="H160" s="109" t="str">
        <f>$K$54</f>
        <v>Rail</v>
      </c>
    </row>
    <row r="161" spans="2:8" x14ac:dyDescent="0.3">
      <c r="B161">
        <v>2015</v>
      </c>
      <c r="C161" t="s">
        <v>340</v>
      </c>
      <c r="D161" t="s">
        <v>341</v>
      </c>
      <c r="E161" s="109">
        <f t="shared" si="40"/>
        <v>1.0261788361457183</v>
      </c>
      <c r="F161" s="109">
        <f t="shared" si="40"/>
        <v>1.0261788361457183</v>
      </c>
      <c r="H161" s="109" t="str">
        <f t="shared" ref="H161:H168" si="42">$K$54</f>
        <v>Rail</v>
      </c>
    </row>
    <row r="162" spans="2:8" x14ac:dyDescent="0.3">
      <c r="B162">
        <v>2020</v>
      </c>
      <c r="C162" t="s">
        <v>340</v>
      </c>
      <c r="D162" t="s">
        <v>341</v>
      </c>
      <c r="E162" s="109">
        <f t="shared" si="40"/>
        <v>0.97366346002207849</v>
      </c>
      <c r="F162" s="109">
        <f t="shared" si="40"/>
        <v>0.97366346002207849</v>
      </c>
      <c r="H162" s="109" t="str">
        <f t="shared" si="42"/>
        <v>Rail</v>
      </c>
    </row>
    <row r="163" spans="2:8" x14ac:dyDescent="0.3">
      <c r="B163">
        <v>2025</v>
      </c>
      <c r="C163" t="s">
        <v>340</v>
      </c>
      <c r="D163" t="s">
        <v>341</v>
      </c>
      <c r="E163" s="109">
        <f t="shared" si="40"/>
        <v>1.0821532805431024</v>
      </c>
      <c r="F163" s="109">
        <f t="shared" si="40"/>
        <v>1.0821532805431024</v>
      </c>
      <c r="H163" s="109" t="str">
        <f t="shared" si="42"/>
        <v>Rail</v>
      </c>
    </row>
    <row r="164" spans="2:8" x14ac:dyDescent="0.3">
      <c r="B164">
        <v>2030</v>
      </c>
      <c r="C164" t="s">
        <v>340</v>
      </c>
      <c r="D164" t="s">
        <v>341</v>
      </c>
      <c r="E164" s="109">
        <f t="shared" si="40"/>
        <v>1.0709583916636256</v>
      </c>
      <c r="F164" s="109">
        <f t="shared" si="40"/>
        <v>1.0709583916636256</v>
      </c>
      <c r="H164" s="109" t="str">
        <f t="shared" si="42"/>
        <v>Rail</v>
      </c>
    </row>
    <row r="165" spans="2:8" x14ac:dyDescent="0.3">
      <c r="B165">
        <v>2035</v>
      </c>
      <c r="C165" t="s">
        <v>340</v>
      </c>
      <c r="D165" t="s">
        <v>341</v>
      </c>
      <c r="E165" s="109">
        <f t="shared" si="40"/>
        <v>1.0597635027841488</v>
      </c>
      <c r="F165" s="109">
        <f t="shared" si="40"/>
        <v>1.0597635027841488</v>
      </c>
      <c r="H165" s="109" t="str">
        <f t="shared" si="42"/>
        <v>Rail</v>
      </c>
    </row>
    <row r="166" spans="2:8" x14ac:dyDescent="0.3">
      <c r="B166">
        <v>2040</v>
      </c>
      <c r="C166" t="s">
        <v>340</v>
      </c>
      <c r="D166" t="s">
        <v>341</v>
      </c>
      <c r="E166" s="109">
        <f t="shared" si="40"/>
        <v>1.0485686139046719</v>
      </c>
      <c r="F166" s="109">
        <f t="shared" si="40"/>
        <v>1.0485686139046719</v>
      </c>
      <c r="H166" s="109" t="str">
        <f t="shared" si="42"/>
        <v>Rail</v>
      </c>
    </row>
    <row r="167" spans="2:8" x14ac:dyDescent="0.3">
      <c r="B167">
        <v>2045</v>
      </c>
      <c r="C167" t="s">
        <v>340</v>
      </c>
      <c r="D167" t="s">
        <v>341</v>
      </c>
      <c r="E167" s="109">
        <f t="shared" si="40"/>
        <v>1.0373737250251951</v>
      </c>
      <c r="F167" s="109">
        <f t="shared" si="40"/>
        <v>1.0373737250251951</v>
      </c>
      <c r="H167" s="109" t="str">
        <f t="shared" si="42"/>
        <v>Rail</v>
      </c>
    </row>
    <row r="168" spans="2:8" x14ac:dyDescent="0.3">
      <c r="B168">
        <v>2050</v>
      </c>
      <c r="C168" t="s">
        <v>340</v>
      </c>
      <c r="D168" t="s">
        <v>341</v>
      </c>
      <c r="E168" s="132">
        <f t="shared" si="40"/>
        <v>1.0261788361457183</v>
      </c>
      <c r="F168" s="132">
        <f t="shared" si="40"/>
        <v>1.0261788361457183</v>
      </c>
      <c r="H168" s="109" t="str">
        <f t="shared" si="42"/>
        <v>Rail</v>
      </c>
    </row>
    <row r="169" spans="2:8" x14ac:dyDescent="0.3">
      <c r="B169" s="5">
        <v>2012</v>
      </c>
      <c r="C169" s="5" t="s">
        <v>275</v>
      </c>
      <c r="D169" s="5" t="s">
        <v>342</v>
      </c>
      <c r="E169" s="122">
        <f t="shared" si="40"/>
        <v>1.0128379278199495</v>
      </c>
      <c r="F169" s="122">
        <f t="shared" si="40"/>
        <v>1.0128379278199495</v>
      </c>
      <c r="H169" s="109" t="str">
        <f>$K$59</f>
        <v>Light Commercials</v>
      </c>
    </row>
    <row r="170" spans="2:8" x14ac:dyDescent="0.3">
      <c r="B170">
        <v>2015</v>
      </c>
      <c r="C170" t="s">
        <v>275</v>
      </c>
      <c r="D170" t="s">
        <v>342</v>
      </c>
      <c r="E170" s="13">
        <f t="shared" si="40"/>
        <v>1.0320948195498736</v>
      </c>
      <c r="F170" s="13">
        <f t="shared" si="40"/>
        <v>1.0320948195498736</v>
      </c>
      <c r="H170" s="109" t="str">
        <f t="shared" ref="H170:H186" si="43">$K$59</f>
        <v>Light Commercials</v>
      </c>
    </row>
    <row r="171" spans="2:8" x14ac:dyDescent="0.3">
      <c r="B171">
        <v>2020</v>
      </c>
      <c r="C171" t="s">
        <v>275</v>
      </c>
      <c r="D171" t="s">
        <v>342</v>
      </c>
      <c r="E171" s="13">
        <f t="shared" si="40"/>
        <v>0.99820215741110663</v>
      </c>
      <c r="F171" s="13">
        <f t="shared" si="40"/>
        <v>0.99820215741110663</v>
      </c>
      <c r="H171" s="109" t="str">
        <f t="shared" si="43"/>
        <v>Light Commercials</v>
      </c>
    </row>
    <row r="172" spans="2:8" x14ac:dyDescent="0.3">
      <c r="B172">
        <v>2025</v>
      </c>
      <c r="C172" t="s">
        <v>275</v>
      </c>
      <c r="D172" t="s">
        <v>342</v>
      </c>
      <c r="E172" s="13">
        <f t="shared" si="40"/>
        <v>1.0330959692387875</v>
      </c>
      <c r="F172" s="13">
        <f t="shared" si="40"/>
        <v>1.0330959692387875</v>
      </c>
      <c r="H172" s="109" t="str">
        <f t="shared" si="43"/>
        <v>Light Commercials</v>
      </c>
    </row>
    <row r="173" spans="2:8" x14ac:dyDescent="0.3">
      <c r="B173">
        <v>2030</v>
      </c>
      <c r="C173" t="s">
        <v>275</v>
      </c>
      <c r="D173" t="s">
        <v>342</v>
      </c>
      <c r="E173" s="13">
        <f t="shared" si="40"/>
        <v>1.0328957393010048</v>
      </c>
      <c r="F173" s="13">
        <f t="shared" si="40"/>
        <v>1.0328957393010048</v>
      </c>
      <c r="H173" s="109" t="str">
        <f t="shared" si="43"/>
        <v>Light Commercials</v>
      </c>
    </row>
    <row r="174" spans="2:8" x14ac:dyDescent="0.3">
      <c r="B174">
        <v>2035</v>
      </c>
      <c r="C174" t="s">
        <v>275</v>
      </c>
      <c r="D174" t="s">
        <v>342</v>
      </c>
      <c r="E174" s="13">
        <f t="shared" si="40"/>
        <v>1.032695509363222</v>
      </c>
      <c r="F174" s="13">
        <f t="shared" si="40"/>
        <v>1.032695509363222</v>
      </c>
      <c r="H174" s="109" t="str">
        <f t="shared" si="43"/>
        <v>Light Commercials</v>
      </c>
    </row>
    <row r="175" spans="2:8" x14ac:dyDescent="0.3">
      <c r="B175">
        <v>2040</v>
      </c>
      <c r="C175" t="s">
        <v>275</v>
      </c>
      <c r="D175" t="s">
        <v>342</v>
      </c>
      <c r="E175" s="13">
        <f t="shared" si="40"/>
        <v>1.0324952794254392</v>
      </c>
      <c r="F175" s="13">
        <f t="shared" si="40"/>
        <v>1.0324952794254392</v>
      </c>
      <c r="H175" s="109" t="str">
        <f t="shared" si="43"/>
        <v>Light Commercials</v>
      </c>
    </row>
    <row r="176" spans="2:8" x14ac:dyDescent="0.3">
      <c r="B176">
        <v>2045</v>
      </c>
      <c r="C176" t="s">
        <v>275</v>
      </c>
      <c r="D176" t="s">
        <v>342</v>
      </c>
      <c r="E176" s="13">
        <f t="shared" si="40"/>
        <v>1.0322950494876564</v>
      </c>
      <c r="F176" s="13">
        <f t="shared" si="40"/>
        <v>1.0322950494876564</v>
      </c>
      <c r="H176" s="109" t="str">
        <f t="shared" si="43"/>
        <v>Light Commercials</v>
      </c>
    </row>
    <row r="177" spans="2:8" x14ac:dyDescent="0.3">
      <c r="B177">
        <v>2050</v>
      </c>
      <c r="C177" t="s">
        <v>275</v>
      </c>
      <c r="D177" t="s">
        <v>342</v>
      </c>
      <c r="E177" s="19">
        <f t="shared" si="40"/>
        <v>1.0320948195498736</v>
      </c>
      <c r="F177" s="19">
        <f t="shared" si="40"/>
        <v>1.0320948195498736</v>
      </c>
      <c r="H177" s="109" t="str">
        <f t="shared" si="43"/>
        <v>Light Commercials</v>
      </c>
    </row>
    <row r="178" spans="2:8" x14ac:dyDescent="0.3">
      <c r="B178" s="5">
        <v>2012</v>
      </c>
      <c r="C178" s="5" t="s">
        <v>343</v>
      </c>
      <c r="D178" s="5" t="s">
        <v>344</v>
      </c>
      <c r="E178" s="122">
        <f t="shared" si="40"/>
        <v>1.0128379278199495</v>
      </c>
      <c r="F178" s="122">
        <f t="shared" si="40"/>
        <v>1.0128379278199495</v>
      </c>
      <c r="H178" s="109" t="str">
        <f t="shared" si="43"/>
        <v>Light Commercials</v>
      </c>
    </row>
    <row r="179" spans="2:8" x14ac:dyDescent="0.3">
      <c r="B179">
        <v>2015</v>
      </c>
      <c r="C179" t="s">
        <v>343</v>
      </c>
      <c r="D179" t="s">
        <v>344</v>
      </c>
      <c r="E179" s="13">
        <f t="shared" si="40"/>
        <v>1.0320948195498736</v>
      </c>
      <c r="F179" s="13">
        <f t="shared" si="40"/>
        <v>1.0320948195498736</v>
      </c>
      <c r="H179" s="109" t="str">
        <f t="shared" si="43"/>
        <v>Light Commercials</v>
      </c>
    </row>
    <row r="180" spans="2:8" x14ac:dyDescent="0.3">
      <c r="B180">
        <v>2020</v>
      </c>
      <c r="C180" t="s">
        <v>343</v>
      </c>
      <c r="D180" t="s">
        <v>344</v>
      </c>
      <c r="E180" s="13">
        <f t="shared" si="40"/>
        <v>0.99820215741110663</v>
      </c>
      <c r="F180" s="13">
        <f t="shared" si="40"/>
        <v>0.99820215741110663</v>
      </c>
      <c r="H180" s="109" t="str">
        <f t="shared" si="43"/>
        <v>Light Commercials</v>
      </c>
    </row>
    <row r="181" spans="2:8" x14ac:dyDescent="0.3">
      <c r="B181">
        <v>2025</v>
      </c>
      <c r="C181" t="s">
        <v>343</v>
      </c>
      <c r="D181" t="s">
        <v>344</v>
      </c>
      <c r="E181" s="13">
        <f t="shared" si="40"/>
        <v>1.0330959692387875</v>
      </c>
      <c r="F181" s="13">
        <f t="shared" si="40"/>
        <v>1.0330959692387875</v>
      </c>
      <c r="H181" s="109" t="str">
        <f t="shared" si="43"/>
        <v>Light Commercials</v>
      </c>
    </row>
    <row r="182" spans="2:8" x14ac:dyDescent="0.3">
      <c r="B182">
        <v>2030</v>
      </c>
      <c r="C182" t="s">
        <v>343</v>
      </c>
      <c r="D182" t="s">
        <v>344</v>
      </c>
      <c r="E182" s="13">
        <f t="shared" si="40"/>
        <v>1.0328957393010048</v>
      </c>
      <c r="F182" s="13">
        <f t="shared" si="40"/>
        <v>1.0328957393010048</v>
      </c>
      <c r="H182" s="109" t="str">
        <f t="shared" si="43"/>
        <v>Light Commercials</v>
      </c>
    </row>
    <row r="183" spans="2:8" x14ac:dyDescent="0.3">
      <c r="B183">
        <v>2035</v>
      </c>
      <c r="C183" t="s">
        <v>343</v>
      </c>
      <c r="D183" t="s">
        <v>344</v>
      </c>
      <c r="E183" s="13">
        <f t="shared" si="40"/>
        <v>1.032695509363222</v>
      </c>
      <c r="F183" s="13">
        <f t="shared" si="40"/>
        <v>1.032695509363222</v>
      </c>
      <c r="H183" s="109" t="str">
        <f t="shared" si="43"/>
        <v>Light Commercials</v>
      </c>
    </row>
    <row r="184" spans="2:8" x14ac:dyDescent="0.3">
      <c r="B184">
        <v>2040</v>
      </c>
      <c r="C184" t="s">
        <v>343</v>
      </c>
      <c r="D184" t="s">
        <v>344</v>
      </c>
      <c r="E184" s="13">
        <f t="shared" si="40"/>
        <v>1.0324952794254392</v>
      </c>
      <c r="F184" s="13">
        <f t="shared" si="40"/>
        <v>1.0324952794254392</v>
      </c>
      <c r="H184" s="109" t="str">
        <f t="shared" si="43"/>
        <v>Light Commercials</v>
      </c>
    </row>
    <row r="185" spans="2:8" x14ac:dyDescent="0.3">
      <c r="B185">
        <v>2045</v>
      </c>
      <c r="C185" t="s">
        <v>343</v>
      </c>
      <c r="D185" t="s">
        <v>344</v>
      </c>
      <c r="E185" s="13">
        <f t="shared" si="40"/>
        <v>1.0322950494876564</v>
      </c>
      <c r="F185" s="13">
        <f t="shared" si="40"/>
        <v>1.0322950494876564</v>
      </c>
      <c r="H185" s="109" t="str">
        <f t="shared" si="43"/>
        <v>Light Commercials</v>
      </c>
    </row>
    <row r="186" spans="2:8" x14ac:dyDescent="0.3">
      <c r="B186">
        <v>2050</v>
      </c>
      <c r="C186" t="s">
        <v>343</v>
      </c>
      <c r="D186" t="s">
        <v>344</v>
      </c>
      <c r="E186" s="19">
        <f t="shared" si="40"/>
        <v>1.0320948195498736</v>
      </c>
      <c r="F186" s="19">
        <f t="shared" si="40"/>
        <v>1.0320948195498736</v>
      </c>
      <c r="H186" s="109" t="str">
        <f t="shared" si="43"/>
        <v>Light Commercials</v>
      </c>
    </row>
    <row r="187" spans="2:8" x14ac:dyDescent="0.3">
      <c r="B187" s="5">
        <v>2012</v>
      </c>
      <c r="C187" s="5" t="s">
        <v>276</v>
      </c>
      <c r="D187" s="5" t="s">
        <v>345</v>
      </c>
      <c r="E187" s="122">
        <f t="shared" si="40"/>
        <v>1.0128379278199495</v>
      </c>
      <c r="F187" s="122">
        <f t="shared" si="40"/>
        <v>1.0128379278199495</v>
      </c>
      <c r="H187" s="109" t="str">
        <f>$K$60</f>
        <v>Medium Trucks</v>
      </c>
    </row>
    <row r="188" spans="2:8" x14ac:dyDescent="0.3">
      <c r="B188">
        <v>2015</v>
      </c>
      <c r="C188" t="s">
        <v>276</v>
      </c>
      <c r="D188" t="s">
        <v>345</v>
      </c>
      <c r="E188" s="13">
        <f t="shared" si="40"/>
        <v>1.0320948195498736</v>
      </c>
      <c r="F188" s="13">
        <f t="shared" si="40"/>
        <v>1.0320948195498736</v>
      </c>
      <c r="H188" s="109" t="str">
        <f t="shared" ref="H188:H213" si="44">$K$60</f>
        <v>Medium Trucks</v>
      </c>
    </row>
    <row r="189" spans="2:8" x14ac:dyDescent="0.3">
      <c r="B189">
        <v>2020</v>
      </c>
      <c r="C189" t="s">
        <v>276</v>
      </c>
      <c r="D189" t="s">
        <v>345</v>
      </c>
      <c r="E189" s="13">
        <f t="shared" si="40"/>
        <v>0.99820215741110663</v>
      </c>
      <c r="F189" s="13">
        <f t="shared" si="40"/>
        <v>0.99820215741110663</v>
      </c>
      <c r="H189" s="109" t="str">
        <f t="shared" si="44"/>
        <v>Medium Trucks</v>
      </c>
    </row>
    <row r="190" spans="2:8" x14ac:dyDescent="0.3">
      <c r="B190">
        <v>2025</v>
      </c>
      <c r="C190" t="s">
        <v>276</v>
      </c>
      <c r="D190" t="s">
        <v>345</v>
      </c>
      <c r="E190" s="13">
        <f t="shared" si="40"/>
        <v>1.0267944875932611</v>
      </c>
      <c r="F190" s="13">
        <f t="shared" si="40"/>
        <v>1.0267944875932611</v>
      </c>
      <c r="H190" s="109" t="str">
        <f t="shared" si="44"/>
        <v>Medium Trucks</v>
      </c>
    </row>
    <row r="191" spans="2:8" x14ac:dyDescent="0.3">
      <c r="B191">
        <v>2030</v>
      </c>
      <c r="C191" t="s">
        <v>276</v>
      </c>
      <c r="D191" t="s">
        <v>345</v>
      </c>
      <c r="E191" s="13">
        <f t="shared" si="40"/>
        <v>1.0278545539845836</v>
      </c>
      <c r="F191" s="13">
        <f t="shared" si="40"/>
        <v>1.0278545539845836</v>
      </c>
      <c r="H191" s="109" t="str">
        <f t="shared" si="44"/>
        <v>Medium Trucks</v>
      </c>
    </row>
    <row r="192" spans="2:8" x14ac:dyDescent="0.3">
      <c r="B192">
        <v>2035</v>
      </c>
      <c r="C192" t="s">
        <v>276</v>
      </c>
      <c r="D192" t="s">
        <v>345</v>
      </c>
      <c r="E192" s="13">
        <f t="shared" si="40"/>
        <v>1.0289146203759061</v>
      </c>
      <c r="F192" s="13">
        <f t="shared" si="40"/>
        <v>1.0289146203759061</v>
      </c>
      <c r="H192" s="109" t="str">
        <f t="shared" si="44"/>
        <v>Medium Trucks</v>
      </c>
    </row>
    <row r="193" spans="2:8" x14ac:dyDescent="0.3">
      <c r="B193">
        <v>2040</v>
      </c>
      <c r="C193" t="s">
        <v>276</v>
      </c>
      <c r="D193" t="s">
        <v>345</v>
      </c>
      <c r="E193" s="13">
        <f t="shared" si="40"/>
        <v>1.0299746867672286</v>
      </c>
      <c r="F193" s="13">
        <f t="shared" si="40"/>
        <v>1.0299746867672286</v>
      </c>
      <c r="H193" s="109" t="str">
        <f t="shared" si="44"/>
        <v>Medium Trucks</v>
      </c>
    </row>
    <row r="194" spans="2:8" x14ac:dyDescent="0.3">
      <c r="B194">
        <v>2045</v>
      </c>
      <c r="C194" t="s">
        <v>276</v>
      </c>
      <c r="D194" t="s">
        <v>345</v>
      </c>
      <c r="E194" s="13">
        <f t="shared" si="40"/>
        <v>1.0310347531585511</v>
      </c>
      <c r="F194" s="13">
        <f t="shared" si="40"/>
        <v>1.0310347531585511</v>
      </c>
      <c r="H194" s="109" t="str">
        <f t="shared" si="44"/>
        <v>Medium Trucks</v>
      </c>
    </row>
    <row r="195" spans="2:8" x14ac:dyDescent="0.3">
      <c r="B195" s="2">
        <v>2050</v>
      </c>
      <c r="C195" s="2" t="s">
        <v>276</v>
      </c>
      <c r="D195" s="2" t="s">
        <v>345</v>
      </c>
      <c r="E195" s="19">
        <f t="shared" si="40"/>
        <v>1.0320948195498736</v>
      </c>
      <c r="F195" s="19">
        <f t="shared" si="40"/>
        <v>1.0320948195498736</v>
      </c>
      <c r="H195" s="109" t="str">
        <f t="shared" si="44"/>
        <v>Medium Trucks</v>
      </c>
    </row>
    <row r="196" spans="2:8" x14ac:dyDescent="0.3">
      <c r="B196">
        <v>2012</v>
      </c>
      <c r="C196" t="s">
        <v>277</v>
      </c>
      <c r="D196" t="s">
        <v>346</v>
      </c>
      <c r="E196" s="122">
        <f t="shared" si="40"/>
        <v>1.0128379278199495</v>
      </c>
      <c r="F196" s="122">
        <f t="shared" si="40"/>
        <v>1.0128379278199495</v>
      </c>
      <c r="H196" s="109" t="str">
        <f t="shared" si="44"/>
        <v>Medium Trucks</v>
      </c>
    </row>
    <row r="197" spans="2:8" x14ac:dyDescent="0.3">
      <c r="B197">
        <v>2015</v>
      </c>
      <c r="C197" t="s">
        <v>277</v>
      </c>
      <c r="D197" t="s">
        <v>346</v>
      </c>
      <c r="E197" s="13">
        <f t="shared" si="40"/>
        <v>1.0320948195498736</v>
      </c>
      <c r="F197" s="13">
        <f t="shared" si="40"/>
        <v>1.0320948195498736</v>
      </c>
      <c r="H197" s="109" t="str">
        <f t="shared" si="44"/>
        <v>Medium Trucks</v>
      </c>
    </row>
    <row r="198" spans="2:8" x14ac:dyDescent="0.3">
      <c r="B198">
        <v>2020</v>
      </c>
      <c r="C198" t="s">
        <v>277</v>
      </c>
      <c r="D198" t="s">
        <v>346</v>
      </c>
      <c r="E198" s="13">
        <f t="shared" ref="E198:F222" si="45">IF($B198=2012,(E199-1)*0.4+1,INDEX($L$47:$V$67,MATCH($H198,$K$47:$K$67,0),MATCH($B198,$L$46:$V$46,0)))</f>
        <v>0.99820215741110663</v>
      </c>
      <c r="F198" s="13">
        <f t="shared" si="45"/>
        <v>0.99820215741110663</v>
      </c>
      <c r="H198" s="109" t="str">
        <f t="shared" si="44"/>
        <v>Medium Trucks</v>
      </c>
    </row>
    <row r="199" spans="2:8" x14ac:dyDescent="0.3">
      <c r="B199">
        <v>2025</v>
      </c>
      <c r="C199" t="s">
        <v>277</v>
      </c>
      <c r="D199" t="s">
        <v>346</v>
      </c>
      <c r="E199" s="13">
        <f t="shared" si="45"/>
        <v>1.0267944875932611</v>
      </c>
      <c r="F199" s="13">
        <f t="shared" si="45"/>
        <v>1.0267944875932611</v>
      </c>
      <c r="H199" s="109" t="str">
        <f t="shared" si="44"/>
        <v>Medium Trucks</v>
      </c>
    </row>
    <row r="200" spans="2:8" x14ac:dyDescent="0.3">
      <c r="B200">
        <v>2030</v>
      </c>
      <c r="C200" t="s">
        <v>277</v>
      </c>
      <c r="D200" t="s">
        <v>346</v>
      </c>
      <c r="E200" s="13">
        <f t="shared" si="45"/>
        <v>1.0278545539845836</v>
      </c>
      <c r="F200" s="13">
        <f t="shared" si="45"/>
        <v>1.0278545539845836</v>
      </c>
      <c r="H200" s="109" t="str">
        <f t="shared" si="44"/>
        <v>Medium Trucks</v>
      </c>
    </row>
    <row r="201" spans="2:8" x14ac:dyDescent="0.3">
      <c r="B201">
        <v>2035</v>
      </c>
      <c r="C201" t="s">
        <v>277</v>
      </c>
      <c r="D201" t="s">
        <v>346</v>
      </c>
      <c r="E201" s="13">
        <f t="shared" si="45"/>
        <v>1.0289146203759061</v>
      </c>
      <c r="F201" s="13">
        <f t="shared" si="45"/>
        <v>1.0289146203759061</v>
      </c>
      <c r="H201" s="109" t="str">
        <f t="shared" si="44"/>
        <v>Medium Trucks</v>
      </c>
    </row>
    <row r="202" spans="2:8" x14ac:dyDescent="0.3">
      <c r="B202">
        <v>2040</v>
      </c>
      <c r="C202" t="s">
        <v>277</v>
      </c>
      <c r="D202" t="s">
        <v>346</v>
      </c>
      <c r="E202" s="13">
        <f t="shared" si="45"/>
        <v>1.0299746867672286</v>
      </c>
      <c r="F202" s="13">
        <f t="shared" si="45"/>
        <v>1.0299746867672286</v>
      </c>
      <c r="H202" s="109" t="str">
        <f t="shared" si="44"/>
        <v>Medium Trucks</v>
      </c>
    </row>
    <row r="203" spans="2:8" x14ac:dyDescent="0.3">
      <c r="B203">
        <v>2045</v>
      </c>
      <c r="C203" t="s">
        <v>277</v>
      </c>
      <c r="D203" t="s">
        <v>346</v>
      </c>
      <c r="E203" s="13">
        <f t="shared" si="45"/>
        <v>1.0310347531585511</v>
      </c>
      <c r="F203" s="13">
        <f t="shared" si="45"/>
        <v>1.0310347531585511</v>
      </c>
      <c r="H203" s="109" t="str">
        <f t="shared" si="44"/>
        <v>Medium Trucks</v>
      </c>
    </row>
    <row r="204" spans="2:8" x14ac:dyDescent="0.3">
      <c r="B204" s="2">
        <v>2050</v>
      </c>
      <c r="C204" s="2" t="s">
        <v>277</v>
      </c>
      <c r="D204" s="2" t="s">
        <v>346</v>
      </c>
      <c r="E204" s="19">
        <f t="shared" si="45"/>
        <v>1.0320948195498736</v>
      </c>
      <c r="F204" s="19">
        <f t="shared" si="45"/>
        <v>1.0320948195498736</v>
      </c>
      <c r="H204" s="109" t="str">
        <f t="shared" si="44"/>
        <v>Medium Trucks</v>
      </c>
    </row>
    <row r="205" spans="2:8" x14ac:dyDescent="0.3">
      <c r="B205">
        <v>2012</v>
      </c>
      <c r="C205" t="s">
        <v>278</v>
      </c>
      <c r="D205" t="s">
        <v>347</v>
      </c>
      <c r="E205" s="122">
        <f t="shared" si="45"/>
        <v>1.0128379278199495</v>
      </c>
      <c r="F205" s="122">
        <f t="shared" si="45"/>
        <v>1.0128379278199495</v>
      </c>
      <c r="H205" s="109" t="str">
        <f t="shared" si="44"/>
        <v>Medium Trucks</v>
      </c>
    </row>
    <row r="206" spans="2:8" x14ac:dyDescent="0.3">
      <c r="B206">
        <v>2015</v>
      </c>
      <c r="C206" t="s">
        <v>278</v>
      </c>
      <c r="D206" t="s">
        <v>347</v>
      </c>
      <c r="E206" s="13">
        <f t="shared" si="45"/>
        <v>1.0320948195498736</v>
      </c>
      <c r="F206" s="13">
        <f t="shared" si="45"/>
        <v>1.0320948195498736</v>
      </c>
      <c r="H206" s="109" t="str">
        <f t="shared" si="44"/>
        <v>Medium Trucks</v>
      </c>
    </row>
    <row r="207" spans="2:8" x14ac:dyDescent="0.3">
      <c r="B207">
        <v>2020</v>
      </c>
      <c r="C207" t="s">
        <v>278</v>
      </c>
      <c r="D207" t="s">
        <v>347</v>
      </c>
      <c r="E207" s="13">
        <f t="shared" si="45"/>
        <v>0.99820215741110663</v>
      </c>
      <c r="F207" s="13">
        <f t="shared" si="45"/>
        <v>0.99820215741110663</v>
      </c>
      <c r="H207" s="109" t="str">
        <f t="shared" si="44"/>
        <v>Medium Trucks</v>
      </c>
    </row>
    <row r="208" spans="2:8" x14ac:dyDescent="0.3">
      <c r="B208">
        <v>2025</v>
      </c>
      <c r="C208" t="s">
        <v>278</v>
      </c>
      <c r="D208" t="s">
        <v>347</v>
      </c>
      <c r="E208" s="13">
        <f t="shared" si="45"/>
        <v>1.0267944875932611</v>
      </c>
      <c r="F208" s="13">
        <f t="shared" si="45"/>
        <v>1.0267944875932611</v>
      </c>
      <c r="H208" s="109" t="str">
        <f t="shared" si="44"/>
        <v>Medium Trucks</v>
      </c>
    </row>
    <row r="209" spans="2:8" x14ac:dyDescent="0.3">
      <c r="B209">
        <v>2030</v>
      </c>
      <c r="C209" t="s">
        <v>278</v>
      </c>
      <c r="D209" t="s">
        <v>347</v>
      </c>
      <c r="E209" s="13">
        <f t="shared" si="45"/>
        <v>1.0278545539845836</v>
      </c>
      <c r="F209" s="13">
        <f t="shared" si="45"/>
        <v>1.0278545539845836</v>
      </c>
      <c r="H209" s="109" t="str">
        <f t="shared" si="44"/>
        <v>Medium Trucks</v>
      </c>
    </row>
    <row r="210" spans="2:8" x14ac:dyDescent="0.3">
      <c r="B210">
        <v>2035</v>
      </c>
      <c r="C210" t="s">
        <v>278</v>
      </c>
      <c r="D210" t="s">
        <v>347</v>
      </c>
      <c r="E210" s="13">
        <f t="shared" si="45"/>
        <v>1.0289146203759061</v>
      </c>
      <c r="F210" s="13">
        <f t="shared" si="45"/>
        <v>1.0289146203759061</v>
      </c>
      <c r="H210" s="109" t="str">
        <f t="shared" si="44"/>
        <v>Medium Trucks</v>
      </c>
    </row>
    <row r="211" spans="2:8" x14ac:dyDescent="0.3">
      <c r="B211">
        <v>2040</v>
      </c>
      <c r="C211" t="s">
        <v>278</v>
      </c>
      <c r="D211" t="s">
        <v>347</v>
      </c>
      <c r="E211" s="13">
        <f t="shared" si="45"/>
        <v>1.0299746867672286</v>
      </c>
      <c r="F211" s="13">
        <f t="shared" si="45"/>
        <v>1.0299746867672286</v>
      </c>
      <c r="H211" s="109" t="str">
        <f t="shared" si="44"/>
        <v>Medium Trucks</v>
      </c>
    </row>
    <row r="212" spans="2:8" x14ac:dyDescent="0.3">
      <c r="B212">
        <v>2045</v>
      </c>
      <c r="C212" t="s">
        <v>278</v>
      </c>
      <c r="D212" t="s">
        <v>347</v>
      </c>
      <c r="E212" s="13">
        <f t="shared" si="45"/>
        <v>1.0310347531585511</v>
      </c>
      <c r="F212" s="13">
        <f t="shared" si="45"/>
        <v>1.0310347531585511</v>
      </c>
      <c r="H212" s="109" t="str">
        <f t="shared" si="44"/>
        <v>Medium Trucks</v>
      </c>
    </row>
    <row r="213" spans="2:8" x14ac:dyDescent="0.3">
      <c r="B213" s="2">
        <v>2050</v>
      </c>
      <c r="C213" s="2" t="s">
        <v>278</v>
      </c>
      <c r="D213" s="2" t="s">
        <v>347</v>
      </c>
      <c r="E213" s="19">
        <f t="shared" si="45"/>
        <v>1.0320948195498736</v>
      </c>
      <c r="F213" s="19">
        <f t="shared" si="45"/>
        <v>1.0320948195498736</v>
      </c>
      <c r="H213" s="109" t="str">
        <f t="shared" si="44"/>
        <v>Medium Trucks</v>
      </c>
    </row>
    <row r="214" spans="2:8" x14ac:dyDescent="0.3">
      <c r="B214">
        <v>2012</v>
      </c>
      <c r="C214" t="s">
        <v>279</v>
      </c>
      <c r="D214" t="s">
        <v>348</v>
      </c>
      <c r="E214" s="122">
        <f t="shared" si="45"/>
        <v>1.0650290308173291</v>
      </c>
      <c r="F214" s="122">
        <f t="shared" si="45"/>
        <v>1.0650290308173291</v>
      </c>
      <c r="H214" s="109" t="str">
        <f>$K$62</f>
        <v>Rail feight</v>
      </c>
    </row>
    <row r="215" spans="2:8" x14ac:dyDescent="0.3">
      <c r="B215">
        <v>2015</v>
      </c>
      <c r="C215" t="s">
        <v>279</v>
      </c>
      <c r="D215" t="s">
        <v>348</v>
      </c>
      <c r="E215" s="13">
        <f t="shared" si="45"/>
        <v>1.1625725770433228</v>
      </c>
      <c r="F215" s="13">
        <f t="shared" si="45"/>
        <v>1.1625725770433228</v>
      </c>
      <c r="H215" s="109" t="str">
        <f t="shared" ref="H215:H222" si="46">$K$62</f>
        <v>Rail feight</v>
      </c>
    </row>
    <row r="216" spans="2:8" x14ac:dyDescent="0.3">
      <c r="B216">
        <v>2020</v>
      </c>
      <c r="C216" t="s">
        <v>279</v>
      </c>
      <c r="D216" t="s">
        <v>348</v>
      </c>
      <c r="E216" s="13">
        <f t="shared" si="45"/>
        <v>1.1277355962483251</v>
      </c>
      <c r="F216" s="13">
        <f t="shared" si="45"/>
        <v>1.1277355962483251</v>
      </c>
      <c r="H216" s="109" t="str">
        <f t="shared" si="46"/>
        <v>Rail feight</v>
      </c>
    </row>
    <row r="217" spans="2:8" x14ac:dyDescent="0.3">
      <c r="B217">
        <v>2025</v>
      </c>
      <c r="C217" t="s">
        <v>279</v>
      </c>
      <c r="D217" t="s">
        <v>348</v>
      </c>
      <c r="E217" s="13">
        <f t="shared" si="45"/>
        <v>1.2169278421856964</v>
      </c>
      <c r="F217" s="13">
        <f t="shared" si="45"/>
        <v>1.2169278421856964</v>
      </c>
      <c r="H217" s="109" t="str">
        <f t="shared" si="46"/>
        <v>Rail feight</v>
      </c>
    </row>
    <row r="218" spans="2:8" x14ac:dyDescent="0.3">
      <c r="B218">
        <v>2030</v>
      </c>
      <c r="C218" t="s">
        <v>279</v>
      </c>
      <c r="D218" t="s">
        <v>348</v>
      </c>
      <c r="E218" s="13">
        <f t="shared" si="45"/>
        <v>1.2060567891572216</v>
      </c>
      <c r="F218" s="13">
        <f t="shared" si="45"/>
        <v>1.2060567891572216</v>
      </c>
      <c r="H218" s="109" t="str">
        <f t="shared" si="46"/>
        <v>Rail feight</v>
      </c>
    </row>
    <row r="219" spans="2:8" x14ac:dyDescent="0.3">
      <c r="B219">
        <v>2035</v>
      </c>
      <c r="C219" t="s">
        <v>279</v>
      </c>
      <c r="D219" t="s">
        <v>348</v>
      </c>
      <c r="E219" s="13">
        <f t="shared" si="45"/>
        <v>1.195185736128747</v>
      </c>
      <c r="F219" s="13">
        <f t="shared" si="45"/>
        <v>1.195185736128747</v>
      </c>
      <c r="H219" s="109" t="str">
        <f t="shared" si="46"/>
        <v>Rail feight</v>
      </c>
    </row>
    <row r="220" spans="2:8" x14ac:dyDescent="0.3">
      <c r="B220">
        <v>2045</v>
      </c>
      <c r="C220" t="s">
        <v>279</v>
      </c>
      <c r="D220" t="s">
        <v>348</v>
      </c>
      <c r="E220" s="13">
        <f t="shared" si="45"/>
        <v>1.1734436300717976</v>
      </c>
      <c r="F220" s="13">
        <f t="shared" si="45"/>
        <v>1.1734436300717976</v>
      </c>
      <c r="H220" s="109" t="str">
        <f t="shared" si="46"/>
        <v>Rail feight</v>
      </c>
    </row>
    <row r="221" spans="2:8" x14ac:dyDescent="0.3">
      <c r="B221">
        <v>2045</v>
      </c>
      <c r="C221" t="s">
        <v>279</v>
      </c>
      <c r="D221" t="s">
        <v>348</v>
      </c>
      <c r="E221" s="13">
        <f t="shared" si="45"/>
        <v>1.1734436300717976</v>
      </c>
      <c r="F221" s="13">
        <f t="shared" si="45"/>
        <v>1.1734436300717976</v>
      </c>
      <c r="H221" s="109" t="str">
        <f t="shared" si="46"/>
        <v>Rail feight</v>
      </c>
    </row>
    <row r="222" spans="2:8" x14ac:dyDescent="0.3">
      <c r="B222" s="2">
        <v>2050</v>
      </c>
      <c r="C222" s="2" t="s">
        <v>279</v>
      </c>
      <c r="D222" s="2" t="s">
        <v>348</v>
      </c>
      <c r="E222" s="19">
        <f t="shared" si="45"/>
        <v>1.1625725770433228</v>
      </c>
      <c r="F222" s="19">
        <f t="shared" si="45"/>
        <v>1.1625725770433228</v>
      </c>
      <c r="H222" s="109" t="str">
        <f t="shared" si="46"/>
        <v>Rail feight</v>
      </c>
    </row>
  </sheetData>
  <mergeCells count="3">
    <mergeCell ref="K2:U2"/>
    <mergeCell ref="K5:U5"/>
    <mergeCell ref="K11:U11"/>
  </mergeCells>
  <conditionalFormatting sqref="L36:V36">
    <cfRule type="cellIs" dxfId="19" priority="16" operator="equal">
      <formula>XEO63</formula>
    </cfRule>
    <cfRule type="cellIs" dxfId="18" priority="17" operator="between">
      <formula>XEO63+0.1*XEO63</formula>
      <formula>XEO63-0.1*XEO63</formula>
    </cfRule>
    <cfRule type="cellIs" dxfId="17" priority="18" operator="between">
      <formula>XEO63+0.1*XEO63</formula>
      <formula>XEO63+0.5*XEO63</formula>
    </cfRule>
    <cfRule type="cellIs" dxfId="16" priority="19" operator="between">
      <formula>XEO63-0.1*XEO63</formula>
      <formula>XEO63-0.5*XEO63</formula>
    </cfRule>
    <cfRule type="cellIs" dxfId="15" priority="20" operator="notBetween">
      <formula>XEO63+0.5*XEO63</formula>
      <formula>XEO63-0.5*XEO63</formula>
    </cfRule>
  </conditionalFormatting>
  <conditionalFormatting sqref="L27:V27">
    <cfRule type="cellIs" dxfId="14" priority="11" operator="equal">
      <formula>XEO54</formula>
    </cfRule>
    <cfRule type="cellIs" dxfId="13" priority="12" operator="between">
      <formula>XEO54+0.1*XEO54</formula>
      <formula>XEO54-0.1*XEO54</formula>
    </cfRule>
    <cfRule type="cellIs" dxfId="12" priority="13" operator="between">
      <formula>XEO54+0.1*XEO54</formula>
      <formula>XEO54+0.5*XEO54</formula>
    </cfRule>
    <cfRule type="cellIs" dxfId="11" priority="14" operator="between">
      <formula>XEO54-0.1*XEO54</formula>
      <formula>XEO54-0.5*XEO54</formula>
    </cfRule>
    <cfRule type="cellIs" dxfId="10" priority="15" operator="notBetween">
      <formula>XEO54+0.5*XEO54</formula>
      <formula>XEO54-0.5*XEO54</formula>
    </cfRule>
  </conditionalFormatting>
  <conditionalFormatting sqref="L57:O57">
    <cfRule type="cellIs" dxfId="9" priority="6" operator="equal">
      <formula>XEO86</formula>
    </cfRule>
    <cfRule type="cellIs" dxfId="8" priority="7" operator="between">
      <formula>XEO86+0.1*XEO86</formula>
      <formula>XEO86-0.1*XEO86</formula>
    </cfRule>
    <cfRule type="cellIs" dxfId="7" priority="8" operator="between">
      <formula>XEO86+0.1*XEO86</formula>
      <formula>XEO86+0.5*XEO86</formula>
    </cfRule>
    <cfRule type="cellIs" dxfId="6" priority="9" operator="between">
      <formula>XEO86-0.1*XEO86</formula>
      <formula>XEO86-0.5*XEO86</formula>
    </cfRule>
    <cfRule type="cellIs" dxfId="5" priority="10" operator="notBetween">
      <formula>XEO86+0.5*XEO86</formula>
      <formula>XEO86-0.5*XEO86</formula>
    </cfRule>
  </conditionalFormatting>
  <conditionalFormatting sqref="L47:P47">
    <cfRule type="cellIs" dxfId="4" priority="1" operator="equal">
      <formula>XEO77</formula>
    </cfRule>
    <cfRule type="cellIs" dxfId="3" priority="2" operator="between">
      <formula>XEO77+0.1*XEO77</formula>
      <formula>XEO77-0.1*XEO77</formula>
    </cfRule>
    <cfRule type="cellIs" dxfId="2" priority="3" operator="between">
      <formula>XEO77+0.1*XEO77</formula>
      <formula>XEO77+0.5*XEO77</formula>
    </cfRule>
    <cfRule type="cellIs" dxfId="1" priority="4" operator="between">
      <formula>XEO77-0.1*XEO77</formula>
      <formula>XEO77-0.5*XEO77</formula>
    </cfRule>
    <cfRule type="cellIs" dxfId="0" priority="5" operator="notBetween">
      <formula>XEO77+0.5*XEO77</formula>
      <formula>XEO77-0.5*XEO77</formula>
    </cfRule>
  </conditionalFormatting>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C1D04-9373-4182-ADBE-C5FA4DF93A89}">
  <dimension ref="B2:BI594"/>
  <sheetViews>
    <sheetView zoomScale="55" zoomScaleNormal="55" workbookViewId="0">
      <selection activeCell="F4" sqref="F4:I94"/>
    </sheetView>
  </sheetViews>
  <sheetFormatPr defaultRowHeight="14.4" x14ac:dyDescent="0.3"/>
  <cols>
    <col min="1" max="1" width="2.77734375" customWidth="1"/>
    <col min="2" max="2" width="32.44140625" customWidth="1"/>
    <col min="11" max="11" width="11.77734375" customWidth="1"/>
    <col min="12" max="16" width="12" customWidth="1"/>
    <col min="17" max="18" width="14.109375" customWidth="1"/>
    <col min="19" max="19" width="16" customWidth="1"/>
    <col min="20" max="20" width="11.109375" bestFit="1" customWidth="1"/>
    <col min="21" max="61" width="8.44140625" customWidth="1"/>
  </cols>
  <sheetData>
    <row r="2" spans="2:61" x14ac:dyDescent="0.3">
      <c r="B2" s="78" t="s">
        <v>545</v>
      </c>
      <c r="C2" s="78"/>
      <c r="D2" s="78"/>
      <c r="E2" s="78"/>
      <c r="F2" s="78"/>
      <c r="G2" s="78"/>
      <c r="H2" s="78"/>
      <c r="I2" s="78"/>
      <c r="J2" s="78"/>
      <c r="K2" s="78"/>
    </row>
    <row r="3" spans="2:61" x14ac:dyDescent="0.3">
      <c r="B3" s="77" t="s">
        <v>137</v>
      </c>
      <c r="C3" s="77" t="s">
        <v>136</v>
      </c>
      <c r="D3" s="75" t="s">
        <v>3</v>
      </c>
      <c r="E3" s="75" t="s">
        <v>4</v>
      </c>
      <c r="F3" s="76" t="s">
        <v>13</v>
      </c>
      <c r="G3" s="76" t="s">
        <v>14</v>
      </c>
      <c r="H3" s="76" t="s">
        <v>15</v>
      </c>
      <c r="I3" s="76" t="s">
        <v>16</v>
      </c>
      <c r="J3" s="75" t="s">
        <v>25</v>
      </c>
      <c r="K3" s="44"/>
      <c r="S3" s="14" t="s">
        <v>135</v>
      </c>
    </row>
    <row r="4" spans="2:61" x14ac:dyDescent="0.3">
      <c r="B4" t="s">
        <v>55</v>
      </c>
      <c r="C4" s="14" t="s">
        <v>54</v>
      </c>
      <c r="D4" s="46" t="s">
        <v>35</v>
      </c>
      <c r="E4" s="46">
        <v>2010</v>
      </c>
      <c r="F4" s="45">
        <v>0.35233000599854097</v>
      </c>
      <c r="G4" s="45">
        <v>8.8082501499635299E-2</v>
      </c>
      <c r="H4" s="45">
        <v>6.8704351169715601</v>
      </c>
      <c r="I4" s="45">
        <v>5.10878508697885</v>
      </c>
      <c r="J4" s="37" t="str">
        <f>Q4&amp;"DMT"</f>
        <v>IADMT</v>
      </c>
      <c r="K4" s="44"/>
      <c r="L4" s="49">
        <f>F4/$D122</f>
        <v>2.8368794326241099E-2</v>
      </c>
      <c r="M4" s="49">
        <f>G4/$D122</f>
        <v>7.0921985815602792E-3</v>
      </c>
      <c r="N4" s="49">
        <f>H4/$D122</f>
        <v>0.55319148936170226</v>
      </c>
      <c r="O4" s="49">
        <f>I4/$D122</f>
        <v>0.41134751773049638</v>
      </c>
      <c r="Q4" t="s">
        <v>109</v>
      </c>
      <c r="R4" s="48"/>
      <c r="S4" s="74" t="s">
        <v>134</v>
      </c>
      <c r="T4" s="74" t="s">
        <v>133</v>
      </c>
      <c r="U4" s="74">
        <v>2010</v>
      </c>
      <c r="V4" s="74">
        <v>2011</v>
      </c>
      <c r="W4" s="74">
        <v>2012</v>
      </c>
      <c r="X4" s="74">
        <v>2013</v>
      </c>
      <c r="Y4" s="74">
        <v>2014</v>
      </c>
      <c r="Z4" s="74">
        <v>2015</v>
      </c>
      <c r="AA4" s="74">
        <v>2016</v>
      </c>
      <c r="AB4" s="74">
        <v>2017</v>
      </c>
      <c r="AC4" s="74">
        <v>2018</v>
      </c>
      <c r="AD4" s="74">
        <v>2019</v>
      </c>
      <c r="AE4" s="74">
        <v>2020</v>
      </c>
      <c r="AF4" s="74">
        <v>2021</v>
      </c>
      <c r="AG4" s="74">
        <v>2022</v>
      </c>
      <c r="AH4" s="74">
        <v>2023</v>
      </c>
      <c r="AI4" s="74">
        <v>2024</v>
      </c>
      <c r="AJ4" s="74">
        <v>2025</v>
      </c>
      <c r="AK4" s="74">
        <v>2026</v>
      </c>
      <c r="AL4" s="74">
        <v>2027</v>
      </c>
      <c r="AM4" s="74">
        <v>2028</v>
      </c>
      <c r="AN4" s="74">
        <v>2029</v>
      </c>
      <c r="AO4" s="74">
        <v>2030</v>
      </c>
      <c r="AP4" s="74">
        <v>2031</v>
      </c>
      <c r="AQ4" s="74">
        <v>2032</v>
      </c>
      <c r="AR4" s="74">
        <v>2033</v>
      </c>
      <c r="AS4" s="74">
        <v>2034</v>
      </c>
      <c r="AT4" s="74">
        <v>2035</v>
      </c>
      <c r="AU4" s="74">
        <v>2036</v>
      </c>
      <c r="AV4" s="74">
        <v>2037</v>
      </c>
      <c r="AW4" s="74">
        <v>2038</v>
      </c>
      <c r="AX4" s="74">
        <v>2039</v>
      </c>
      <c r="AY4" s="74">
        <v>2040</v>
      </c>
      <c r="AZ4" s="74">
        <v>2041</v>
      </c>
      <c r="BA4" s="74">
        <v>2042</v>
      </c>
      <c r="BB4" s="74">
        <v>2043</v>
      </c>
      <c r="BC4" s="74">
        <v>2044</v>
      </c>
      <c r="BD4" s="74">
        <v>2045</v>
      </c>
      <c r="BE4" s="74">
        <v>2046</v>
      </c>
      <c r="BF4" s="74">
        <v>2047</v>
      </c>
      <c r="BG4" s="74">
        <v>2048</v>
      </c>
      <c r="BH4" s="74">
        <v>2049</v>
      </c>
      <c r="BI4" s="74">
        <v>2050</v>
      </c>
    </row>
    <row r="5" spans="2:61" x14ac:dyDescent="0.3">
      <c r="B5" t="s">
        <v>55</v>
      </c>
      <c r="C5" s="14" t="s">
        <v>54</v>
      </c>
      <c r="D5" s="46" t="s">
        <v>35</v>
      </c>
      <c r="E5" s="46">
        <v>2010</v>
      </c>
      <c r="F5" s="45">
        <v>2.8694668297378598E-3</v>
      </c>
      <c r="G5" s="45">
        <v>7.17366707434463E-4</v>
      </c>
      <c r="H5" s="45">
        <v>5.59546031798882E-2</v>
      </c>
      <c r="I5" s="45">
        <v>4.16072690311989E-2</v>
      </c>
      <c r="J5" s="37" t="str">
        <f>Q5&amp;"DHT"</f>
        <v>IADHT</v>
      </c>
      <c r="K5" s="44"/>
      <c r="L5" s="49"/>
      <c r="M5" s="49"/>
      <c r="N5" s="49"/>
      <c r="O5" s="49"/>
      <c r="Q5" t="s">
        <v>109</v>
      </c>
      <c r="S5" s="69" t="str">
        <f>'[14]Convergence programme'!A25</f>
        <v>Agriculture</v>
      </c>
      <c r="T5" s="69" t="str">
        <f>'[14]Convergence programme'!C25</f>
        <v>IA</v>
      </c>
      <c r="U5" s="71"/>
      <c r="V5" s="71"/>
      <c r="W5" s="71"/>
      <c r="X5" s="71"/>
      <c r="Y5" s="71"/>
      <c r="Z5" s="70">
        <f>'[14]Convergence programme'!I25/100</f>
        <v>0.95599335448540557</v>
      </c>
      <c r="AA5" s="70">
        <f>'[14]Convergence programme'!J25/100</f>
        <v>0.9471920253824867</v>
      </c>
      <c r="AB5" s="70">
        <f>'[14]Convergence programme'!K25/100</f>
        <v>0.9471920253824867</v>
      </c>
      <c r="AC5" s="70">
        <f>'[14]Convergence programme'!L25/100</f>
        <v>0.9471920253824867</v>
      </c>
      <c r="AD5" s="70">
        <f>'[14]Convergence programme'!M25/100</f>
        <v>0.9471920253824867</v>
      </c>
      <c r="AE5" s="70">
        <f>'[14]Convergence programme'!N25/100</f>
        <v>0.9471920253824867</v>
      </c>
      <c r="AF5" s="70">
        <f>'[14]Convergence programme'!O25/100</f>
        <v>0.9471920253824867</v>
      </c>
      <c r="AG5" s="70">
        <f>'[14]Convergence programme'!P25/100</f>
        <v>0.9471920253824867</v>
      </c>
      <c r="AH5" s="70">
        <f>'[14]Convergence programme'!Q25/100</f>
        <v>0.9471920253824867</v>
      </c>
      <c r="AI5" s="70">
        <f>'[14]Convergence programme'!R25/100</f>
        <v>0.9471920253824867</v>
      </c>
      <c r="AJ5" s="70">
        <f>'[14]Convergence programme'!S25/100</f>
        <v>0.9471920253824867</v>
      </c>
      <c r="AK5" s="70">
        <f>'[14]Convergence programme'!T25/100</f>
        <v>0.94307379918517154</v>
      </c>
      <c r="AL5" s="70">
        <f>'[14]Convergence programme'!U25/100</f>
        <v>0.93895557298785637</v>
      </c>
      <c r="AM5" s="70">
        <f>'[14]Convergence programme'!V25/100</f>
        <v>0.93483734679054142</v>
      </c>
      <c r="AN5" s="70">
        <f>'[14]Convergence programme'!W25/100</f>
        <v>0.93071912059322615</v>
      </c>
      <c r="AO5" s="70">
        <f>'[14]Convergence programme'!X25/100</f>
        <v>0.92660089439591109</v>
      </c>
      <c r="AP5" s="70">
        <f>'[14]Convergence programme'!Y25/100</f>
        <v>0.92660089439591109</v>
      </c>
      <c r="AQ5" s="70">
        <f>'[14]Convergence programme'!Z25/100</f>
        <v>0.92660089439591109</v>
      </c>
      <c r="AR5" s="70">
        <f>'[14]Convergence programme'!AA25/100</f>
        <v>0.92660089439591109</v>
      </c>
      <c r="AS5" s="70">
        <f>'[14]Convergence programme'!AB25/100</f>
        <v>0.92660089439591109</v>
      </c>
      <c r="AT5" s="70">
        <f>'[14]Convergence programme'!AC25/100</f>
        <v>0.92660089439591109</v>
      </c>
      <c r="AU5" s="70">
        <f>'[14]Convergence programme'!AD25/100</f>
        <v>0.92660089439591109</v>
      </c>
      <c r="AV5" s="70">
        <f>'[14]Convergence programme'!AE25/100</f>
        <v>0.92660089439591109</v>
      </c>
      <c r="AW5" s="70">
        <f>'[14]Convergence programme'!AF25/100</f>
        <v>0.92660089439591109</v>
      </c>
      <c r="AX5" s="70">
        <f>'[14]Convergence programme'!AG25/100</f>
        <v>0.92660089439591109</v>
      </c>
      <c r="AY5" s="70">
        <f>'[14]Convergence programme'!AH25/100</f>
        <v>0.92660089439591109</v>
      </c>
      <c r="AZ5" s="70">
        <f>'[14]Convergence programme'!AI25/100</f>
        <v>0.92248266819859581</v>
      </c>
      <c r="BA5" s="70">
        <f>'[14]Convergence programme'!AJ25/100</f>
        <v>0.91836444200128076</v>
      </c>
      <c r="BB5" s="70">
        <f>'[14]Convergence programme'!AK25/100</f>
        <v>0.91424621580396559</v>
      </c>
      <c r="BC5" s="70">
        <f>'[14]Convergence programme'!AL25/100</f>
        <v>0.91012798960665042</v>
      </c>
      <c r="BD5" s="70">
        <f>'[14]Convergence programme'!AM25/100</f>
        <v>0.90600976340933526</v>
      </c>
      <c r="BE5" s="70">
        <f>'[14]Convergence programme'!AN25/100</f>
        <v>0.90600976340933526</v>
      </c>
      <c r="BF5" s="70">
        <f>'[14]Convergence programme'!AO25/100</f>
        <v>0.90600976340933526</v>
      </c>
      <c r="BG5" s="70">
        <f>'[14]Convergence programme'!AP25/100</f>
        <v>0.90600976340933526</v>
      </c>
      <c r="BH5" s="70">
        <f>'[14]Convergence programme'!AQ25/100</f>
        <v>0.90600976340933526</v>
      </c>
      <c r="BI5" s="70">
        <f>'[14]Convergence programme'!AR25/100</f>
        <v>0.90600976340933526</v>
      </c>
    </row>
    <row r="6" spans="2:61" x14ac:dyDescent="0.3">
      <c r="B6" t="s">
        <v>55</v>
      </c>
      <c r="C6" s="14" t="s">
        <v>54</v>
      </c>
      <c r="D6" s="46" t="s">
        <v>35</v>
      </c>
      <c r="E6" s="46">
        <v>2010</v>
      </c>
      <c r="F6" s="45">
        <v>6.0080258125891897E-3</v>
      </c>
      <c r="G6" s="45">
        <v>1.5020064531473E-3</v>
      </c>
      <c r="H6" s="45">
        <v>0.11715650334548899</v>
      </c>
      <c r="I6" s="45">
        <v>8.7116374282543305E-2</v>
      </c>
      <c r="J6" s="37" t="str">
        <f>Q6&amp;"DRH"</f>
        <v>IADRH</v>
      </c>
      <c r="K6" s="44"/>
      <c r="L6" s="49"/>
      <c r="M6" s="49"/>
      <c r="N6" s="49"/>
      <c r="O6" s="49"/>
      <c r="Q6" t="s">
        <v>109</v>
      </c>
      <c r="S6" s="69" t="str">
        <f>'[14]Convergence programme'!A26</f>
        <v>Food</v>
      </c>
      <c r="T6" s="69" t="str">
        <f>'[14]Convergence programme'!C26</f>
        <v>IF</v>
      </c>
      <c r="U6" s="73"/>
      <c r="V6" s="73"/>
      <c r="W6" s="73"/>
      <c r="X6" s="73"/>
      <c r="Y6" s="73"/>
      <c r="Z6" s="72">
        <f>'[14]Convergence programme'!I26/100</f>
        <v>0.94812175961085077</v>
      </c>
      <c r="AA6" s="72">
        <f>'[14]Convergence programme'!J26/100</f>
        <v>0.9377461115330209</v>
      </c>
      <c r="AB6" s="72">
        <f>'[14]Convergence programme'!K26/100</f>
        <v>0.94223255397580996</v>
      </c>
      <c r="AC6" s="72">
        <f>'[14]Convergence programme'!L26/100</f>
        <v>0.94671899641859891</v>
      </c>
      <c r="AD6" s="72">
        <f>'[14]Convergence programme'!M26/100</f>
        <v>0.95120543886138786</v>
      </c>
      <c r="AE6" s="72">
        <f>'[14]Convergence programme'!N26/100</f>
        <v>0.95569188130417704</v>
      </c>
      <c r="AF6" s="72">
        <f>'[14]Convergence programme'!O26/100</f>
        <v>0.95186911377896033</v>
      </c>
      <c r="AG6" s="72">
        <f>'[14]Convergence programme'!P26/100</f>
        <v>0.94804634625374362</v>
      </c>
      <c r="AH6" s="72">
        <f>'[14]Convergence programme'!Q26/100</f>
        <v>0.94422357872852702</v>
      </c>
      <c r="AI6" s="72">
        <f>'[14]Convergence programme'!R26/100</f>
        <v>0.94040081120331043</v>
      </c>
      <c r="AJ6" s="72">
        <f>'[14]Convergence programme'!S26/100</f>
        <v>0.93657804367809361</v>
      </c>
      <c r="AK6" s="72">
        <f>'[14]Convergence programme'!T26/100</f>
        <v>0.93657804367809361</v>
      </c>
      <c r="AL6" s="72">
        <f>'[14]Convergence programme'!U26/100</f>
        <v>0.93657804367809361</v>
      </c>
      <c r="AM6" s="72">
        <f>'[14]Convergence programme'!V26/100</f>
        <v>0.93657804367809361</v>
      </c>
      <c r="AN6" s="72">
        <f>'[14]Convergence programme'!W26/100</f>
        <v>0.93657804367809361</v>
      </c>
      <c r="AO6" s="72">
        <f>'[14]Convergence programme'!X26/100</f>
        <v>0.93657804367809361</v>
      </c>
      <c r="AP6" s="72">
        <f>'[14]Convergence programme'!Y26/100</f>
        <v>0.94040081120331043</v>
      </c>
      <c r="AQ6" s="72">
        <f>'[14]Convergence programme'!Z26/100</f>
        <v>0.94422357872852702</v>
      </c>
      <c r="AR6" s="72">
        <f>'[14]Convergence programme'!AA26/100</f>
        <v>0.94804634625374362</v>
      </c>
      <c r="AS6" s="72">
        <f>'[14]Convergence programme'!AB26/100</f>
        <v>0.95186911377896033</v>
      </c>
      <c r="AT6" s="72">
        <f>'[14]Convergence programme'!AC26/100</f>
        <v>0.95569188130417704</v>
      </c>
      <c r="AU6" s="72">
        <f>'[14]Convergence programme'!AD26/100</f>
        <v>0.95951464882939375</v>
      </c>
      <c r="AV6" s="72">
        <f>'[14]Convergence programme'!AE26/100</f>
        <v>0.96333741635461057</v>
      </c>
      <c r="AW6" s="72">
        <f>'[14]Convergence programme'!AF26/100</f>
        <v>0.96716018387982716</v>
      </c>
      <c r="AX6" s="72">
        <f>'[14]Convergence programme'!AG26/100</f>
        <v>0.97098295140504387</v>
      </c>
      <c r="AY6" s="72">
        <f>'[14]Convergence programme'!AH26/100</f>
        <v>0.97480571893026058</v>
      </c>
      <c r="AZ6" s="72">
        <f>'[14]Convergence programme'!AI26/100</f>
        <v>0.97862848645547729</v>
      </c>
      <c r="BA6" s="72">
        <f>'[14]Convergence programme'!AJ26/100</f>
        <v>0.98245125398069399</v>
      </c>
      <c r="BB6" s="72">
        <f>'[14]Convergence programme'!AK26/100</f>
        <v>0.98627402150591081</v>
      </c>
      <c r="BC6" s="72">
        <f>'[14]Convergence programme'!AL26/100</f>
        <v>0.99009678903112752</v>
      </c>
      <c r="BD6" s="72">
        <f>'[14]Convergence programme'!AM26/100</f>
        <v>0.99391955655634423</v>
      </c>
      <c r="BE6" s="72">
        <f>'[14]Convergence programme'!AN26/100</f>
        <v>0.99774232408156094</v>
      </c>
      <c r="BF6" s="72">
        <f>'[14]Convergence programme'!AO26/100</f>
        <v>1.0015650916067775</v>
      </c>
      <c r="BG6" s="72">
        <f>'[14]Convergence programme'!AP26/100</f>
        <v>1.0053878591319942</v>
      </c>
      <c r="BH6" s="72">
        <f>'[14]Convergence programme'!AQ26/100</f>
        <v>1.009210626657211</v>
      </c>
      <c r="BI6" s="72">
        <f>'[14]Convergence programme'!AR26/100</f>
        <v>1.0130333941824277</v>
      </c>
    </row>
    <row r="7" spans="2:61" x14ac:dyDescent="0.3">
      <c r="B7" t="s">
        <v>55</v>
      </c>
      <c r="C7" s="14" t="s">
        <v>54</v>
      </c>
      <c r="D7" s="46" t="s">
        <v>35</v>
      </c>
      <c r="E7" s="46">
        <v>2010</v>
      </c>
      <c r="F7" s="45">
        <v>2.8067914813698799E-2</v>
      </c>
      <c r="G7" s="45">
        <v>7.0169787034246997E-3</v>
      </c>
      <c r="H7" s="45">
        <v>0.54732433886712695</v>
      </c>
      <c r="I7" s="45">
        <v>0.40698476479863299</v>
      </c>
      <c r="J7" s="37" t="str">
        <f>Q7&amp;"DLA"</f>
        <v>IADLA</v>
      </c>
      <c r="K7" s="44"/>
      <c r="L7" s="49"/>
      <c r="M7" s="49"/>
      <c r="N7" s="49"/>
      <c r="O7" s="49"/>
      <c r="Q7" t="s">
        <v>109</v>
      </c>
      <c r="S7" s="69" t="str">
        <f>'[14]Convergence programme'!A27</f>
        <v>Chemical</v>
      </c>
      <c r="T7" s="69" t="str">
        <f>'[14]Convergence programme'!C27</f>
        <v>IC</v>
      </c>
      <c r="U7" s="71"/>
      <c r="V7" s="71"/>
      <c r="W7" s="71"/>
      <c r="X7" s="71"/>
      <c r="Y7" s="71"/>
      <c r="Z7" s="70">
        <f>'[14]Convergence programme'!I27/100</f>
        <v>1.0385640555410875</v>
      </c>
      <c r="AA7" s="70">
        <f>'[14]Convergence programme'!J27/100</f>
        <v>1.046276866649305</v>
      </c>
      <c r="AB7" s="70">
        <f>'[14]Convergence programme'!K27/100</f>
        <v>1.0485246149127008</v>
      </c>
      <c r="AC7" s="70">
        <f>'[14]Convergence programme'!L27/100</f>
        <v>1.0507723631760966</v>
      </c>
      <c r="AD7" s="70">
        <f>'[14]Convergence programme'!M27/100</f>
        <v>1.0530201114394921</v>
      </c>
      <c r="AE7" s="70">
        <f>'[14]Convergence programme'!N27/100</f>
        <v>1.0552678597028879</v>
      </c>
      <c r="AF7" s="70">
        <f>'[14]Convergence programme'!O27/100</f>
        <v>1.0570660583136045</v>
      </c>
      <c r="AG7" s="70">
        <f>'[14]Convergence programme'!P27/100</f>
        <v>1.0588642569243212</v>
      </c>
      <c r="AH7" s="70">
        <f>'[14]Convergence programme'!Q27/100</f>
        <v>1.0606624555350377</v>
      </c>
      <c r="AI7" s="70">
        <f>'[14]Convergence programme'!R27/100</f>
        <v>1.0624606541457544</v>
      </c>
      <c r="AJ7" s="70">
        <f>'[14]Convergence programme'!S27/100</f>
        <v>1.0642588527564709</v>
      </c>
      <c r="AK7" s="70">
        <f>'[14]Convergence programme'!T27/100</f>
        <v>1.0660570513671874</v>
      </c>
      <c r="AL7" s="70">
        <f>'[14]Convergence programme'!U27/100</f>
        <v>1.0678552499779039</v>
      </c>
      <c r="AM7" s="70">
        <f>'[14]Convergence programme'!V27/100</f>
        <v>1.0696534485886207</v>
      </c>
      <c r="AN7" s="70">
        <f>'[14]Convergence programme'!W27/100</f>
        <v>1.0714516471993372</v>
      </c>
      <c r="AO7" s="70">
        <f>'[14]Convergence programme'!X27/100</f>
        <v>1.0732498458100537</v>
      </c>
      <c r="AP7" s="70">
        <f>'[14]Convergence programme'!Y27/100</f>
        <v>1.0750480444207702</v>
      </c>
      <c r="AQ7" s="70">
        <f>'[14]Convergence programme'!Z27/100</f>
        <v>1.0768462430314869</v>
      </c>
      <c r="AR7" s="70">
        <f>'[14]Convergence programme'!AA27/100</f>
        <v>1.0786444416422034</v>
      </c>
      <c r="AS7" s="70">
        <f>'[14]Convergence programme'!AB27/100</f>
        <v>1.0804426402529201</v>
      </c>
      <c r="AT7" s="70">
        <f>'[14]Convergence programme'!AC27/100</f>
        <v>1.0822408388636366</v>
      </c>
      <c r="AU7" s="70">
        <f>'[14]Convergence programme'!AD27/100</f>
        <v>1.0840390374743532</v>
      </c>
      <c r="AV7" s="70">
        <f>'[14]Convergence programme'!AE27/100</f>
        <v>1.0858372360850699</v>
      </c>
      <c r="AW7" s="70">
        <f>'[14]Convergence programme'!AF27/100</f>
        <v>1.0876354346957864</v>
      </c>
      <c r="AX7" s="70">
        <f>'[14]Convergence programme'!AG27/100</f>
        <v>1.0894336333065031</v>
      </c>
      <c r="AY7" s="70">
        <f>'[14]Convergence programme'!AH27/100</f>
        <v>1.0912318319172196</v>
      </c>
      <c r="AZ7" s="70">
        <f>'[14]Convergence programme'!AI27/100</f>
        <v>1.0930300305279361</v>
      </c>
      <c r="BA7" s="70">
        <f>'[14]Convergence programme'!AJ27/100</f>
        <v>1.0948282291386526</v>
      </c>
      <c r="BB7" s="70">
        <f>'[14]Convergence programme'!AK27/100</f>
        <v>1.0966264277493694</v>
      </c>
      <c r="BC7" s="70">
        <f>'[14]Convergence programme'!AL27/100</f>
        <v>1.0984246263600859</v>
      </c>
      <c r="BD7" s="70">
        <f>'[14]Convergence programme'!AM27/100</f>
        <v>1.1002228249708024</v>
      </c>
      <c r="BE7" s="70">
        <f>'[14]Convergence programme'!AN27/100</f>
        <v>1.1020210235815189</v>
      </c>
      <c r="BF7" s="70">
        <f>'[14]Convergence programme'!AO27/100</f>
        <v>1.1038192221922356</v>
      </c>
      <c r="BG7" s="70">
        <f>'[14]Convergence programme'!AP27/100</f>
        <v>1.1056174208029521</v>
      </c>
      <c r="BH7" s="70">
        <f>'[14]Convergence programme'!AQ27/100</f>
        <v>1.1074156194136688</v>
      </c>
      <c r="BI7" s="70">
        <f>'[14]Convergence programme'!AR27/100</f>
        <v>1.1092138180243853</v>
      </c>
    </row>
    <row r="8" spans="2:61" x14ac:dyDescent="0.3">
      <c r="B8" t="s">
        <v>55</v>
      </c>
      <c r="C8" s="14" t="s">
        <v>54</v>
      </c>
      <c r="D8" s="46" t="s">
        <v>35</v>
      </c>
      <c r="E8" s="46">
        <v>2010</v>
      </c>
      <c r="F8" s="45">
        <v>7.5347693734059806E-2</v>
      </c>
      <c r="G8" s="45">
        <v>1.88369234335149E-2</v>
      </c>
      <c r="H8" s="45">
        <v>1.46928002781417</v>
      </c>
      <c r="I8" s="45">
        <v>1.0925415591438701</v>
      </c>
      <c r="J8" s="37" t="str">
        <f>Q8&amp;"DEM"</f>
        <v>IADEM</v>
      </c>
      <c r="K8" s="44"/>
      <c r="L8" s="49"/>
      <c r="M8" s="49"/>
      <c r="N8" s="49"/>
      <c r="O8" s="49"/>
      <c r="Q8" t="s">
        <v>109</v>
      </c>
      <c r="S8" s="69" t="str">
        <f>'[14]Convergence programme'!A28</f>
        <v>Glass&amp;Concrete</v>
      </c>
      <c r="T8" s="69" t="str">
        <f>'[14]Convergence programme'!C28</f>
        <v>IG</v>
      </c>
      <c r="U8" s="73"/>
      <c r="V8" s="73"/>
      <c r="W8" s="73"/>
      <c r="X8" s="73"/>
      <c r="Y8" s="73"/>
      <c r="Z8" s="72">
        <f>'[14]Convergence programme'!I28/100</f>
        <v>0.92809775641890768</v>
      </c>
      <c r="AA8" s="72">
        <f>'[14]Convergence programme'!J28/100</f>
        <v>0.91371730770268922</v>
      </c>
      <c r="AB8" s="72">
        <f>'[14]Convergence programme'!K28/100</f>
        <v>0.90632531831023821</v>
      </c>
      <c r="AC8" s="72">
        <f>'[14]Convergence programme'!L28/100</f>
        <v>0.89893332891778743</v>
      </c>
      <c r="AD8" s="72">
        <f>'[14]Convergence programme'!M28/100</f>
        <v>0.89154133952533665</v>
      </c>
      <c r="AE8" s="72">
        <f>'[14]Convergence programme'!N28/100</f>
        <v>0.88414935013288565</v>
      </c>
      <c r="AF8" s="72">
        <f>'[14]Convergence programme'!O28/100</f>
        <v>0.88068209777942352</v>
      </c>
      <c r="AG8" s="72">
        <f>'[14]Convergence programme'!P28/100</f>
        <v>0.87721484542596118</v>
      </c>
      <c r="AH8" s="72">
        <f>'[14]Convergence programme'!Q28/100</f>
        <v>0.87374759307249894</v>
      </c>
      <c r="AI8" s="72">
        <f>'[14]Convergence programme'!R28/100</f>
        <v>0.87028034071903659</v>
      </c>
      <c r="AJ8" s="72">
        <f>'[14]Convergence programme'!S28/100</f>
        <v>0.86681308836557436</v>
      </c>
      <c r="AK8" s="72">
        <f>'[14]Convergence programme'!T28/100</f>
        <v>0.86334583601211212</v>
      </c>
      <c r="AL8" s="72">
        <f>'[14]Convergence programme'!U28/100</f>
        <v>0.85987858365864978</v>
      </c>
      <c r="AM8" s="72">
        <f>'[14]Convergence programme'!V28/100</f>
        <v>0.85641133130518754</v>
      </c>
      <c r="AN8" s="72">
        <f>'[14]Convergence programme'!W28/100</f>
        <v>0.8529440789517253</v>
      </c>
      <c r="AO8" s="72">
        <f>'[14]Convergence programme'!X28/100</f>
        <v>0.84947682659826296</v>
      </c>
      <c r="AP8" s="72">
        <f>'[14]Convergence programme'!Y28/100</f>
        <v>0.84947682659826296</v>
      </c>
      <c r="AQ8" s="72">
        <f>'[14]Convergence programme'!Z28/100</f>
        <v>0.84947682659826296</v>
      </c>
      <c r="AR8" s="72">
        <f>'[14]Convergence programme'!AA28/100</f>
        <v>0.84947682659826296</v>
      </c>
      <c r="AS8" s="72">
        <f>'[14]Convergence programme'!AB28/100</f>
        <v>0.84947682659826296</v>
      </c>
      <c r="AT8" s="72">
        <f>'[14]Convergence programme'!AC28/100</f>
        <v>0.84947682659826296</v>
      </c>
      <c r="AU8" s="72">
        <f>'[14]Convergence programme'!AD28/100</f>
        <v>0.84947682659826296</v>
      </c>
      <c r="AV8" s="72">
        <f>'[14]Convergence programme'!AE28/100</f>
        <v>0.84947682659826296</v>
      </c>
      <c r="AW8" s="72">
        <f>'[14]Convergence programme'!AF28/100</f>
        <v>0.84947682659826296</v>
      </c>
      <c r="AX8" s="72">
        <f>'[14]Convergence programme'!AG28/100</f>
        <v>0.84947682659826296</v>
      </c>
      <c r="AY8" s="72">
        <f>'[14]Convergence programme'!AH28/100</f>
        <v>0.84947682659826296</v>
      </c>
      <c r="AZ8" s="72">
        <f>'[14]Convergence programme'!AI28/100</f>
        <v>0.84600957424480061</v>
      </c>
      <c r="BA8" s="72">
        <f>'[14]Convergence programme'!AJ28/100</f>
        <v>0.84254232189133826</v>
      </c>
      <c r="BB8" s="72">
        <f>'[14]Convergence programme'!AK28/100</f>
        <v>0.83907506953787603</v>
      </c>
      <c r="BC8" s="72">
        <f>'[14]Convergence programme'!AL28/100</f>
        <v>0.83560781718441357</v>
      </c>
      <c r="BD8" s="72">
        <f>'[14]Convergence programme'!AM28/100</f>
        <v>0.83214056483095133</v>
      </c>
      <c r="BE8" s="72">
        <f>'[14]Convergence programme'!AN28/100</f>
        <v>0.83214056483095133</v>
      </c>
      <c r="BF8" s="72">
        <f>'[14]Convergence programme'!AO28/100</f>
        <v>0.83214056483095133</v>
      </c>
      <c r="BG8" s="72">
        <f>'[14]Convergence programme'!AP28/100</f>
        <v>0.83214056483095133</v>
      </c>
      <c r="BH8" s="72">
        <f>'[14]Convergence programme'!AQ28/100</f>
        <v>0.83214056483095133</v>
      </c>
      <c r="BI8" s="72">
        <f>'[14]Convergence programme'!AR28/100</f>
        <v>0.83214056483095133</v>
      </c>
    </row>
    <row r="9" spans="2:61" x14ac:dyDescent="0.3">
      <c r="B9" t="s">
        <v>55</v>
      </c>
      <c r="C9" s="14" t="s">
        <v>54</v>
      </c>
      <c r="D9" s="46" t="s">
        <v>35</v>
      </c>
      <c r="E9" s="46">
        <v>2010</v>
      </c>
      <c r="F9" s="45">
        <v>0.19542235720919399</v>
      </c>
      <c r="G9" s="45">
        <v>4.8855589302298601E-2</v>
      </c>
      <c r="H9" s="45">
        <v>3.8107359655792901</v>
      </c>
      <c r="I9" s="45">
        <v>2.8336241795333201</v>
      </c>
      <c r="J9" s="37" t="str">
        <f>Q9&amp;"DTF"</f>
        <v>IADTF</v>
      </c>
      <c r="K9" s="44"/>
      <c r="L9" s="49"/>
      <c r="M9" s="49"/>
      <c r="N9" s="49"/>
      <c r="O9" s="49"/>
      <c r="Q9" t="s">
        <v>109</v>
      </c>
      <c r="S9" s="69" t="str">
        <f>'[14]Convergence programme'!A29</f>
        <v>Aluminium</v>
      </c>
      <c r="T9" s="69" t="str">
        <f>'[14]Convergence programme'!C29</f>
        <v>IX</v>
      </c>
      <c r="U9" s="71"/>
      <c r="V9" s="71"/>
      <c r="W9" s="71"/>
      <c r="X9" s="71"/>
      <c r="Y9" s="71"/>
      <c r="Z9" s="70">
        <f>'[14]Convergence programme'!I29/100</f>
        <v>0.94125668944697705</v>
      </c>
      <c r="AA9" s="70">
        <f>'[14]Convergence programme'!J29/100</f>
        <v>0.9295080273363725</v>
      </c>
      <c r="AB9" s="70">
        <f>'[14]Convergence programme'!K29/100</f>
        <v>0.93892652344016303</v>
      </c>
      <c r="AC9" s="70">
        <f>'[14]Convergence programme'!L29/100</f>
        <v>0.94834501954395345</v>
      </c>
      <c r="AD9" s="70">
        <f>'[14]Convergence programme'!M29/100</f>
        <v>0.95776351564774398</v>
      </c>
      <c r="AE9" s="70">
        <f>'[14]Convergence programme'!N29/100</f>
        <v>0.9671820117515344</v>
      </c>
      <c r="AF9" s="70">
        <f>'[14]Convergence programme'!O29/100</f>
        <v>0.96803041702500048</v>
      </c>
      <c r="AG9" s="70">
        <f>'[14]Convergence programme'!P29/100</f>
        <v>0.968878822298467</v>
      </c>
      <c r="AH9" s="70">
        <f>'[14]Convergence programme'!Q29/100</f>
        <v>0.96972722757193308</v>
      </c>
      <c r="AI9" s="70">
        <f>'[14]Convergence programme'!R29/100</f>
        <v>0.97057563284539938</v>
      </c>
      <c r="AJ9" s="70">
        <f>'[14]Convergence programme'!S29/100</f>
        <v>0.97142403811886557</v>
      </c>
      <c r="AK9" s="70">
        <f>'[14]Convergence programme'!T29/100</f>
        <v>0.97142403811886557</v>
      </c>
      <c r="AL9" s="70">
        <f>'[14]Convergence programme'!U29/100</f>
        <v>0.97142403811886557</v>
      </c>
      <c r="AM9" s="70">
        <f>'[14]Convergence programme'!V29/100</f>
        <v>0.97142403811886557</v>
      </c>
      <c r="AN9" s="70">
        <f>'[14]Convergence programme'!W29/100</f>
        <v>0.97142403811886557</v>
      </c>
      <c r="AO9" s="70">
        <f>'[14]Convergence programme'!X29/100</f>
        <v>0.97142403811886557</v>
      </c>
      <c r="AP9" s="70">
        <f>'[14]Convergence programme'!Y29/100</f>
        <v>0.97142403811886557</v>
      </c>
      <c r="AQ9" s="70">
        <f>'[14]Convergence programme'!Z29/100</f>
        <v>0.97142403811886557</v>
      </c>
      <c r="AR9" s="70">
        <f>'[14]Convergence programme'!AA29/100</f>
        <v>0.97142403811886557</v>
      </c>
      <c r="AS9" s="70">
        <f>'[14]Convergence programme'!AB29/100</f>
        <v>0.97142403811886557</v>
      </c>
      <c r="AT9" s="70">
        <f>'[14]Convergence programme'!AC29/100</f>
        <v>0.97142403811886557</v>
      </c>
      <c r="AU9" s="70">
        <f>'[14]Convergence programme'!AD29/100</f>
        <v>0.97990809085352804</v>
      </c>
      <c r="AV9" s="70">
        <f>'[14]Convergence programme'!AE29/100</f>
        <v>0.98839214358819083</v>
      </c>
      <c r="AW9" s="70">
        <f>'[14]Convergence programme'!AF29/100</f>
        <v>0.99687619632285318</v>
      </c>
      <c r="AX9" s="70">
        <f>'[14]Convergence programme'!AG29/100</f>
        <v>1.0053602490575158</v>
      </c>
      <c r="AY9" s="70">
        <f>'[14]Convergence programme'!AH29/100</f>
        <v>1.0138443017921783</v>
      </c>
      <c r="AZ9" s="70">
        <f>'[14]Convergence programme'!AI29/100</f>
        <v>1.0146927070656446</v>
      </c>
      <c r="BA9" s="70">
        <f>'[14]Convergence programme'!AJ29/100</f>
        <v>1.0155411123391109</v>
      </c>
      <c r="BB9" s="70">
        <f>'[14]Convergence programme'!AK29/100</f>
        <v>1.0163895176125772</v>
      </c>
      <c r="BC9" s="70">
        <f>'[14]Convergence programme'!AL29/100</f>
        <v>1.0172379228860435</v>
      </c>
      <c r="BD9" s="70">
        <f>'[14]Convergence programme'!AM29/100</f>
        <v>1.0180863281595098</v>
      </c>
      <c r="BE9" s="70">
        <f>'[14]Convergence programme'!AN29/100</f>
        <v>1.0180863281595098</v>
      </c>
      <c r="BF9" s="70">
        <f>'[14]Convergence programme'!AO29/100</f>
        <v>1.0180863281595098</v>
      </c>
      <c r="BG9" s="70">
        <f>'[14]Convergence programme'!AP29/100</f>
        <v>1.0180863281595098</v>
      </c>
      <c r="BH9" s="70">
        <f>'[14]Convergence programme'!AQ29/100</f>
        <v>1.0180863281595098</v>
      </c>
      <c r="BI9" s="70">
        <f>'[14]Convergence programme'!AR29/100</f>
        <v>1.0180863281595098</v>
      </c>
    </row>
    <row r="10" spans="2:61" x14ac:dyDescent="0.3">
      <c r="B10" t="s">
        <v>55</v>
      </c>
      <c r="C10" s="14" t="s">
        <v>54</v>
      </c>
      <c r="D10" s="46" t="s">
        <v>35</v>
      </c>
      <c r="E10" s="46">
        <v>2010</v>
      </c>
      <c r="F10" s="45">
        <v>9.06312571253713E-4</v>
      </c>
      <c r="G10" s="45">
        <v>2.2657814281342801E-4</v>
      </c>
      <c r="H10" s="45">
        <v>1.7673095139447401E-2</v>
      </c>
      <c r="I10" s="45">
        <v>1.3141532283178801E-2</v>
      </c>
      <c r="J10" s="37" t="str">
        <f>Q10&amp;"DFL"</f>
        <v>IADFL</v>
      </c>
      <c r="K10" s="44"/>
      <c r="L10" s="49"/>
      <c r="M10" s="49"/>
      <c r="N10" s="49"/>
      <c r="O10" s="49"/>
      <c r="Q10" t="s">
        <v>109</v>
      </c>
      <c r="S10" s="69" t="str">
        <f>'[14]Convergence programme'!A30</f>
        <v>Other comm</v>
      </c>
      <c r="T10" s="69" t="str">
        <f>'[14]Convergence programme'!C30</f>
        <v>IO</v>
      </c>
      <c r="U10" s="73"/>
      <c r="V10" s="73"/>
      <c r="W10" s="73"/>
      <c r="X10" s="73"/>
      <c r="Y10" s="73"/>
      <c r="Z10" s="72">
        <f>'[14]Convergence programme'!I30/100</f>
        <v>0.95599335448540557</v>
      </c>
      <c r="AA10" s="72">
        <f>'[14]Convergence programme'!J30/100</f>
        <v>0.9471920253824867</v>
      </c>
      <c r="AB10" s="72">
        <f>'[14]Convergence programme'!K30/100</f>
        <v>0.9471920253824867</v>
      </c>
      <c r="AC10" s="72">
        <f>'[14]Convergence programme'!L30/100</f>
        <v>0.9471920253824867</v>
      </c>
      <c r="AD10" s="72">
        <f>'[14]Convergence programme'!M30/100</f>
        <v>0.9471920253824867</v>
      </c>
      <c r="AE10" s="72">
        <f>'[14]Convergence programme'!N30/100</f>
        <v>0.9471920253824867</v>
      </c>
      <c r="AF10" s="72">
        <f>'[14]Convergence programme'!O30/100</f>
        <v>0.9471920253824867</v>
      </c>
      <c r="AG10" s="72">
        <f>'[14]Convergence programme'!P30/100</f>
        <v>0.9471920253824867</v>
      </c>
      <c r="AH10" s="72">
        <f>'[14]Convergence programme'!Q30/100</f>
        <v>0.9471920253824867</v>
      </c>
      <c r="AI10" s="72">
        <f>'[14]Convergence programme'!R30/100</f>
        <v>0.9471920253824867</v>
      </c>
      <c r="AJ10" s="72">
        <f>'[14]Convergence programme'!S30/100</f>
        <v>0.9471920253824867</v>
      </c>
      <c r="AK10" s="72">
        <f>'[14]Convergence programme'!T30/100</f>
        <v>0.94307379918517154</v>
      </c>
      <c r="AL10" s="72">
        <f>'[14]Convergence programme'!U30/100</f>
        <v>0.93895557298785637</v>
      </c>
      <c r="AM10" s="72">
        <f>'[14]Convergence programme'!V30/100</f>
        <v>0.93483734679054142</v>
      </c>
      <c r="AN10" s="72">
        <f>'[14]Convergence programme'!W30/100</f>
        <v>0.93071912059322615</v>
      </c>
      <c r="AO10" s="72">
        <f>'[14]Convergence programme'!X30/100</f>
        <v>0.92660089439591109</v>
      </c>
      <c r="AP10" s="72">
        <f>'[14]Convergence programme'!Y30/100</f>
        <v>0.92660089439591109</v>
      </c>
      <c r="AQ10" s="72">
        <f>'[14]Convergence programme'!Z30/100</f>
        <v>0.92660089439591109</v>
      </c>
      <c r="AR10" s="72">
        <f>'[14]Convergence programme'!AA30/100</f>
        <v>0.92660089439591109</v>
      </c>
      <c r="AS10" s="72">
        <f>'[14]Convergence programme'!AB30/100</f>
        <v>0.92660089439591109</v>
      </c>
      <c r="AT10" s="72">
        <f>'[14]Convergence programme'!AC30/100</f>
        <v>0.92660089439591109</v>
      </c>
      <c r="AU10" s="72">
        <f>'[14]Convergence programme'!AD30/100</f>
        <v>0.92660089439591109</v>
      </c>
      <c r="AV10" s="72">
        <f>'[14]Convergence programme'!AE30/100</f>
        <v>0.92660089439591109</v>
      </c>
      <c r="AW10" s="72">
        <f>'[14]Convergence programme'!AF30/100</f>
        <v>0.92660089439591109</v>
      </c>
      <c r="AX10" s="72">
        <f>'[14]Convergence programme'!AG30/100</f>
        <v>0.92660089439591109</v>
      </c>
      <c r="AY10" s="72">
        <f>'[14]Convergence programme'!AH30/100</f>
        <v>0.92660089439591109</v>
      </c>
      <c r="AZ10" s="72">
        <f>'[14]Convergence programme'!AI30/100</f>
        <v>0.92248266819859581</v>
      </c>
      <c r="BA10" s="72">
        <f>'[14]Convergence programme'!AJ30/100</f>
        <v>0.91836444200128076</v>
      </c>
      <c r="BB10" s="72">
        <f>'[14]Convergence programme'!AK30/100</f>
        <v>0.91424621580396559</v>
      </c>
      <c r="BC10" s="72">
        <f>'[14]Convergence programme'!AL30/100</f>
        <v>0.91012798960665042</v>
      </c>
      <c r="BD10" s="72">
        <f>'[14]Convergence programme'!AM30/100</f>
        <v>0.90600976340933526</v>
      </c>
      <c r="BE10" s="72">
        <f>'[14]Convergence programme'!AN30/100</f>
        <v>0.90600976340933526</v>
      </c>
      <c r="BF10" s="72">
        <f>'[14]Convergence programme'!AO30/100</f>
        <v>0.90600976340933526</v>
      </c>
      <c r="BG10" s="72">
        <f>'[14]Convergence programme'!AP30/100</f>
        <v>0.90600976340933526</v>
      </c>
      <c r="BH10" s="72">
        <f>'[14]Convergence programme'!AQ30/100</f>
        <v>0.90600976340933526</v>
      </c>
      <c r="BI10" s="72">
        <f>'[14]Convergence programme'!AR30/100</f>
        <v>0.90600976340933526</v>
      </c>
    </row>
    <row r="11" spans="2:61" x14ac:dyDescent="0.3">
      <c r="B11" s="5" t="s">
        <v>55</v>
      </c>
      <c r="C11" s="14" t="s">
        <v>54</v>
      </c>
      <c r="D11" s="50" t="s">
        <v>35</v>
      </c>
      <c r="E11" s="50">
        <v>2010</v>
      </c>
      <c r="F11" s="45">
        <v>0.37957567397210701</v>
      </c>
      <c r="G11" s="45">
        <v>0.75915134794421502</v>
      </c>
      <c r="H11" s="45">
        <v>2.2774540438326398</v>
      </c>
      <c r="I11" s="45">
        <v>2.5305044931473799</v>
      </c>
      <c r="J11" s="47" t="str">
        <f>Q11&amp;"DMT"</f>
        <v>IFDMT</v>
      </c>
      <c r="K11" s="44"/>
      <c r="L11" s="49">
        <f>F11/$D130</f>
        <v>6.3829787234042576E-2</v>
      </c>
      <c r="M11" s="49">
        <f>G11/$D130</f>
        <v>0.12765957446808532</v>
      </c>
      <c r="N11" s="49">
        <f>H11/$D130</f>
        <v>0.38297872340425509</v>
      </c>
      <c r="O11" s="49">
        <f>I11/$D130</f>
        <v>0.42553191489361714</v>
      </c>
      <c r="Q11" t="s">
        <v>105</v>
      </c>
      <c r="S11" s="69" t="str">
        <f>'[14]Convergence programme'!A31</f>
        <v>Paper &amp; Pulp</v>
      </c>
      <c r="T11" s="69" t="str">
        <f>'[14]Convergence programme'!C31</f>
        <v>IR</v>
      </c>
      <c r="U11" s="71"/>
      <c r="V11" s="71"/>
      <c r="W11" s="71"/>
      <c r="X11" s="71"/>
      <c r="Y11" s="71"/>
      <c r="Z11" s="70">
        <f>'[14]Convergence programme'!I31/100</f>
        <v>0.96900497741813352</v>
      </c>
      <c r="AA11" s="70">
        <f>'[14]Convergence programme'!J31/100</f>
        <v>0.96280597290176029</v>
      </c>
      <c r="AB11" s="70">
        <f>'[14]Convergence programme'!K31/100</f>
        <v>0.96702496733824883</v>
      </c>
      <c r="AC11" s="70">
        <f>'[14]Convergence programme'!L31/100</f>
        <v>0.97124396177473771</v>
      </c>
      <c r="AD11" s="70">
        <f>'[14]Convergence programme'!M31/100</f>
        <v>0.97546295621122647</v>
      </c>
      <c r="AE11" s="70">
        <f>'[14]Convergence programme'!N31/100</f>
        <v>0.97968195064771502</v>
      </c>
      <c r="AF11" s="70">
        <f>'[14]Convergence programme'!O31/100</f>
        <v>0.98232973970351978</v>
      </c>
      <c r="AG11" s="70">
        <f>'[14]Convergence programme'!P31/100</f>
        <v>0.98497752875932454</v>
      </c>
      <c r="AH11" s="70">
        <f>'[14]Convergence programme'!Q31/100</f>
        <v>0.98762531781512886</v>
      </c>
      <c r="AI11" s="70">
        <f>'[14]Convergence programme'!R31/100</f>
        <v>0.99027310687093362</v>
      </c>
      <c r="AJ11" s="70">
        <f>'[14]Convergence programme'!S31/100</f>
        <v>0.99292089592673838</v>
      </c>
      <c r="AK11" s="70">
        <f>'[14]Convergence programme'!T31/100</f>
        <v>0.99821647403834757</v>
      </c>
      <c r="AL11" s="70">
        <f>'[14]Convergence programme'!U31/100</f>
        <v>1.0035120521499568</v>
      </c>
      <c r="AM11" s="70">
        <f>'[14]Convergence programme'!V31/100</f>
        <v>1.0088076302615661</v>
      </c>
      <c r="AN11" s="70">
        <f>'[14]Convergence programme'!W31/100</f>
        <v>1.0141032083731754</v>
      </c>
      <c r="AO11" s="70">
        <f>'[14]Convergence programme'!X31/100</f>
        <v>1.0193987864847847</v>
      </c>
      <c r="AP11" s="70">
        <f>'[14]Convergence programme'!Y31/100</f>
        <v>1.024694364596394</v>
      </c>
      <c r="AQ11" s="70">
        <f>'[14]Convergence programme'!Z31/100</f>
        <v>1.0299899427080033</v>
      </c>
      <c r="AR11" s="70">
        <f>'[14]Convergence programme'!AA31/100</f>
        <v>1.0352855208196123</v>
      </c>
      <c r="AS11" s="70">
        <f>'[14]Convergence programme'!AB31/100</f>
        <v>1.0405810989312216</v>
      </c>
      <c r="AT11" s="70">
        <f>'[14]Convergence programme'!AC31/100</f>
        <v>1.0458766770428309</v>
      </c>
      <c r="AU11" s="70">
        <f>'[14]Convergence programme'!AD31/100</f>
        <v>1.048789245004216</v>
      </c>
      <c r="AV11" s="70">
        <f>'[14]Convergence programme'!AE31/100</f>
        <v>1.0517018129656011</v>
      </c>
      <c r="AW11" s="70">
        <f>'[14]Convergence programme'!AF31/100</f>
        <v>1.0546143809269863</v>
      </c>
      <c r="AX11" s="70">
        <f>'[14]Convergence programme'!AG31/100</f>
        <v>1.0575269488883714</v>
      </c>
      <c r="AY11" s="70">
        <f>'[14]Convergence programme'!AH31/100</f>
        <v>1.0604395168497565</v>
      </c>
      <c r="AZ11" s="70">
        <f>'[14]Convergence programme'!AI31/100</f>
        <v>1.060704295755337</v>
      </c>
      <c r="BA11" s="70">
        <f>'[14]Convergence programme'!AJ31/100</f>
        <v>1.0609690746609175</v>
      </c>
      <c r="BB11" s="70">
        <f>'[14]Convergence programme'!AK31/100</f>
        <v>1.0612338535664978</v>
      </c>
      <c r="BC11" s="70">
        <f>'[14]Convergence programme'!AL31/100</f>
        <v>1.0614986324720783</v>
      </c>
      <c r="BD11" s="70">
        <f>'[14]Convergence programme'!AM31/100</f>
        <v>1.0617634113776588</v>
      </c>
      <c r="BE11" s="70">
        <f>'[14]Convergence programme'!AN31/100</f>
        <v>1.0620281902832394</v>
      </c>
      <c r="BF11" s="70">
        <f>'[14]Convergence programme'!AO31/100</f>
        <v>1.0622929691888197</v>
      </c>
      <c r="BG11" s="70">
        <f>'[14]Convergence programme'!AP31/100</f>
        <v>1.0625577480944002</v>
      </c>
      <c r="BH11" s="70">
        <f>'[14]Convergence programme'!AQ31/100</f>
        <v>1.0628225269999805</v>
      </c>
      <c r="BI11" s="70">
        <f>'[14]Convergence programme'!AR31/100</f>
        <v>1.063087305905561</v>
      </c>
    </row>
    <row r="12" spans="2:61" x14ac:dyDescent="0.3">
      <c r="B12" t="s">
        <v>55</v>
      </c>
      <c r="C12" s="14" t="s">
        <v>54</v>
      </c>
      <c r="D12" s="46" t="s">
        <v>35</v>
      </c>
      <c r="E12" s="46">
        <v>2010</v>
      </c>
      <c r="F12" s="45">
        <v>2.1254809400393902E-2</v>
      </c>
      <c r="G12" s="45">
        <v>4.2509618800787803E-2</v>
      </c>
      <c r="H12" s="45">
        <v>0.127528856402363</v>
      </c>
      <c r="I12" s="45">
        <v>0.14169872933595901</v>
      </c>
      <c r="J12" s="37" t="str">
        <f>Q12&amp;"DHT"</f>
        <v>IFDHT</v>
      </c>
      <c r="K12" s="44"/>
      <c r="L12" s="49"/>
      <c r="M12" s="49"/>
      <c r="N12" s="49"/>
      <c r="O12" s="49"/>
      <c r="Q12" t="s">
        <v>105</v>
      </c>
      <c r="R12" s="48"/>
      <c r="S12" s="69" t="str">
        <f>'[14]Convergence programme'!A32</f>
        <v>Iron and steel</v>
      </c>
      <c r="T12" s="69" t="str">
        <f>'[14]Convergence programme'!C32</f>
        <v>IS</v>
      </c>
      <c r="U12" s="73"/>
      <c r="V12" s="73"/>
      <c r="W12" s="73"/>
      <c r="X12" s="73"/>
      <c r="Y12" s="73"/>
      <c r="Z12" s="72">
        <f>'[14]Convergence programme'!I32/100</f>
        <v>0.94125668944697705</v>
      </c>
      <c r="AA12" s="72">
        <f>'[14]Convergence programme'!J32/100</f>
        <v>0.9295080273363725</v>
      </c>
      <c r="AB12" s="72">
        <f>'[14]Convergence programme'!K32/100</f>
        <v>0.93892652344016303</v>
      </c>
      <c r="AC12" s="72">
        <f>'[14]Convergence programme'!L32/100</f>
        <v>0.94834501954395345</v>
      </c>
      <c r="AD12" s="72">
        <f>'[14]Convergence programme'!M32/100</f>
        <v>0.95776351564774398</v>
      </c>
      <c r="AE12" s="72">
        <f>'[14]Convergence programme'!N32/100</f>
        <v>0.9671820117515344</v>
      </c>
      <c r="AF12" s="72">
        <f>'[14]Convergence programme'!O32/100</f>
        <v>0.96803041702500048</v>
      </c>
      <c r="AG12" s="72">
        <f>'[14]Convergence programme'!P32/100</f>
        <v>0.968878822298467</v>
      </c>
      <c r="AH12" s="72">
        <f>'[14]Convergence programme'!Q32/100</f>
        <v>0.96972722757193308</v>
      </c>
      <c r="AI12" s="72">
        <f>'[14]Convergence programme'!R32/100</f>
        <v>0.97057563284539938</v>
      </c>
      <c r="AJ12" s="72">
        <f>'[14]Convergence programme'!S32/100</f>
        <v>0.97142403811886557</v>
      </c>
      <c r="AK12" s="72">
        <f>'[14]Convergence programme'!T32/100</f>
        <v>0.97142403811886557</v>
      </c>
      <c r="AL12" s="72">
        <f>'[14]Convergence programme'!U32/100</f>
        <v>0.97142403811886557</v>
      </c>
      <c r="AM12" s="72">
        <f>'[14]Convergence programme'!V32/100</f>
        <v>0.97142403811886557</v>
      </c>
      <c r="AN12" s="72">
        <f>'[14]Convergence programme'!W32/100</f>
        <v>0.97142403811886557</v>
      </c>
      <c r="AO12" s="72">
        <f>'[14]Convergence programme'!X32/100</f>
        <v>0.97142403811886557</v>
      </c>
      <c r="AP12" s="72">
        <f>'[14]Convergence programme'!Y32/100</f>
        <v>0.97142403811886557</v>
      </c>
      <c r="AQ12" s="72">
        <f>'[14]Convergence programme'!Z32/100</f>
        <v>0.97142403811886557</v>
      </c>
      <c r="AR12" s="72">
        <f>'[14]Convergence programme'!AA32/100</f>
        <v>0.97142403811886557</v>
      </c>
      <c r="AS12" s="72">
        <f>'[14]Convergence programme'!AB32/100</f>
        <v>0.97142403811886557</v>
      </c>
      <c r="AT12" s="72">
        <f>'[14]Convergence programme'!AC32/100</f>
        <v>0.97142403811886557</v>
      </c>
      <c r="AU12" s="72">
        <f>'[14]Convergence programme'!AD32/100</f>
        <v>0.97990809085352804</v>
      </c>
      <c r="AV12" s="72">
        <f>'[14]Convergence programme'!AE32/100</f>
        <v>0.98839214358819083</v>
      </c>
      <c r="AW12" s="72">
        <f>'[14]Convergence programme'!AF32/100</f>
        <v>0.99687619632285318</v>
      </c>
      <c r="AX12" s="72">
        <f>'[14]Convergence programme'!AG32/100</f>
        <v>1.0053602490575158</v>
      </c>
      <c r="AY12" s="72">
        <f>'[14]Convergence programme'!AH32/100</f>
        <v>1.0138443017921783</v>
      </c>
      <c r="AZ12" s="72">
        <f>'[14]Convergence programme'!AI32/100</f>
        <v>1.0146927070656446</v>
      </c>
      <c r="BA12" s="72">
        <f>'[14]Convergence programme'!AJ32/100</f>
        <v>1.0155411123391109</v>
      </c>
      <c r="BB12" s="72">
        <f>'[14]Convergence programme'!AK32/100</f>
        <v>1.0163895176125772</v>
      </c>
      <c r="BC12" s="72">
        <f>'[14]Convergence programme'!AL32/100</f>
        <v>1.0172379228860435</v>
      </c>
      <c r="BD12" s="72">
        <f>'[14]Convergence programme'!AM32/100</f>
        <v>1.0180863281595098</v>
      </c>
      <c r="BE12" s="72">
        <f>'[14]Convergence programme'!AN32/100</f>
        <v>1.0180863281595098</v>
      </c>
      <c r="BF12" s="72">
        <f>'[14]Convergence programme'!AO32/100</f>
        <v>1.0180863281595098</v>
      </c>
      <c r="BG12" s="72">
        <f>'[14]Convergence programme'!AP32/100</f>
        <v>1.0180863281595098</v>
      </c>
      <c r="BH12" s="72">
        <f>'[14]Convergence programme'!AQ32/100</f>
        <v>1.0180863281595098</v>
      </c>
      <c r="BI12" s="72">
        <f>'[14]Convergence programme'!AR32/100</f>
        <v>1.0180863281595098</v>
      </c>
    </row>
    <row r="13" spans="2:61" x14ac:dyDescent="0.3">
      <c r="B13" t="s">
        <v>55</v>
      </c>
      <c r="C13" s="14" t="s">
        <v>54</v>
      </c>
      <c r="D13" s="46" t="s">
        <v>35</v>
      </c>
      <c r="E13" s="46">
        <v>2010</v>
      </c>
      <c r="F13" s="45">
        <v>6.3465943324470905E-2</v>
      </c>
      <c r="G13" s="45">
        <v>0.12693188664894201</v>
      </c>
      <c r="H13" s="45">
        <v>0.38079565994682502</v>
      </c>
      <c r="I13" s="45">
        <v>0.423106288829806</v>
      </c>
      <c r="J13" s="37" t="str">
        <f>Q13&amp;"DRH"</f>
        <v>IFDRH</v>
      </c>
      <c r="K13" s="44"/>
      <c r="L13" s="49"/>
      <c r="M13" s="49"/>
      <c r="N13" s="49"/>
      <c r="O13" s="49"/>
      <c r="Q13" t="s">
        <v>105</v>
      </c>
      <c r="S13" s="69" t="str">
        <f>'[14]Convergence programme'!A33</f>
        <v>Machinery</v>
      </c>
      <c r="T13" s="69" t="str">
        <f>'[14]Convergence programme'!C33</f>
        <v>IM</v>
      </c>
      <c r="U13" s="71"/>
      <c r="V13" s="71"/>
      <c r="W13" s="71"/>
      <c r="X13" s="71"/>
      <c r="Y13" s="71"/>
      <c r="Z13" s="70">
        <f>'[14]Convergence programme'!I33/100</f>
        <v>0.87332899423772659</v>
      </c>
      <c r="AA13" s="70">
        <f>'[14]Convergence programme'!J33/100</f>
        <v>0.84799479308527193</v>
      </c>
      <c r="AB13" s="70">
        <f>'[14]Convergence programme'!K33/100</f>
        <v>0.84968178537920802</v>
      </c>
      <c r="AC13" s="70">
        <f>'[14]Convergence programme'!L33/100</f>
        <v>0.85136877767314434</v>
      </c>
      <c r="AD13" s="70">
        <f>'[14]Convergence programme'!M33/100</f>
        <v>0.85305576996708055</v>
      </c>
      <c r="AE13" s="70">
        <f>'[14]Convergence programme'!N33/100</f>
        <v>0.85474276226101675</v>
      </c>
      <c r="AF13" s="70">
        <f>'[14]Convergence programme'!O33/100</f>
        <v>0.85474276226101675</v>
      </c>
      <c r="AG13" s="70">
        <f>'[14]Convergence programme'!P33/100</f>
        <v>0.85474276226101675</v>
      </c>
      <c r="AH13" s="70">
        <f>'[14]Convergence programme'!Q33/100</f>
        <v>0.85474276226101675</v>
      </c>
      <c r="AI13" s="70">
        <f>'[14]Convergence programme'!R33/100</f>
        <v>0.85474276226101675</v>
      </c>
      <c r="AJ13" s="70">
        <f>'[14]Convergence programme'!S33/100</f>
        <v>0.85474276226101675</v>
      </c>
      <c r="AK13" s="70">
        <f>'[14]Convergence programme'!T33/100</f>
        <v>0.85474276226101675</v>
      </c>
      <c r="AL13" s="70">
        <f>'[14]Convergence programme'!U33/100</f>
        <v>0.85474276226101675</v>
      </c>
      <c r="AM13" s="70">
        <f>'[14]Convergence programme'!V33/100</f>
        <v>0.85474276226101675</v>
      </c>
      <c r="AN13" s="70">
        <f>'[14]Convergence programme'!W33/100</f>
        <v>0.85474276226101675</v>
      </c>
      <c r="AO13" s="70">
        <f>'[14]Convergence programme'!X33/100</f>
        <v>0.85474276226101675</v>
      </c>
      <c r="AP13" s="70">
        <f>'[14]Convergence programme'!Y33/100</f>
        <v>0.85249343920243514</v>
      </c>
      <c r="AQ13" s="70">
        <f>'[14]Convergence programme'!Z33/100</f>
        <v>0.85024411614385353</v>
      </c>
      <c r="AR13" s="70">
        <f>'[14]Convergence programme'!AA33/100</f>
        <v>0.84799479308527181</v>
      </c>
      <c r="AS13" s="70">
        <f>'[14]Convergence programme'!AB33/100</f>
        <v>0.8457454700266902</v>
      </c>
      <c r="AT13" s="70">
        <f>'[14]Convergence programme'!AC33/100</f>
        <v>0.8434961469681086</v>
      </c>
      <c r="AU13" s="70">
        <f>'[14]Convergence programme'!AD33/100</f>
        <v>0.8434961469681086</v>
      </c>
      <c r="AV13" s="70">
        <f>'[14]Convergence programme'!AE33/100</f>
        <v>0.8434961469681086</v>
      </c>
      <c r="AW13" s="70">
        <f>'[14]Convergence programme'!AF33/100</f>
        <v>0.8434961469681086</v>
      </c>
      <c r="AX13" s="70">
        <f>'[14]Convergence programme'!AG33/100</f>
        <v>0.8434961469681086</v>
      </c>
      <c r="AY13" s="70">
        <f>'[14]Convergence programme'!AH33/100</f>
        <v>0.8434961469681086</v>
      </c>
      <c r="AZ13" s="70">
        <f>'[14]Convergence programme'!AI33/100</f>
        <v>0.8434961469681086</v>
      </c>
      <c r="BA13" s="70">
        <f>'[14]Convergence programme'!AJ33/100</f>
        <v>0.8434961469681086</v>
      </c>
      <c r="BB13" s="70">
        <f>'[14]Convergence programme'!AK33/100</f>
        <v>0.8434961469681086</v>
      </c>
      <c r="BC13" s="70">
        <f>'[14]Convergence programme'!AL33/100</f>
        <v>0.8434961469681086</v>
      </c>
      <c r="BD13" s="70">
        <f>'[14]Convergence programme'!AM33/100</f>
        <v>0.8434961469681086</v>
      </c>
      <c r="BE13" s="70">
        <f>'[14]Convergence programme'!AN33/100</f>
        <v>0.8434961469681086</v>
      </c>
      <c r="BF13" s="70">
        <f>'[14]Convergence programme'!AO33/100</f>
        <v>0.8434961469681086</v>
      </c>
      <c r="BG13" s="70">
        <f>'[14]Convergence programme'!AP33/100</f>
        <v>0.8434961469681086</v>
      </c>
      <c r="BH13" s="70">
        <f>'[14]Convergence programme'!AQ33/100</f>
        <v>0.8434961469681086</v>
      </c>
      <c r="BI13" s="70">
        <f>'[14]Convergence programme'!AR33/100</f>
        <v>0.8434961469681086</v>
      </c>
    </row>
    <row r="14" spans="2:61" x14ac:dyDescent="0.3">
      <c r="B14" t="s">
        <v>55</v>
      </c>
      <c r="C14" s="14" t="s">
        <v>54</v>
      </c>
      <c r="D14" s="46" t="s">
        <v>35</v>
      </c>
      <c r="E14" s="46">
        <v>2010</v>
      </c>
      <c r="F14" s="45">
        <v>4.9463874260737402E-2</v>
      </c>
      <c r="G14" s="45">
        <v>9.8927748521474804E-2</v>
      </c>
      <c r="H14" s="45">
        <v>0.29678324556442398</v>
      </c>
      <c r="I14" s="45">
        <v>0.32975916173824898</v>
      </c>
      <c r="J14" s="37" t="str">
        <f>Q14&amp;"DLA"</f>
        <v>IFDLA</v>
      </c>
      <c r="K14" s="44"/>
      <c r="L14" s="49"/>
      <c r="M14" s="49"/>
      <c r="N14" s="49"/>
      <c r="O14" s="49"/>
      <c r="Q14" t="s">
        <v>105</v>
      </c>
      <c r="S14" s="69" t="str">
        <f>'[14]Convergence programme'!A34</f>
        <v>Service</v>
      </c>
      <c r="T14" s="69" t="str">
        <f>'[14]Convergence programme'!C34</f>
        <v>IU</v>
      </c>
      <c r="U14" s="68"/>
      <c r="V14" s="68"/>
      <c r="W14" s="68"/>
      <c r="X14" s="68"/>
      <c r="Y14" s="68"/>
      <c r="Z14" s="66">
        <f>'[14]Convergence programme'!I34/100</f>
        <v>0.93964694684554639</v>
      </c>
      <c r="AA14" s="66">
        <f>'[14]Convergence programme'!J34/100</f>
        <v>0.92757633621465563</v>
      </c>
      <c r="AB14" s="66">
        <f>'[14]Convergence programme'!K34/100</f>
        <v>0.93392959879146831</v>
      </c>
      <c r="AC14" s="66">
        <f>'[14]Convergence programme'!L34/100</f>
        <v>0.94028286136828099</v>
      </c>
      <c r="AD14" s="66">
        <f>'[14]Convergence programme'!M34/100</f>
        <v>0.94663612394509367</v>
      </c>
      <c r="AE14" s="66">
        <f>'[14]Convergence programme'!N34/100</f>
        <v>0.95298938652190646</v>
      </c>
      <c r="AF14" s="66">
        <f>'[14]Convergence programme'!O34/100</f>
        <v>0.94790677646045618</v>
      </c>
      <c r="AG14" s="66">
        <f>'[14]Convergence programme'!P34/100</f>
        <v>0.94282416639900612</v>
      </c>
      <c r="AH14" s="66">
        <f>'[14]Convergence programme'!Q34/100</f>
        <v>0.93774155633755596</v>
      </c>
      <c r="AI14" s="66">
        <f>'[14]Convergence programme'!R34/100</f>
        <v>0.93265894627610579</v>
      </c>
      <c r="AJ14" s="66">
        <f>'[14]Convergence programme'!S34/100</f>
        <v>0.92757633621465563</v>
      </c>
      <c r="AK14" s="66">
        <f>'[14]Convergence programme'!T34/100</f>
        <v>0.92376437866856809</v>
      </c>
      <c r="AL14" s="66">
        <f>'[14]Convergence programme'!U34/100</f>
        <v>0.91995242112248032</v>
      </c>
      <c r="AM14" s="66">
        <f>'[14]Convergence programme'!V34/100</f>
        <v>0.91614046357639278</v>
      </c>
      <c r="AN14" s="66">
        <f>'[14]Convergence programme'!W34/100</f>
        <v>0.91232850603030513</v>
      </c>
      <c r="AO14" s="66">
        <f>'[14]Convergence programme'!X34/100</f>
        <v>0.90851654848421748</v>
      </c>
      <c r="AP14" s="66">
        <f>'[14]Convergence programme'!Y34/100</f>
        <v>0.90851654848421748</v>
      </c>
      <c r="AQ14" s="66">
        <f>'[14]Convergence programme'!Z34/100</f>
        <v>0.90851654848421748</v>
      </c>
      <c r="AR14" s="66">
        <f>'[14]Convergence programme'!AA34/100</f>
        <v>0.90851654848421748</v>
      </c>
      <c r="AS14" s="66">
        <f>'[14]Convergence programme'!AB34/100</f>
        <v>0.90851654848421748</v>
      </c>
      <c r="AT14" s="66">
        <f>'[14]Convergence programme'!AC34/100</f>
        <v>0.90851654848421748</v>
      </c>
      <c r="AU14" s="66">
        <f>'[14]Convergence programme'!AD34/100</f>
        <v>0.90851654848421748</v>
      </c>
      <c r="AV14" s="66">
        <f>'[14]Convergence programme'!AE34/100</f>
        <v>0.90851654848421748</v>
      </c>
      <c r="AW14" s="66">
        <f>'[14]Convergence programme'!AF34/100</f>
        <v>0.90851654848421748</v>
      </c>
      <c r="AX14" s="66">
        <f>'[14]Convergence programme'!AG34/100</f>
        <v>0.90851654848421748</v>
      </c>
      <c r="AY14" s="66">
        <f>'[14]Convergence programme'!AH34/100</f>
        <v>0.90851654848421748</v>
      </c>
      <c r="AZ14" s="66">
        <f>'[14]Convergence programme'!AI34/100</f>
        <v>0.90978720099957999</v>
      </c>
      <c r="BA14" s="66">
        <f>'[14]Convergence programme'!AJ34/100</f>
        <v>0.91105785351494251</v>
      </c>
      <c r="BB14" s="66">
        <f>'[14]Convergence programme'!AK34/100</f>
        <v>0.91232850603030513</v>
      </c>
      <c r="BC14" s="66">
        <f>'[14]Convergence programme'!AL34/100</f>
        <v>0.91359915854566764</v>
      </c>
      <c r="BD14" s="66">
        <f>'[14]Convergence programme'!AM34/100</f>
        <v>0.91486981106103016</v>
      </c>
      <c r="BE14" s="66">
        <f>'[14]Convergence programme'!AN34/100</f>
        <v>0.91868176860711781</v>
      </c>
      <c r="BF14" s="66">
        <f>'[14]Convergence programme'!AO34/100</f>
        <v>0.92249372615320557</v>
      </c>
      <c r="BG14" s="66">
        <f>'[14]Convergence programme'!AP34/100</f>
        <v>0.92630568369929311</v>
      </c>
      <c r="BH14" s="66">
        <f>'[14]Convergence programme'!AQ34/100</f>
        <v>0.93011764124538066</v>
      </c>
      <c r="BI14" s="66">
        <f>'[14]Convergence programme'!AR34/100</f>
        <v>0.93392959879146831</v>
      </c>
    </row>
    <row r="15" spans="2:61" x14ac:dyDescent="0.3">
      <c r="B15" t="s">
        <v>55</v>
      </c>
      <c r="C15" s="14" t="s">
        <v>54</v>
      </c>
      <c r="D15" s="46" t="s">
        <v>35</v>
      </c>
      <c r="E15" s="46">
        <v>2010</v>
      </c>
      <c r="F15" s="45">
        <v>0.50557786937786098</v>
      </c>
      <c r="G15" s="45">
        <v>1.01115573875572</v>
      </c>
      <c r="H15" s="45">
        <v>3.0334672162671699</v>
      </c>
      <c r="I15" s="45">
        <v>3.3705191291857401</v>
      </c>
      <c r="J15" s="37" t="str">
        <f>Q15&amp;"DEM"</f>
        <v>IFDEM</v>
      </c>
      <c r="K15" s="44"/>
      <c r="L15" s="49"/>
      <c r="M15" s="49"/>
      <c r="N15" s="49"/>
      <c r="O15" s="49"/>
      <c r="Q15" t="s">
        <v>105</v>
      </c>
      <c r="S15" s="69" t="str">
        <f>'[14]Convergence programme'!A35</f>
        <v>Construction</v>
      </c>
      <c r="T15" s="69" t="str">
        <f>'[14]Convergence programme'!C35</f>
        <v>IN</v>
      </c>
      <c r="U15" s="71"/>
      <c r="V15" s="71"/>
      <c r="W15" s="71"/>
      <c r="X15" s="71"/>
      <c r="Y15" s="71"/>
      <c r="Z15" s="70">
        <f>'[14]Convergence programme'!I35/100</f>
        <v>0.95599335448540557</v>
      </c>
      <c r="AA15" s="70">
        <f>'[14]Convergence programme'!J35/100</f>
        <v>0.9471920253824867</v>
      </c>
      <c r="AB15" s="70">
        <f>'[14]Convergence programme'!K35/100</f>
        <v>0.9471920253824867</v>
      </c>
      <c r="AC15" s="70">
        <f>'[14]Convergence programme'!L35/100</f>
        <v>0.9471920253824867</v>
      </c>
      <c r="AD15" s="70">
        <f>'[14]Convergence programme'!M35/100</f>
        <v>0.9471920253824867</v>
      </c>
      <c r="AE15" s="70">
        <f>'[14]Convergence programme'!N35/100</f>
        <v>0.9471920253824867</v>
      </c>
      <c r="AF15" s="70">
        <f>'[14]Convergence programme'!O35/100</f>
        <v>0.9471920253824867</v>
      </c>
      <c r="AG15" s="70">
        <f>'[14]Convergence programme'!P35/100</f>
        <v>0.9471920253824867</v>
      </c>
      <c r="AH15" s="70">
        <f>'[14]Convergence programme'!Q35/100</f>
        <v>0.9471920253824867</v>
      </c>
      <c r="AI15" s="70">
        <f>'[14]Convergence programme'!R35/100</f>
        <v>0.9471920253824867</v>
      </c>
      <c r="AJ15" s="70">
        <f>'[14]Convergence programme'!S35/100</f>
        <v>0.9471920253824867</v>
      </c>
      <c r="AK15" s="70">
        <f>'[14]Convergence programme'!T35/100</f>
        <v>0.94307379918517154</v>
      </c>
      <c r="AL15" s="70">
        <f>'[14]Convergence programme'!U35/100</f>
        <v>0.93895557298785637</v>
      </c>
      <c r="AM15" s="70">
        <f>'[14]Convergence programme'!V35/100</f>
        <v>0.93483734679054142</v>
      </c>
      <c r="AN15" s="70">
        <f>'[14]Convergence programme'!W35/100</f>
        <v>0.93071912059322615</v>
      </c>
      <c r="AO15" s="70">
        <f>'[14]Convergence programme'!X35/100</f>
        <v>0.92660089439591109</v>
      </c>
      <c r="AP15" s="70">
        <f>'[14]Convergence programme'!Y35/100</f>
        <v>0.92660089439591109</v>
      </c>
      <c r="AQ15" s="70">
        <f>'[14]Convergence programme'!Z35/100</f>
        <v>0.92660089439591109</v>
      </c>
      <c r="AR15" s="70">
        <f>'[14]Convergence programme'!AA35/100</f>
        <v>0.92660089439591109</v>
      </c>
      <c r="AS15" s="70">
        <f>'[14]Convergence programme'!AB35/100</f>
        <v>0.92660089439591109</v>
      </c>
      <c r="AT15" s="70">
        <f>'[14]Convergence programme'!AC35/100</f>
        <v>0.92660089439591109</v>
      </c>
      <c r="AU15" s="70">
        <f>'[14]Convergence programme'!AD35/100</f>
        <v>0.92660089439591109</v>
      </c>
      <c r="AV15" s="70">
        <f>'[14]Convergence programme'!AE35/100</f>
        <v>0.92660089439591109</v>
      </c>
      <c r="AW15" s="70">
        <f>'[14]Convergence programme'!AF35/100</f>
        <v>0.92660089439591109</v>
      </c>
      <c r="AX15" s="70">
        <f>'[14]Convergence programme'!AG35/100</f>
        <v>0.92660089439591109</v>
      </c>
      <c r="AY15" s="70">
        <f>'[14]Convergence programme'!AH35/100</f>
        <v>0.92660089439591109</v>
      </c>
      <c r="AZ15" s="70">
        <f>'[14]Convergence programme'!AI35/100</f>
        <v>0.92248266819859581</v>
      </c>
      <c r="BA15" s="70">
        <f>'[14]Convergence programme'!AJ35/100</f>
        <v>0.91836444200128076</v>
      </c>
      <c r="BB15" s="70">
        <f>'[14]Convergence programme'!AK35/100</f>
        <v>0.91424621580396559</v>
      </c>
      <c r="BC15" s="70">
        <f>'[14]Convergence programme'!AL35/100</f>
        <v>0.91012798960665042</v>
      </c>
      <c r="BD15" s="70">
        <f>'[14]Convergence programme'!AM35/100</f>
        <v>0.90600976340933526</v>
      </c>
      <c r="BE15" s="70">
        <f>'[14]Convergence programme'!AN35/100</f>
        <v>0.90600976340933526</v>
      </c>
      <c r="BF15" s="70">
        <f>'[14]Convergence programme'!AO35/100</f>
        <v>0.90600976340933526</v>
      </c>
      <c r="BG15" s="70">
        <f>'[14]Convergence programme'!AP35/100</f>
        <v>0.90600976340933526</v>
      </c>
      <c r="BH15" s="70">
        <f>'[14]Convergence programme'!AQ35/100</f>
        <v>0.90600976340933526</v>
      </c>
      <c r="BI15" s="70">
        <f>'[14]Convergence programme'!AR35/100</f>
        <v>0.90600976340933526</v>
      </c>
    </row>
    <row r="16" spans="2:61" x14ac:dyDescent="0.3">
      <c r="B16" t="s">
        <v>55</v>
      </c>
      <c r="C16" s="14" t="s">
        <v>54</v>
      </c>
      <c r="D16" s="46" t="s">
        <v>35</v>
      </c>
      <c r="E16" s="46">
        <v>2010</v>
      </c>
      <c r="F16" s="45">
        <v>4.2011468938985899E-2</v>
      </c>
      <c r="G16" s="45">
        <v>8.4022937877971798E-2</v>
      </c>
      <c r="H16" s="45">
        <v>0.25206881363391498</v>
      </c>
      <c r="I16" s="45">
        <v>0.28007645959323901</v>
      </c>
      <c r="J16" s="37" t="str">
        <f>Q16&amp;"DTF"</f>
        <v>IFDTF</v>
      </c>
      <c r="K16" s="44"/>
      <c r="L16" s="49"/>
      <c r="M16" s="49"/>
      <c r="N16" s="49"/>
      <c r="O16" s="49"/>
      <c r="Q16" t="s">
        <v>105</v>
      </c>
      <c r="S16" s="69" t="str">
        <f>'[14]Convergence programme'!A36</f>
        <v>Wood products</v>
      </c>
      <c r="T16" s="69" t="str">
        <f>'[14]Convergence programme'!C36</f>
        <v>IW</v>
      </c>
      <c r="U16" s="68"/>
      <c r="V16" s="68"/>
      <c r="W16" s="68"/>
      <c r="X16" s="68"/>
      <c r="Y16" s="68"/>
      <c r="Z16" s="66">
        <f>'[14]Convergence programme'!I36/100</f>
        <v>0.93895132179773866</v>
      </c>
      <c r="AA16" s="66">
        <f>'[14]Convergence programme'!J36/100</f>
        <v>0.92674158615728641</v>
      </c>
      <c r="AB16" s="66">
        <f>'[14]Convergence programme'!K36/100</f>
        <v>0.93034907080755991</v>
      </c>
      <c r="AC16" s="66">
        <f>'[14]Convergence programme'!L36/100</f>
        <v>0.93395655545783318</v>
      </c>
      <c r="AD16" s="66">
        <f>'[14]Convergence programme'!M36/100</f>
        <v>0.93756404010810646</v>
      </c>
      <c r="AE16" s="66">
        <f>'[14]Convergence programme'!N36/100</f>
        <v>0.94117152475837984</v>
      </c>
      <c r="AF16" s="66">
        <f>'[14]Convergence programme'!O36/100</f>
        <v>0.93628232203236228</v>
      </c>
      <c r="AG16" s="66">
        <f>'[14]Convergence programme'!P36/100</f>
        <v>0.93139311930634472</v>
      </c>
      <c r="AH16" s="66">
        <f>'[14]Convergence programme'!Q36/100</f>
        <v>0.92650391658032716</v>
      </c>
      <c r="AI16" s="66">
        <f>'[14]Convergence programme'!R36/100</f>
        <v>0.9216147138543096</v>
      </c>
      <c r="AJ16" s="66">
        <f>'[14]Convergence programme'!S36/100</f>
        <v>0.91672551112829193</v>
      </c>
      <c r="AK16" s="66">
        <f>'[14]Convergence programme'!T36/100</f>
        <v>0.91183630840227448</v>
      </c>
      <c r="AL16" s="66">
        <f>'[14]Convergence programme'!U36/100</f>
        <v>0.90694710567625691</v>
      </c>
      <c r="AM16" s="66">
        <f>'[14]Convergence programme'!V36/100</f>
        <v>0.90205790295023935</v>
      </c>
      <c r="AN16" s="66">
        <f>'[14]Convergence programme'!W36/100</f>
        <v>0.8971687002242219</v>
      </c>
      <c r="AO16" s="66">
        <f>'[14]Convergence programme'!X36/100</f>
        <v>0.89227949749820423</v>
      </c>
      <c r="AP16" s="66">
        <f>'[14]Convergence programme'!Y36/100</f>
        <v>0.882501092046169</v>
      </c>
      <c r="AQ16" s="66">
        <f>'[14]Convergence programme'!Z36/100</f>
        <v>0.87272268659413399</v>
      </c>
      <c r="AR16" s="66">
        <f>'[14]Convergence programme'!AA36/100</f>
        <v>0.86294428114209898</v>
      </c>
      <c r="AS16" s="66">
        <f>'[14]Convergence programme'!AB36/100</f>
        <v>0.85316587569006386</v>
      </c>
      <c r="AT16" s="66">
        <f>'[14]Convergence programme'!AC36/100</f>
        <v>0.84338747023802862</v>
      </c>
      <c r="AU16" s="66">
        <f>'[14]Convergence programme'!AD36/100</f>
        <v>0.83605366614900234</v>
      </c>
      <c r="AV16" s="66">
        <f>'[14]Convergence programme'!AE36/100</f>
        <v>0.82871986205997605</v>
      </c>
      <c r="AW16" s="66">
        <f>'[14]Convergence programme'!AF36/100</f>
        <v>0.82138605797094966</v>
      </c>
      <c r="AX16" s="66">
        <f>'[14]Convergence programme'!AG36/100</f>
        <v>0.81405225388192337</v>
      </c>
      <c r="AY16" s="66">
        <f>'[14]Convergence programme'!AH36/100</f>
        <v>0.80671844979289697</v>
      </c>
      <c r="AZ16" s="66">
        <f>'[14]Convergence programme'!AI36/100</f>
        <v>0.80182924706687941</v>
      </c>
      <c r="BA16" s="66">
        <f>'[14]Convergence programme'!AJ36/100</f>
        <v>0.79694004434086185</v>
      </c>
      <c r="BB16" s="66">
        <f>'[14]Convergence programme'!AK36/100</f>
        <v>0.7920508416148444</v>
      </c>
      <c r="BC16" s="66">
        <f>'[14]Convergence programme'!AL36/100</f>
        <v>0.78716163888882695</v>
      </c>
      <c r="BD16" s="66">
        <f>'[14]Convergence programme'!AM36/100</f>
        <v>0.78227243616280928</v>
      </c>
      <c r="BE16" s="66">
        <f>'[14]Convergence programme'!AN36/100</f>
        <v>0.77738323343679172</v>
      </c>
      <c r="BF16" s="66">
        <f>'[14]Convergence programme'!AO36/100</f>
        <v>0.77249403071077405</v>
      </c>
      <c r="BG16" s="66">
        <f>'[14]Convergence programme'!AP36/100</f>
        <v>0.7676048279847566</v>
      </c>
      <c r="BH16" s="66">
        <f>'[14]Convergence programme'!AQ36/100</f>
        <v>0.76271562525873904</v>
      </c>
      <c r="BI16" s="66">
        <f>'[14]Convergence programme'!AR36/100</f>
        <v>0.75782642253272148</v>
      </c>
    </row>
    <row r="17" spans="2:61" x14ac:dyDescent="0.3">
      <c r="B17" t="s">
        <v>55</v>
      </c>
      <c r="C17" s="14" t="s">
        <v>54</v>
      </c>
      <c r="D17" s="46" t="s">
        <v>35</v>
      </c>
      <c r="E17" s="46">
        <v>2010</v>
      </c>
      <c r="F17" s="45">
        <v>3.3345126049926503E-2</v>
      </c>
      <c r="G17" s="45">
        <v>6.6690252099853006E-2</v>
      </c>
      <c r="H17" s="45">
        <v>0.200070756299559</v>
      </c>
      <c r="I17" s="45">
        <v>0.222300840332843</v>
      </c>
      <c r="J17" s="37" t="str">
        <f>Q17&amp;"DFL"</f>
        <v>IFDFL</v>
      </c>
      <c r="K17" s="44"/>
      <c r="L17" s="49"/>
      <c r="M17" s="49"/>
      <c r="N17" s="49"/>
      <c r="O17" s="49"/>
      <c r="Q17" t="s">
        <v>105</v>
      </c>
      <c r="S17" s="69" t="str">
        <f>'[14]Convergence programme'!A37</f>
        <v>Mining</v>
      </c>
      <c r="T17" s="69" t="str">
        <f>'[14]Convergence programme'!C37</f>
        <v>II</v>
      </c>
      <c r="U17" s="68"/>
      <c r="V17" s="68"/>
      <c r="W17" s="68"/>
      <c r="X17" s="68"/>
      <c r="Y17" s="68"/>
      <c r="Z17" s="66">
        <f>'[14]Convergence programme'!I37/100</f>
        <v>1.1296716886016758</v>
      </c>
      <c r="AA17" s="66">
        <f>'[14]Convergence programme'!J37/100</f>
        <v>1.1556060263220109</v>
      </c>
      <c r="AB17" s="66">
        <f>'[14]Convergence programme'!K37/100</f>
        <v>1.1323126177286906</v>
      </c>
      <c r="AC17" s="66">
        <f>'[14]Convergence programme'!L37/100</f>
        <v>1.1090192091353701</v>
      </c>
      <c r="AD17" s="66">
        <f>'[14]Convergence programme'!M37/100</f>
        <v>1.0857258005420496</v>
      </c>
      <c r="AE17" s="66">
        <f>'[14]Convergence programme'!N37/100</f>
        <v>1.0624323919487293</v>
      </c>
      <c r="AF17" s="66">
        <f>'[14]Convergence programme'!O37/100</f>
        <v>1.0700211947483631</v>
      </c>
      <c r="AG17" s="66">
        <f>'[14]Convergence programme'!P37/100</f>
        <v>1.0776099975479969</v>
      </c>
      <c r="AH17" s="66">
        <f>'[14]Convergence programme'!Q37/100</f>
        <v>1.0851988003476307</v>
      </c>
      <c r="AI17" s="66">
        <f>'[14]Convergence programme'!R37/100</f>
        <v>1.0927876031472645</v>
      </c>
      <c r="AJ17" s="66">
        <f>'[14]Convergence programme'!S37/100</f>
        <v>1.1003764059468983</v>
      </c>
      <c r="AK17" s="66">
        <f>'[14]Convergence programme'!T37/100</f>
        <v>1.1041708073467154</v>
      </c>
      <c r="AL17" s="66">
        <f>'[14]Convergence programme'!U37/100</f>
        <v>1.1079652087465321</v>
      </c>
      <c r="AM17" s="66">
        <f>'[14]Convergence programme'!V37/100</f>
        <v>1.1117596101463492</v>
      </c>
      <c r="AN17" s="66">
        <f>'[14]Convergence programme'!W37/100</f>
        <v>1.115554011546166</v>
      </c>
      <c r="AO17" s="66">
        <f>'[14]Convergence programme'!X37/100</f>
        <v>1.119348412945983</v>
      </c>
      <c r="AP17" s="66">
        <f>'[14]Convergence programme'!Y37/100</f>
        <v>1.1231428143457998</v>
      </c>
      <c r="AQ17" s="66">
        <f>'[14]Convergence programme'!Z37/100</f>
        <v>1.1269372157456166</v>
      </c>
      <c r="AR17" s="66">
        <f>'[14]Convergence programme'!AA37/100</f>
        <v>1.1307316171454336</v>
      </c>
      <c r="AS17" s="66">
        <f>'[14]Convergence programme'!AB37/100</f>
        <v>1.1345260185452504</v>
      </c>
      <c r="AT17" s="66">
        <f>'[14]Convergence programme'!AC37/100</f>
        <v>1.1383204199450672</v>
      </c>
      <c r="AU17" s="66">
        <f>'[14]Convergence programme'!AD37/100</f>
        <v>1.145909222744701</v>
      </c>
      <c r="AV17" s="66">
        <f>'[14]Convergence programme'!AE37/100</f>
        <v>1.1534980255443348</v>
      </c>
      <c r="AW17" s="66">
        <f>'[14]Convergence programme'!AF37/100</f>
        <v>1.1610868283439686</v>
      </c>
      <c r="AX17" s="66">
        <f>'[14]Convergence programme'!AG37/100</f>
        <v>1.1686756311436024</v>
      </c>
      <c r="AY17" s="66">
        <f>'[14]Convergence programme'!AH37/100</f>
        <v>1.1762644339432362</v>
      </c>
      <c r="AZ17" s="66">
        <f>'[14]Convergence programme'!AI37/100</f>
        <v>1.18385323674287</v>
      </c>
      <c r="BA17" s="66">
        <f>'[14]Convergence programme'!AJ37/100</f>
        <v>1.1914420395425038</v>
      </c>
      <c r="BB17" s="66">
        <f>'[14]Convergence programme'!AK37/100</f>
        <v>1.1990308423421374</v>
      </c>
      <c r="BC17" s="66">
        <f>'[14]Convergence programme'!AL37/100</f>
        <v>1.2066196451417712</v>
      </c>
      <c r="BD17" s="66">
        <f>'[14]Convergence programme'!AM37/100</f>
        <v>1.214208447941405</v>
      </c>
      <c r="BE17" s="66">
        <f>'[14]Convergence programme'!AN37/100</f>
        <v>1.2217972507410388</v>
      </c>
      <c r="BF17" s="66">
        <f>'[14]Convergence programme'!AO37/100</f>
        <v>1.2293860535406727</v>
      </c>
      <c r="BG17" s="66">
        <f>'[14]Convergence programme'!AP37/100</f>
        <v>1.2369748563403062</v>
      </c>
      <c r="BH17" s="66">
        <f>'[14]Convergence programme'!AQ37/100</f>
        <v>1.24456365913994</v>
      </c>
      <c r="BI17" s="66">
        <f>'[14]Convergence programme'!AR37/100</f>
        <v>1.2521524619395739</v>
      </c>
    </row>
    <row r="18" spans="2:61" x14ac:dyDescent="0.3">
      <c r="B18" s="5" t="s">
        <v>55</v>
      </c>
      <c r="C18" s="14" t="s">
        <v>54</v>
      </c>
      <c r="D18" s="50" t="s">
        <v>35</v>
      </c>
      <c r="E18" s="50">
        <v>2010</v>
      </c>
      <c r="F18" s="45">
        <v>0.116123238298832</v>
      </c>
      <c r="G18" s="45">
        <v>0.46449295319532902</v>
      </c>
      <c r="H18" s="45">
        <v>2.61277286172372</v>
      </c>
      <c r="I18" s="45">
        <v>1.5096020978848199</v>
      </c>
      <c r="J18" s="67" t="str">
        <f>Q18&amp;"DMT"</f>
        <v>ICDMT</v>
      </c>
      <c r="K18" s="44"/>
      <c r="L18" s="49">
        <f>F18/$D138</f>
        <v>2.4691358024691332E-2</v>
      </c>
      <c r="M18" s="49">
        <f>G18/$D138</f>
        <v>9.8765432098765552E-2</v>
      </c>
      <c r="N18" s="49">
        <f>H18/$D138</f>
        <v>0.55555555555555503</v>
      </c>
      <c r="O18" s="49">
        <f>I18/$D138</f>
        <v>0.32098765432098814</v>
      </c>
      <c r="Q18" t="s">
        <v>100</v>
      </c>
      <c r="U18" s="66"/>
    </row>
    <row r="19" spans="2:61" x14ac:dyDescent="0.3">
      <c r="B19" t="s">
        <v>55</v>
      </c>
      <c r="C19" s="14" t="s">
        <v>54</v>
      </c>
      <c r="D19" s="46" t="s">
        <v>35</v>
      </c>
      <c r="E19" s="46">
        <v>2010</v>
      </c>
      <c r="F19" s="45">
        <v>5.3706083853761001E-2</v>
      </c>
      <c r="G19" s="45">
        <v>0.214824335415044</v>
      </c>
      <c r="H19" s="45">
        <v>1.2083868867096199</v>
      </c>
      <c r="I19" s="45">
        <v>0.69817909009889301</v>
      </c>
      <c r="J19" s="37" t="str">
        <f>Q19&amp;"DHT"</f>
        <v>ICDHT</v>
      </c>
      <c r="K19" s="44"/>
      <c r="L19" s="49"/>
      <c r="M19" s="49"/>
      <c r="N19" s="49"/>
      <c r="O19" s="49"/>
      <c r="Q19" t="s">
        <v>100</v>
      </c>
    </row>
    <row r="20" spans="2:61" x14ac:dyDescent="0.3">
      <c r="B20" t="s">
        <v>55</v>
      </c>
      <c r="C20" s="14" t="s">
        <v>54</v>
      </c>
      <c r="D20" s="46" t="s">
        <v>35</v>
      </c>
      <c r="E20" s="46">
        <v>2010</v>
      </c>
      <c r="F20" s="45">
        <v>3.2620542669446001E-2</v>
      </c>
      <c r="G20" s="45">
        <v>0.130482170677784</v>
      </c>
      <c r="H20" s="45">
        <v>0.73396221006253504</v>
      </c>
      <c r="I20" s="45">
        <v>0.42406705470279799</v>
      </c>
      <c r="J20" s="37" t="str">
        <f>Q20&amp;"DRH"</f>
        <v>ICDRH</v>
      </c>
      <c r="K20" s="44"/>
      <c r="L20" s="49"/>
      <c r="M20" s="49"/>
      <c r="N20" s="49"/>
      <c r="O20" s="49"/>
      <c r="Q20" t="s">
        <v>100</v>
      </c>
      <c r="R20" s="48"/>
    </row>
    <row r="21" spans="2:61" x14ac:dyDescent="0.3">
      <c r="B21" t="s">
        <v>55</v>
      </c>
      <c r="C21" s="14" t="s">
        <v>54</v>
      </c>
      <c r="D21" s="46" t="s">
        <v>35</v>
      </c>
      <c r="E21" s="46">
        <v>2010</v>
      </c>
      <c r="F21" s="45">
        <v>2.8560619607148601E-2</v>
      </c>
      <c r="G21" s="45">
        <v>0.114242478428594</v>
      </c>
      <c r="H21" s="45">
        <v>0.64261394116084303</v>
      </c>
      <c r="I21" s="45">
        <v>0.37128805489293099</v>
      </c>
      <c r="J21" s="37" t="str">
        <f>Q21&amp;"DLA"</f>
        <v>ICDLA</v>
      </c>
      <c r="K21" s="44"/>
      <c r="L21" s="49"/>
      <c r="M21" s="49"/>
      <c r="N21" s="49"/>
      <c r="O21" s="49"/>
      <c r="Q21" t="s">
        <v>100</v>
      </c>
      <c r="U21" s="65" t="s">
        <v>132</v>
      </c>
      <c r="V21" s="65"/>
      <c r="W21" s="65"/>
      <c r="X21" s="65"/>
      <c r="Y21" s="65"/>
    </row>
    <row r="22" spans="2:61" x14ac:dyDescent="0.3">
      <c r="B22" t="s">
        <v>55</v>
      </c>
      <c r="C22" s="14" t="s">
        <v>54</v>
      </c>
      <c r="D22" s="46" t="s">
        <v>35</v>
      </c>
      <c r="E22" s="46">
        <v>2010</v>
      </c>
      <c r="F22" s="45">
        <v>0.343043364821215</v>
      </c>
      <c r="G22" s="45">
        <v>1.37217345928486</v>
      </c>
      <c r="H22" s="45">
        <v>7.7184757084773299</v>
      </c>
      <c r="I22" s="45">
        <v>4.4595637426757904</v>
      </c>
      <c r="J22" s="37" t="str">
        <f>Q22&amp;"DEM"</f>
        <v>ICDEM</v>
      </c>
      <c r="K22" s="44"/>
      <c r="L22" s="49"/>
      <c r="M22" s="49"/>
      <c r="N22" s="49"/>
      <c r="O22" s="49"/>
      <c r="Q22" t="s">
        <v>100</v>
      </c>
    </row>
    <row r="23" spans="2:61" x14ac:dyDescent="0.3">
      <c r="B23" t="s">
        <v>55</v>
      </c>
      <c r="C23" s="14" t="s">
        <v>54</v>
      </c>
      <c r="D23" s="46" t="s">
        <v>35</v>
      </c>
      <c r="E23" s="46">
        <v>2010</v>
      </c>
      <c r="F23" s="45">
        <v>3.6587785016360102E-3</v>
      </c>
      <c r="G23" s="45">
        <v>1.4635114006544001E-2</v>
      </c>
      <c r="H23" s="45">
        <v>8.2322516286810199E-2</v>
      </c>
      <c r="I23" s="45">
        <v>4.75641205212681E-2</v>
      </c>
      <c r="J23" s="37" t="str">
        <f>Q23&amp;"DTF"</f>
        <v>ICDTF</v>
      </c>
      <c r="K23" s="44"/>
      <c r="L23" s="49"/>
      <c r="M23" s="49"/>
      <c r="N23" s="49"/>
      <c r="O23" s="49"/>
      <c r="Q23" t="s">
        <v>100</v>
      </c>
    </row>
    <row r="24" spans="2:61" x14ac:dyDescent="0.3">
      <c r="B24" t="s">
        <v>55</v>
      </c>
      <c r="C24" s="14" t="s">
        <v>54</v>
      </c>
      <c r="D24" s="46" t="s">
        <v>35</v>
      </c>
      <c r="E24" s="46">
        <v>2010</v>
      </c>
      <c r="F24" s="45">
        <v>0</v>
      </c>
      <c r="G24" s="45">
        <v>0</v>
      </c>
      <c r="H24" s="45">
        <v>0</v>
      </c>
      <c r="I24" s="45">
        <v>0</v>
      </c>
      <c r="J24" s="37" t="str">
        <f>Q24&amp;"DFL"</f>
        <v>ICDFL</v>
      </c>
      <c r="K24" s="44"/>
      <c r="L24" s="49"/>
      <c r="M24" s="49"/>
      <c r="N24" s="49"/>
      <c r="O24" s="49"/>
      <c r="Q24" t="s">
        <v>100</v>
      </c>
    </row>
    <row r="25" spans="2:61" x14ac:dyDescent="0.3">
      <c r="B25" s="5" t="s">
        <v>55</v>
      </c>
      <c r="C25" s="14" t="s">
        <v>54</v>
      </c>
      <c r="D25" s="50" t="s">
        <v>35</v>
      </c>
      <c r="E25" s="50">
        <v>2010</v>
      </c>
      <c r="F25" s="45">
        <v>1.9428777511829101</v>
      </c>
      <c r="G25" s="45">
        <v>0.83266189336410201</v>
      </c>
      <c r="H25" s="45">
        <v>2.2204317156376101</v>
      </c>
      <c r="I25" s="45">
        <v>2.4979856800923099</v>
      </c>
      <c r="J25" s="47" t="str">
        <f>Q25&amp;"DMT"</f>
        <v>IGDMT</v>
      </c>
      <c r="K25" s="44"/>
      <c r="L25" s="49">
        <f>F25/$D146</f>
        <v>0.25925925925925952</v>
      </c>
      <c r="M25" s="49">
        <f>G25/$D146</f>
        <v>0.11111111111111091</v>
      </c>
      <c r="N25" s="49">
        <f>H25/$D146</f>
        <v>0.29629629629629639</v>
      </c>
      <c r="O25" s="49">
        <f>I25/$D146</f>
        <v>0.33333333333333326</v>
      </c>
      <c r="Q25" t="s">
        <v>95</v>
      </c>
    </row>
    <row r="26" spans="2:61" x14ac:dyDescent="0.3">
      <c r="B26" t="s">
        <v>55</v>
      </c>
      <c r="C26" s="14" t="s">
        <v>54</v>
      </c>
      <c r="D26" s="46" t="s">
        <v>35</v>
      </c>
      <c r="E26" s="46">
        <v>2010</v>
      </c>
      <c r="F26" s="45">
        <v>1.3884821470917199</v>
      </c>
      <c r="G26" s="45">
        <v>0.59506377732502103</v>
      </c>
      <c r="H26" s="45">
        <v>1.58683673953339</v>
      </c>
      <c r="I26" s="45">
        <v>1.7851913319750601</v>
      </c>
      <c r="J26" s="37" t="str">
        <f>Q26&amp;"DHT"</f>
        <v>IGDHT</v>
      </c>
      <c r="K26" s="44"/>
      <c r="L26" s="49"/>
      <c r="M26" s="49"/>
      <c r="N26" s="49"/>
      <c r="O26" s="49"/>
      <c r="Q26" t="s">
        <v>95</v>
      </c>
    </row>
    <row r="27" spans="2:61" x14ac:dyDescent="0.3">
      <c r="B27" t="s">
        <v>55</v>
      </c>
      <c r="C27" s="14" t="s">
        <v>54</v>
      </c>
      <c r="D27" s="46" t="s">
        <v>35</v>
      </c>
      <c r="E27" s="46">
        <v>2010</v>
      </c>
      <c r="F27" s="45">
        <v>5.03588580966721E-2</v>
      </c>
      <c r="G27" s="45">
        <v>2.1582367755716599E-2</v>
      </c>
      <c r="H27" s="45">
        <v>5.7552980681910899E-2</v>
      </c>
      <c r="I27" s="45">
        <v>6.4747103267149803E-2</v>
      </c>
      <c r="J27" s="37" t="str">
        <f>Q27&amp;"DRH"</f>
        <v>IGDRH</v>
      </c>
      <c r="K27" s="44"/>
      <c r="L27" s="49"/>
      <c r="M27" s="49"/>
      <c r="N27" s="49"/>
      <c r="O27" s="49"/>
      <c r="Q27" t="s">
        <v>95</v>
      </c>
      <c r="R27" s="48"/>
    </row>
    <row r="28" spans="2:61" x14ac:dyDescent="0.3">
      <c r="B28" t="s">
        <v>55</v>
      </c>
      <c r="C28" s="14" t="s">
        <v>54</v>
      </c>
      <c r="D28" s="46" t="s">
        <v>35</v>
      </c>
      <c r="E28" s="46">
        <v>2010</v>
      </c>
      <c r="F28" s="45">
        <v>7.7453483464443307E-2</v>
      </c>
      <c r="G28" s="45">
        <v>3.3194350056190002E-2</v>
      </c>
      <c r="H28" s="45">
        <v>8.8518266816506597E-2</v>
      </c>
      <c r="I28" s="45">
        <v>9.95830501685699E-2</v>
      </c>
      <c r="J28" s="37" t="str">
        <f>Q28&amp;"DLA"</f>
        <v>IGDLA</v>
      </c>
      <c r="K28" s="44"/>
      <c r="L28" s="49"/>
      <c r="M28" s="49"/>
      <c r="N28" s="49"/>
      <c r="O28" s="49"/>
      <c r="Q28" t="s">
        <v>95</v>
      </c>
    </row>
    <row r="29" spans="2:61" x14ac:dyDescent="0.3">
      <c r="B29" t="s">
        <v>55</v>
      </c>
      <c r="C29" s="14" t="s">
        <v>54</v>
      </c>
      <c r="D29" s="46" t="s">
        <v>35</v>
      </c>
      <c r="E29" s="46">
        <v>2010</v>
      </c>
      <c r="F29" s="45">
        <v>0.82050742375489605</v>
      </c>
      <c r="G29" s="45">
        <v>0.35164603875209899</v>
      </c>
      <c r="H29" s="45">
        <v>0.93772277000559601</v>
      </c>
      <c r="I29" s="45">
        <v>1.0549381162563001</v>
      </c>
      <c r="J29" s="37" t="str">
        <f>Q29&amp;"DEM"</f>
        <v>IGDEM</v>
      </c>
      <c r="K29" s="44"/>
      <c r="L29" s="49"/>
      <c r="M29" s="49"/>
      <c r="N29" s="49"/>
      <c r="O29" s="49"/>
      <c r="Q29" t="s">
        <v>95</v>
      </c>
    </row>
    <row r="30" spans="2:61" x14ac:dyDescent="0.3">
      <c r="B30" t="s">
        <v>55</v>
      </c>
      <c r="C30" s="14" t="s">
        <v>54</v>
      </c>
      <c r="D30" s="46" t="s">
        <v>35</v>
      </c>
      <c r="E30" s="46">
        <v>2010</v>
      </c>
      <c r="F30" s="45">
        <v>6.6093272783347104E-2</v>
      </c>
      <c r="G30" s="45">
        <v>2.83256883357202E-2</v>
      </c>
      <c r="H30" s="45">
        <v>7.5535168895253899E-2</v>
      </c>
      <c r="I30" s="45">
        <v>8.4977065007160596E-2</v>
      </c>
      <c r="J30" s="37" t="str">
        <f>Q30&amp;"DTF"</f>
        <v>IGDTF</v>
      </c>
      <c r="K30" s="44"/>
      <c r="L30" s="49"/>
      <c r="M30" s="49"/>
      <c r="N30" s="49"/>
      <c r="O30" s="49"/>
      <c r="Q30" t="s">
        <v>95</v>
      </c>
      <c r="AF30" s="64" t="s">
        <v>113</v>
      </c>
      <c r="AG30" s="64" t="s">
        <v>112</v>
      </c>
      <c r="AH30" s="64" t="s">
        <v>112</v>
      </c>
      <c r="AI30" s="64" t="s">
        <v>112</v>
      </c>
      <c r="AJ30" s="63" t="s">
        <v>111</v>
      </c>
      <c r="AK30" s="63" t="s">
        <v>110</v>
      </c>
      <c r="AL30" s="63"/>
      <c r="AM30" s="63"/>
      <c r="AN30" s="63"/>
    </row>
    <row r="31" spans="2:61" x14ac:dyDescent="0.3">
      <c r="B31" t="s">
        <v>55</v>
      </c>
      <c r="C31" s="14" t="s">
        <v>54</v>
      </c>
      <c r="D31" s="46" t="s">
        <v>35</v>
      </c>
      <c r="E31" s="46">
        <v>2010</v>
      </c>
      <c r="F31" s="45">
        <v>7.8739720818466599E-2</v>
      </c>
      <c r="G31" s="45">
        <v>3.3745594636485701E-2</v>
      </c>
      <c r="H31" s="45">
        <v>8.9988252363961893E-2</v>
      </c>
      <c r="I31" s="45">
        <v>0.10123678390945701</v>
      </c>
      <c r="J31" s="37" t="str">
        <f>Q31&amp;"DFL"</f>
        <v>IGDFL</v>
      </c>
      <c r="K31" s="44"/>
      <c r="L31" s="49"/>
      <c r="M31" s="49"/>
      <c r="N31" s="49"/>
      <c r="O31" s="49"/>
      <c r="Q31" t="s">
        <v>95</v>
      </c>
      <c r="AF31" s="61">
        <v>1</v>
      </c>
      <c r="AG31" s="61" t="s">
        <v>109</v>
      </c>
      <c r="AH31" s="61" t="s">
        <v>108</v>
      </c>
      <c r="AI31" s="61" t="s">
        <v>107</v>
      </c>
      <c r="AJ31" s="62" t="s">
        <v>49</v>
      </c>
      <c r="AK31" s="62" t="s">
        <v>106</v>
      </c>
      <c r="AL31" s="62"/>
      <c r="AM31" s="62"/>
      <c r="AN31" s="62"/>
    </row>
    <row r="32" spans="2:61" x14ac:dyDescent="0.3">
      <c r="B32" t="s">
        <v>55</v>
      </c>
      <c r="C32" s="14" t="s">
        <v>54</v>
      </c>
      <c r="D32" s="46" t="s">
        <v>35</v>
      </c>
      <c r="E32" s="46">
        <v>2010</v>
      </c>
      <c r="F32" s="45">
        <v>4.20522120454545E-2</v>
      </c>
      <c r="G32" s="45">
        <v>0.168208848181818</v>
      </c>
      <c r="H32" s="45">
        <v>0.54667875659090903</v>
      </c>
      <c r="I32" s="45">
        <v>0.353238581181818</v>
      </c>
      <c r="J32" s="47" t="str">
        <f>Q32&amp;"DMT"</f>
        <v>IXDMT</v>
      </c>
      <c r="K32" s="44"/>
      <c r="L32" s="49">
        <f>F32/$D154</f>
        <v>3.7878787878787852E-2</v>
      </c>
      <c r="M32" s="49">
        <f>G32/$D154</f>
        <v>0.15151515151515141</v>
      </c>
      <c r="N32" s="49">
        <f>H32/$D154</f>
        <v>0.4924242424242426</v>
      </c>
      <c r="O32" s="49">
        <f>I32/$D154</f>
        <v>0.31818181818181818</v>
      </c>
      <c r="Q32" t="s">
        <v>121</v>
      </c>
      <c r="AF32" s="61">
        <v>3</v>
      </c>
      <c r="AG32" s="61" t="s">
        <v>100</v>
      </c>
      <c r="AH32" s="61" t="s">
        <v>99</v>
      </c>
      <c r="AI32" s="61" t="s">
        <v>98</v>
      </c>
      <c r="AJ32" s="62" t="s">
        <v>97</v>
      </c>
      <c r="AK32" s="62" t="s">
        <v>96</v>
      </c>
      <c r="AL32" s="62"/>
      <c r="AM32" s="62"/>
      <c r="AN32" s="62"/>
    </row>
    <row r="33" spans="2:40" x14ac:dyDescent="0.3">
      <c r="B33" t="s">
        <v>55</v>
      </c>
      <c r="C33" s="14" t="s">
        <v>54</v>
      </c>
      <c r="D33" s="46" t="s">
        <v>35</v>
      </c>
      <c r="E33" s="46">
        <v>2010</v>
      </c>
      <c r="F33" s="45">
        <v>0.16707647711363599</v>
      </c>
      <c r="G33" s="45">
        <v>0.66830590845454496</v>
      </c>
      <c r="H33" s="45">
        <v>2.1719942024772698</v>
      </c>
      <c r="I33" s="45">
        <v>1.40344240775454</v>
      </c>
      <c r="J33" s="37" t="str">
        <f>Q33&amp;"DHT"</f>
        <v>IXDHT</v>
      </c>
      <c r="K33" s="44"/>
      <c r="L33" s="49"/>
      <c r="M33" s="49"/>
      <c r="N33" s="49"/>
      <c r="O33" s="49"/>
      <c r="Q33" t="s">
        <v>121</v>
      </c>
      <c r="AF33" s="61">
        <v>4</v>
      </c>
      <c r="AG33" s="53" t="s">
        <v>95</v>
      </c>
      <c r="AH33" s="53" t="s">
        <v>94</v>
      </c>
      <c r="AI33" s="53" t="s">
        <v>93</v>
      </c>
      <c r="AJ33" s="52" t="s">
        <v>92</v>
      </c>
      <c r="AK33" s="52" t="s">
        <v>91</v>
      </c>
      <c r="AL33" s="52"/>
      <c r="AM33" s="52"/>
      <c r="AN33" s="52"/>
    </row>
    <row r="34" spans="2:40" x14ac:dyDescent="0.3">
      <c r="B34" t="s">
        <v>55</v>
      </c>
      <c r="C34" s="14" t="s">
        <v>54</v>
      </c>
      <c r="D34" s="46" t="s">
        <v>35</v>
      </c>
      <c r="E34" s="46">
        <v>2010</v>
      </c>
      <c r="F34" s="45">
        <v>4.0710378787878797E-3</v>
      </c>
      <c r="G34" s="45">
        <v>1.6284151515151501E-2</v>
      </c>
      <c r="H34" s="45">
        <v>5.2923492424242401E-2</v>
      </c>
      <c r="I34" s="45">
        <v>3.41967181818182E-2</v>
      </c>
      <c r="J34" s="37" t="str">
        <f>Q34&amp;"DRH"</f>
        <v>IXDRH</v>
      </c>
      <c r="K34" s="44"/>
      <c r="L34" s="49"/>
      <c r="M34" s="49"/>
      <c r="N34" s="49"/>
      <c r="O34" s="49"/>
      <c r="Q34" t="s">
        <v>121</v>
      </c>
      <c r="R34" s="48"/>
      <c r="AF34" s="61">
        <v>5</v>
      </c>
      <c r="AG34" s="53" t="s">
        <v>59</v>
      </c>
      <c r="AH34" s="53" t="s">
        <v>90</v>
      </c>
      <c r="AI34" s="53" t="s">
        <v>89</v>
      </c>
      <c r="AJ34" s="52" t="s">
        <v>88</v>
      </c>
      <c r="AK34" s="52" t="s">
        <v>87</v>
      </c>
      <c r="AL34" s="52"/>
      <c r="AM34" s="52"/>
      <c r="AN34" s="52"/>
    </row>
    <row r="35" spans="2:40" x14ac:dyDescent="0.3">
      <c r="B35" t="s">
        <v>55</v>
      </c>
      <c r="C35" s="14" t="s">
        <v>54</v>
      </c>
      <c r="D35" s="46" t="s">
        <v>35</v>
      </c>
      <c r="E35" s="46">
        <v>2010</v>
      </c>
      <c r="F35" s="45">
        <v>3.2659090909090902E-2</v>
      </c>
      <c r="G35" s="45">
        <v>0.13063636363636399</v>
      </c>
      <c r="H35" s="45">
        <v>0.42456818181818201</v>
      </c>
      <c r="I35" s="45">
        <v>0.27433636363636399</v>
      </c>
      <c r="J35" s="37" t="str">
        <f>Q35&amp;"DLA"</f>
        <v>IXDLA</v>
      </c>
      <c r="K35" s="44"/>
      <c r="L35" s="49"/>
      <c r="M35" s="49"/>
      <c r="N35" s="49"/>
      <c r="O35" s="49"/>
      <c r="Q35" t="s">
        <v>121</v>
      </c>
      <c r="AF35" s="61">
        <v>6</v>
      </c>
      <c r="AG35" s="53" t="s">
        <v>114</v>
      </c>
      <c r="AH35" s="53" t="s">
        <v>131</v>
      </c>
      <c r="AI35" s="53" t="s">
        <v>130</v>
      </c>
      <c r="AJ35" s="52" t="s">
        <v>45</v>
      </c>
      <c r="AK35" s="52" t="s">
        <v>129</v>
      </c>
      <c r="AL35" s="52"/>
      <c r="AM35" s="52"/>
      <c r="AN35" s="52"/>
    </row>
    <row r="36" spans="2:40" x14ac:dyDescent="0.3">
      <c r="B36" t="s">
        <v>55</v>
      </c>
      <c r="C36" s="14" t="s">
        <v>54</v>
      </c>
      <c r="D36" s="46" t="s">
        <v>35</v>
      </c>
      <c r="E36" s="46">
        <v>2010</v>
      </c>
      <c r="F36" s="45">
        <v>0.16329545454545499</v>
      </c>
      <c r="G36" s="45">
        <v>0.65318181818181797</v>
      </c>
      <c r="H36" s="45">
        <v>2.1228409090909102</v>
      </c>
      <c r="I36" s="45">
        <v>1.37168181818182</v>
      </c>
      <c r="J36" s="37" t="str">
        <f>Q36&amp;"DEM"</f>
        <v>IXDEM</v>
      </c>
      <c r="K36" s="44"/>
      <c r="L36" s="49"/>
      <c r="M36" s="49"/>
      <c r="N36" s="49"/>
      <c r="O36" s="49"/>
      <c r="Q36" t="s">
        <v>121</v>
      </c>
      <c r="AF36" s="61">
        <v>7</v>
      </c>
      <c r="AG36" s="60" t="s">
        <v>28</v>
      </c>
      <c r="AH36" s="60" t="s">
        <v>75</v>
      </c>
      <c r="AI36" s="60" t="s">
        <v>128</v>
      </c>
      <c r="AJ36" s="59" t="s">
        <v>127</v>
      </c>
      <c r="AK36" s="59" t="s">
        <v>126</v>
      </c>
      <c r="AL36" s="59"/>
      <c r="AM36" s="59"/>
      <c r="AN36" s="59"/>
    </row>
    <row r="37" spans="2:40" x14ac:dyDescent="0.3">
      <c r="B37" t="s">
        <v>55</v>
      </c>
      <c r="C37" s="14" t="s">
        <v>54</v>
      </c>
      <c r="D37" s="46" t="s">
        <v>35</v>
      </c>
      <c r="E37" s="46">
        <v>2010</v>
      </c>
      <c r="F37" s="45">
        <v>8.1060606060606097E-3</v>
      </c>
      <c r="G37" s="45">
        <v>3.2424242424242397E-2</v>
      </c>
      <c r="H37" s="45">
        <v>0.105378787878788</v>
      </c>
      <c r="I37" s="45">
        <v>6.8090909090909105E-2</v>
      </c>
      <c r="J37" s="37" t="str">
        <f>Q37&amp;"DTF"</f>
        <v>IXDTF</v>
      </c>
      <c r="K37" s="44"/>
      <c r="L37" s="49"/>
      <c r="M37" s="49"/>
      <c r="N37" s="49"/>
      <c r="O37" s="49"/>
      <c r="Q37" t="s">
        <v>121</v>
      </c>
      <c r="AF37" s="61">
        <v>8</v>
      </c>
      <c r="AG37" s="60" t="s">
        <v>29</v>
      </c>
      <c r="AH37" s="60" t="s">
        <v>125</v>
      </c>
      <c r="AI37" s="60" t="s">
        <v>124</v>
      </c>
      <c r="AJ37" s="59" t="s">
        <v>123</v>
      </c>
      <c r="AK37" s="59" t="s">
        <v>122</v>
      </c>
      <c r="AL37" s="59"/>
      <c r="AM37" s="59"/>
      <c r="AN37" s="59"/>
    </row>
    <row r="38" spans="2:40" x14ac:dyDescent="0.3">
      <c r="B38" t="s">
        <v>55</v>
      </c>
      <c r="C38" s="14" t="s">
        <v>54</v>
      </c>
      <c r="D38" s="46" t="s">
        <v>35</v>
      </c>
      <c r="E38" s="46">
        <v>2010</v>
      </c>
      <c r="F38" s="45">
        <v>0</v>
      </c>
      <c r="G38" s="45">
        <v>0</v>
      </c>
      <c r="H38" s="45">
        <v>0</v>
      </c>
      <c r="I38" s="45">
        <v>0</v>
      </c>
      <c r="J38" s="37" t="str">
        <f>Q38&amp;"DFL"</f>
        <v>IXDFL</v>
      </c>
      <c r="K38" s="44"/>
      <c r="L38" s="49"/>
      <c r="M38" s="49"/>
      <c r="N38" s="49"/>
      <c r="O38" s="49"/>
      <c r="Q38" t="s">
        <v>121</v>
      </c>
      <c r="AF38" s="61">
        <v>9</v>
      </c>
      <c r="AG38" s="53" t="s">
        <v>76</v>
      </c>
      <c r="AH38" s="53" t="s">
        <v>75</v>
      </c>
      <c r="AI38" s="53" t="s">
        <v>74</v>
      </c>
      <c r="AJ38" s="52" t="s">
        <v>73</v>
      </c>
      <c r="AK38" s="52" t="s">
        <v>72</v>
      </c>
      <c r="AL38" s="52"/>
      <c r="AM38" s="52"/>
      <c r="AN38" s="52"/>
    </row>
    <row r="39" spans="2:40" x14ac:dyDescent="0.3">
      <c r="B39" t="s">
        <v>55</v>
      </c>
      <c r="C39" s="14" t="s">
        <v>54</v>
      </c>
      <c r="D39" s="46" t="s">
        <v>35</v>
      </c>
      <c r="E39" s="46">
        <v>2010</v>
      </c>
      <c r="F39" s="45">
        <v>1.4508434428251999</v>
      </c>
      <c r="G39" s="45">
        <v>8.5697694556961496E-2</v>
      </c>
      <c r="H39" s="45">
        <v>1.0087143468920401</v>
      </c>
      <c r="I39" s="45">
        <v>0.24065524960762699</v>
      </c>
      <c r="J39" s="47" t="str">
        <f>Q39&amp;"DMT"</f>
        <v>IODMT</v>
      </c>
      <c r="K39" s="44"/>
      <c r="L39" s="49">
        <f>F39/$D162</f>
        <v>0.52077886960994835</v>
      </c>
      <c r="M39" s="49">
        <f>G39/$D162</f>
        <v>3.0761105700451562E-2</v>
      </c>
      <c r="N39" s="49">
        <f>H39/$D162</f>
        <v>0.36207705244256666</v>
      </c>
      <c r="O39" s="49">
        <f>I39/$D162</f>
        <v>8.6382972247033604E-2</v>
      </c>
      <c r="Q39" t="s">
        <v>114</v>
      </c>
      <c r="AF39" s="61">
        <v>11</v>
      </c>
      <c r="AG39" s="61" t="s">
        <v>57</v>
      </c>
      <c r="AH39" s="61" t="s">
        <v>67</v>
      </c>
      <c r="AI39" s="61" t="s">
        <v>66</v>
      </c>
      <c r="AJ39" s="62" t="s">
        <v>41</v>
      </c>
      <c r="AK39" s="62" t="s">
        <v>65</v>
      </c>
      <c r="AL39" s="62"/>
      <c r="AM39" s="62"/>
      <c r="AN39" s="62"/>
    </row>
    <row r="40" spans="2:40" x14ac:dyDescent="0.3">
      <c r="B40" t="s">
        <v>55</v>
      </c>
      <c r="C40" s="14" t="s">
        <v>54</v>
      </c>
      <c r="D40" s="46" t="s">
        <v>35</v>
      </c>
      <c r="E40" s="46">
        <v>2010</v>
      </c>
      <c r="F40" s="45">
        <v>0.35945345694938902</v>
      </c>
      <c r="G40" s="45">
        <v>2.1232016943956399E-2</v>
      </c>
      <c r="H40" s="45">
        <v>0.24991384208811199</v>
      </c>
      <c r="I40" s="45">
        <v>5.9623498201867402E-2</v>
      </c>
      <c r="J40" s="37" t="str">
        <f>Q40&amp;"DHT"</f>
        <v>IODHT</v>
      </c>
      <c r="K40" s="44"/>
      <c r="L40" s="49"/>
      <c r="M40" s="49"/>
      <c r="N40" s="49"/>
      <c r="O40" s="49"/>
      <c r="Q40" t="s">
        <v>114</v>
      </c>
      <c r="AF40" s="61">
        <v>12</v>
      </c>
      <c r="AG40" s="60" t="s">
        <v>56</v>
      </c>
      <c r="AH40" s="60" t="s">
        <v>120</v>
      </c>
      <c r="AI40" s="60" t="s">
        <v>119</v>
      </c>
      <c r="AJ40" s="59" t="s">
        <v>118</v>
      </c>
      <c r="AK40" s="59" t="s">
        <v>117</v>
      </c>
      <c r="AL40" s="59"/>
      <c r="AM40" s="59"/>
      <c r="AN40" s="59"/>
    </row>
    <row r="41" spans="2:40" x14ac:dyDescent="0.3">
      <c r="B41" t="s">
        <v>55</v>
      </c>
      <c r="C41" s="14" t="s">
        <v>54</v>
      </c>
      <c r="D41" s="46" t="s">
        <v>35</v>
      </c>
      <c r="E41" s="46">
        <v>2010</v>
      </c>
      <c r="F41" s="45">
        <v>9.8691621878976399</v>
      </c>
      <c r="G41" s="45">
        <v>0.58294673411806996</v>
      </c>
      <c r="H41" s="45">
        <v>6.8616400618328104</v>
      </c>
      <c r="I41" s="45">
        <v>1.6370241058688899</v>
      </c>
      <c r="J41" s="37" t="str">
        <f>Q41&amp;"DRH"</f>
        <v>IODRH</v>
      </c>
      <c r="K41" s="44"/>
      <c r="L41" s="49"/>
      <c r="M41" s="49"/>
      <c r="N41" s="49"/>
      <c r="O41" s="49"/>
      <c r="Q41" t="s">
        <v>114</v>
      </c>
      <c r="R41" s="48"/>
      <c r="AF41" s="56"/>
      <c r="AG41" s="58"/>
      <c r="AH41" s="56"/>
      <c r="AI41" s="56"/>
      <c r="AJ41" s="56"/>
      <c r="AK41" s="56"/>
      <c r="AL41" s="56"/>
      <c r="AM41" s="56"/>
      <c r="AN41" s="56"/>
    </row>
    <row r="42" spans="2:40" x14ac:dyDescent="0.3">
      <c r="B42" t="s">
        <v>55</v>
      </c>
      <c r="C42" s="14" t="s">
        <v>54</v>
      </c>
      <c r="D42" s="46" t="s">
        <v>35</v>
      </c>
      <c r="E42" s="46">
        <v>2010</v>
      </c>
      <c r="F42" s="45">
        <v>1.0742910503280201</v>
      </c>
      <c r="G42" s="45">
        <v>6.3455686243453602E-2</v>
      </c>
      <c r="H42" s="45">
        <v>0.74691228785747998</v>
      </c>
      <c r="I42" s="45">
        <v>0.17819550561878</v>
      </c>
      <c r="J42" s="37" t="str">
        <f>Q42&amp;"DLA"</f>
        <v>IODLA</v>
      </c>
      <c r="K42" s="44"/>
      <c r="L42" s="49"/>
      <c r="M42" s="49"/>
      <c r="N42" s="49"/>
      <c r="O42" s="49"/>
      <c r="Q42" t="s">
        <v>114</v>
      </c>
      <c r="AF42" s="56"/>
      <c r="AG42" s="56"/>
      <c r="AH42" s="56"/>
      <c r="AI42" s="56"/>
      <c r="AJ42" s="57" t="s">
        <v>116</v>
      </c>
      <c r="AK42" s="56" t="s">
        <v>115</v>
      </c>
      <c r="AL42" s="56"/>
      <c r="AM42" s="56"/>
      <c r="AN42" s="56"/>
    </row>
    <row r="43" spans="2:40" x14ac:dyDescent="0.3">
      <c r="B43" t="s">
        <v>55</v>
      </c>
      <c r="C43" s="14" t="s">
        <v>54</v>
      </c>
      <c r="D43" s="46" t="s">
        <v>35</v>
      </c>
      <c r="E43" s="46">
        <v>2010</v>
      </c>
      <c r="F43" s="45">
        <v>4.6559793952489796</v>
      </c>
      <c r="G43" s="45">
        <v>0.27501706131750198</v>
      </c>
      <c r="H43" s="45">
        <v>3.2371192343647199</v>
      </c>
      <c r="I43" s="45">
        <v>0.77229965029838699</v>
      </c>
      <c r="J43" s="37" t="str">
        <f>Q43&amp;"DEM"</f>
        <v>IODEM</v>
      </c>
      <c r="K43" s="44"/>
      <c r="L43" s="49"/>
      <c r="M43" s="49"/>
      <c r="N43" s="49"/>
      <c r="O43" s="49"/>
      <c r="Q43" t="s">
        <v>114</v>
      </c>
      <c r="AF43" s="56"/>
      <c r="AG43" s="56"/>
      <c r="AH43" s="56"/>
      <c r="AI43" s="56"/>
      <c r="AJ43" s="56"/>
      <c r="AK43" s="56"/>
      <c r="AL43" s="56"/>
      <c r="AM43" s="56"/>
      <c r="AN43" s="56"/>
    </row>
    <row r="44" spans="2:40" x14ac:dyDescent="0.3">
      <c r="B44" t="s">
        <v>55</v>
      </c>
      <c r="C44" s="14" t="s">
        <v>54</v>
      </c>
      <c r="D44" s="46" t="s">
        <v>35</v>
      </c>
      <c r="E44" s="46">
        <v>2010</v>
      </c>
      <c r="F44" s="45">
        <v>1.23890066964357</v>
      </c>
      <c r="G44" s="45">
        <v>7.3178764875406102E-2</v>
      </c>
      <c r="H44" s="45">
        <v>0.86135887784702703</v>
      </c>
      <c r="I44" s="45">
        <v>0.20549973973177399</v>
      </c>
      <c r="J44" s="37" t="str">
        <f>Q44&amp;"DTF"</f>
        <v>IODTF</v>
      </c>
      <c r="K44" s="44"/>
      <c r="L44" s="49"/>
      <c r="M44" s="49"/>
      <c r="N44" s="49"/>
      <c r="O44" s="49"/>
      <c r="Q44" t="s">
        <v>114</v>
      </c>
      <c r="AF44" s="56"/>
      <c r="AG44" s="56"/>
      <c r="AH44" s="56"/>
      <c r="AI44" s="56"/>
      <c r="AJ44" s="56"/>
      <c r="AK44" s="56"/>
      <c r="AL44" s="56"/>
      <c r="AM44" s="56"/>
      <c r="AN44" s="56"/>
    </row>
    <row r="45" spans="2:40" x14ac:dyDescent="0.3">
      <c r="B45" t="s">
        <v>55</v>
      </c>
      <c r="C45" s="14" t="s">
        <v>54</v>
      </c>
      <c r="D45" s="46" t="s">
        <v>35</v>
      </c>
      <c r="E45" s="46">
        <v>2010</v>
      </c>
      <c r="F45" s="45">
        <v>3.6075436671210201E-2</v>
      </c>
      <c r="G45" s="45">
        <v>2.1308858430915201E-3</v>
      </c>
      <c r="H45" s="45">
        <v>2.5081831344796201E-2</v>
      </c>
      <c r="I45" s="45">
        <v>5.9839283554319498E-3</v>
      </c>
      <c r="J45" s="37" t="str">
        <f>Q45&amp;"DFL"</f>
        <v>IODFL</v>
      </c>
      <c r="K45" s="44"/>
      <c r="L45" s="49"/>
      <c r="M45" s="49"/>
      <c r="N45" s="49"/>
      <c r="O45" s="49"/>
      <c r="Q45" t="s">
        <v>114</v>
      </c>
      <c r="AF45" s="56"/>
      <c r="AG45" s="56"/>
      <c r="AH45" s="56"/>
      <c r="AI45" s="56"/>
      <c r="AJ45" s="56"/>
      <c r="AK45" s="56"/>
      <c r="AL45" s="56"/>
      <c r="AM45" s="56"/>
      <c r="AN45" s="56"/>
    </row>
    <row r="46" spans="2:40" x14ac:dyDescent="0.3">
      <c r="B46" t="s">
        <v>55</v>
      </c>
      <c r="C46" s="14" t="s">
        <v>54</v>
      </c>
      <c r="D46" s="46" t="s">
        <v>35</v>
      </c>
      <c r="E46" s="46">
        <v>2010</v>
      </c>
      <c r="F46" s="45">
        <v>11.348946497141799</v>
      </c>
      <c r="G46" s="45">
        <v>56.744732485709299</v>
      </c>
      <c r="H46" s="45">
        <v>51.070259237138302</v>
      </c>
      <c r="I46" s="45">
        <v>28.3723662428546</v>
      </c>
      <c r="J46" s="47" t="str">
        <f>Q46&amp;"DMT"</f>
        <v>IRDMT</v>
      </c>
      <c r="K46" s="44"/>
      <c r="L46" s="49">
        <f>F46/$D170</f>
        <v>7.6923076923076594E-2</v>
      </c>
      <c r="M46" s="49">
        <f>G46/$D170</f>
        <v>0.38461538461538503</v>
      </c>
      <c r="N46" s="49">
        <f>H46/$D170</f>
        <v>0.34615384615384609</v>
      </c>
      <c r="O46" s="49">
        <f>I46/$D170</f>
        <v>0.19230769230769218</v>
      </c>
      <c r="Q46" t="s">
        <v>28</v>
      </c>
      <c r="AF46" s="56"/>
      <c r="AG46" s="56"/>
      <c r="AH46" s="56"/>
      <c r="AI46" s="56"/>
      <c r="AJ46" s="56"/>
      <c r="AK46" s="56"/>
      <c r="AL46" s="56"/>
      <c r="AM46" s="56"/>
      <c r="AN46" s="56"/>
    </row>
    <row r="47" spans="2:40" x14ac:dyDescent="0.3">
      <c r="B47" t="s">
        <v>55</v>
      </c>
      <c r="C47" s="14" t="s">
        <v>54</v>
      </c>
      <c r="D47" s="46" t="s">
        <v>35</v>
      </c>
      <c r="E47" s="46">
        <v>2010</v>
      </c>
      <c r="F47" s="45">
        <v>0</v>
      </c>
      <c r="G47" s="45">
        <v>0</v>
      </c>
      <c r="H47" s="45">
        <v>0</v>
      </c>
      <c r="I47" s="45">
        <v>0</v>
      </c>
      <c r="J47" s="37" t="str">
        <f>Q47&amp;"DHT"</f>
        <v>IRDHT</v>
      </c>
      <c r="K47" s="44"/>
      <c r="L47" s="49"/>
      <c r="M47" s="49"/>
      <c r="N47" s="49"/>
      <c r="O47" s="49"/>
      <c r="Q47" t="s">
        <v>28</v>
      </c>
      <c r="AF47" s="55" t="s">
        <v>113</v>
      </c>
      <c r="AG47" s="55" t="s">
        <v>112</v>
      </c>
      <c r="AH47" s="55" t="s">
        <v>112</v>
      </c>
      <c r="AI47" s="55" t="s">
        <v>112</v>
      </c>
      <c r="AJ47" s="54" t="s">
        <v>111</v>
      </c>
      <c r="AK47" s="54" t="s">
        <v>110</v>
      </c>
      <c r="AL47" s="54"/>
      <c r="AM47" s="54"/>
      <c r="AN47" s="54"/>
    </row>
    <row r="48" spans="2:40" x14ac:dyDescent="0.3">
      <c r="B48" t="s">
        <v>55</v>
      </c>
      <c r="C48" s="14" t="s">
        <v>54</v>
      </c>
      <c r="D48" s="46" t="s">
        <v>35</v>
      </c>
      <c r="E48" s="46">
        <v>2010</v>
      </c>
      <c r="F48" s="45">
        <v>3.1710832372737502E-2</v>
      </c>
      <c r="G48" s="45">
        <v>0.15855416186368801</v>
      </c>
      <c r="H48" s="45">
        <v>0.14269874567731899</v>
      </c>
      <c r="I48" s="45">
        <v>7.9277080931843796E-2</v>
      </c>
      <c r="J48" s="37" t="str">
        <f>Q48&amp;"DRH"</f>
        <v>IRDRH</v>
      </c>
      <c r="K48" s="44"/>
      <c r="L48" s="49"/>
      <c r="M48" s="49"/>
      <c r="N48" s="49"/>
      <c r="O48" s="49"/>
      <c r="Q48" t="s">
        <v>28</v>
      </c>
      <c r="R48" s="48"/>
      <c r="AF48" s="53">
        <v>1</v>
      </c>
      <c r="AG48" s="53" t="s">
        <v>109</v>
      </c>
      <c r="AH48" s="53" t="s">
        <v>108</v>
      </c>
      <c r="AI48" s="53" t="s">
        <v>107</v>
      </c>
      <c r="AJ48" s="52" t="s">
        <v>49</v>
      </c>
      <c r="AK48" s="52" t="s">
        <v>106</v>
      </c>
      <c r="AL48" s="52"/>
      <c r="AM48" s="52"/>
      <c r="AN48" s="52"/>
    </row>
    <row r="49" spans="2:40" x14ac:dyDescent="0.3">
      <c r="B49" t="s">
        <v>55</v>
      </c>
      <c r="C49" s="14" t="s">
        <v>54</v>
      </c>
      <c r="D49" s="46" t="s">
        <v>35</v>
      </c>
      <c r="E49" s="46">
        <v>2010</v>
      </c>
      <c r="F49" s="45">
        <v>6.2214955244755302E-2</v>
      </c>
      <c r="G49" s="45">
        <v>0.31107477622377699</v>
      </c>
      <c r="H49" s="45">
        <v>0.27996729860139902</v>
      </c>
      <c r="I49" s="45">
        <v>0.155537388111888</v>
      </c>
      <c r="J49" s="37" t="str">
        <f>Q49&amp;"DLA"</f>
        <v>IRDLA</v>
      </c>
      <c r="K49" s="44"/>
      <c r="L49" s="49"/>
      <c r="M49" s="49"/>
      <c r="N49" s="49"/>
      <c r="O49" s="49"/>
      <c r="Q49" t="s">
        <v>28</v>
      </c>
      <c r="AF49" s="53">
        <v>2</v>
      </c>
      <c r="AG49" s="53" t="s">
        <v>105</v>
      </c>
      <c r="AH49" s="53" t="s">
        <v>104</v>
      </c>
      <c r="AI49" s="53" t="s">
        <v>103</v>
      </c>
      <c r="AJ49" s="52" t="s">
        <v>102</v>
      </c>
      <c r="AK49" s="52" t="s">
        <v>101</v>
      </c>
      <c r="AL49" s="52"/>
      <c r="AM49" s="52"/>
      <c r="AN49" s="52"/>
    </row>
    <row r="50" spans="2:40" x14ac:dyDescent="0.3">
      <c r="B50" t="s">
        <v>55</v>
      </c>
      <c r="C50" s="14" t="s">
        <v>54</v>
      </c>
      <c r="D50" s="46" t="s">
        <v>35</v>
      </c>
      <c r="E50" s="46">
        <v>2010</v>
      </c>
      <c r="F50" s="45">
        <v>6.1592805692307699</v>
      </c>
      <c r="G50" s="45">
        <v>30.796402846153899</v>
      </c>
      <c r="H50" s="45">
        <v>27.716762561538498</v>
      </c>
      <c r="I50" s="45">
        <v>15.3982014230769</v>
      </c>
      <c r="J50" s="37" t="str">
        <f>Q50&amp;"DEM"</f>
        <v>IRDEM</v>
      </c>
      <c r="K50" s="44"/>
      <c r="L50" s="49"/>
      <c r="M50" s="49"/>
      <c r="N50" s="49"/>
      <c r="O50" s="49"/>
      <c r="Q50" t="s">
        <v>28</v>
      </c>
      <c r="AF50" s="53">
        <v>3</v>
      </c>
      <c r="AG50" s="53" t="s">
        <v>100</v>
      </c>
      <c r="AH50" s="53" t="s">
        <v>99</v>
      </c>
      <c r="AI50" s="53" t="s">
        <v>98</v>
      </c>
      <c r="AJ50" s="52" t="s">
        <v>97</v>
      </c>
      <c r="AK50" s="52" t="s">
        <v>96</v>
      </c>
      <c r="AL50" s="52"/>
      <c r="AM50" s="52"/>
      <c r="AN50" s="52"/>
    </row>
    <row r="51" spans="2:40" x14ac:dyDescent="0.3">
      <c r="B51" t="s">
        <v>55</v>
      </c>
      <c r="C51" s="14" t="s">
        <v>54</v>
      </c>
      <c r="D51" s="46" t="s">
        <v>35</v>
      </c>
      <c r="E51" s="46">
        <v>2010</v>
      </c>
      <c r="F51" s="45">
        <v>0</v>
      </c>
      <c r="G51" s="45">
        <v>0</v>
      </c>
      <c r="H51" s="45">
        <v>0</v>
      </c>
      <c r="I51" s="45">
        <v>0</v>
      </c>
      <c r="J51" s="37" t="str">
        <f>Q51&amp;"DTF"</f>
        <v>IRDTF</v>
      </c>
      <c r="K51" s="44"/>
      <c r="L51" s="49"/>
      <c r="M51" s="49"/>
      <c r="N51" s="49"/>
      <c r="O51" s="49"/>
      <c r="Q51" t="s">
        <v>28</v>
      </c>
      <c r="AF51" s="53">
        <v>4</v>
      </c>
      <c r="AG51" s="53" t="s">
        <v>95</v>
      </c>
      <c r="AH51" s="53" t="s">
        <v>94</v>
      </c>
      <c r="AI51" s="53" t="s">
        <v>93</v>
      </c>
      <c r="AJ51" s="52" t="s">
        <v>92</v>
      </c>
      <c r="AK51" s="52" t="s">
        <v>91</v>
      </c>
      <c r="AL51" s="52"/>
      <c r="AM51" s="52"/>
      <c r="AN51" s="52"/>
    </row>
    <row r="52" spans="2:40" x14ac:dyDescent="0.3">
      <c r="B52" t="s">
        <v>55</v>
      </c>
      <c r="C52" s="14" t="s">
        <v>54</v>
      </c>
      <c r="D52" s="46" t="s">
        <v>35</v>
      </c>
      <c r="E52" s="46">
        <v>2010</v>
      </c>
      <c r="F52" s="45">
        <v>0</v>
      </c>
      <c r="G52" s="45">
        <v>0</v>
      </c>
      <c r="H52" s="45">
        <v>0</v>
      </c>
      <c r="I52" s="45">
        <v>0</v>
      </c>
      <c r="J52" s="37" t="str">
        <f>Q52&amp;"DFL"</f>
        <v>IRDFL</v>
      </c>
      <c r="K52" s="44"/>
      <c r="L52" s="49"/>
      <c r="M52" s="49"/>
      <c r="N52" s="49"/>
      <c r="O52" s="49"/>
      <c r="Q52" t="s">
        <v>28</v>
      </c>
      <c r="AF52" s="53">
        <v>5</v>
      </c>
      <c r="AG52" s="53" t="s">
        <v>59</v>
      </c>
      <c r="AH52" s="53" t="s">
        <v>90</v>
      </c>
      <c r="AI52" s="53" t="s">
        <v>89</v>
      </c>
      <c r="AJ52" s="52" t="s">
        <v>88</v>
      </c>
      <c r="AK52" s="52" t="s">
        <v>87</v>
      </c>
      <c r="AL52" s="52"/>
      <c r="AM52" s="52"/>
      <c r="AN52" s="52"/>
    </row>
    <row r="53" spans="2:40" x14ac:dyDescent="0.3">
      <c r="B53" s="5" t="s">
        <v>55</v>
      </c>
      <c r="C53" s="51" t="s">
        <v>54</v>
      </c>
      <c r="D53" s="50" t="s">
        <v>35</v>
      </c>
      <c r="E53" s="46">
        <v>2010</v>
      </c>
      <c r="F53" s="45">
        <v>0.28933745511363601</v>
      </c>
      <c r="G53" s="45">
        <v>1.15734982045455</v>
      </c>
      <c r="H53" s="45">
        <v>3.76138691647727</v>
      </c>
      <c r="I53" s="45">
        <v>2.4304346229545399</v>
      </c>
      <c r="J53" s="47" t="str">
        <f>Q53&amp;"DMT"</f>
        <v>ISDMT</v>
      </c>
      <c r="K53" s="44"/>
      <c r="L53" s="49">
        <f>F53/$D178</f>
        <v>3.7878787878787852E-2</v>
      </c>
      <c r="M53" s="49">
        <f>G53/$D178</f>
        <v>0.15151515151515219</v>
      </c>
      <c r="N53" s="49">
        <f>H53/$D178</f>
        <v>0.49242424242424232</v>
      </c>
      <c r="O53" s="49">
        <f>I53/$D178</f>
        <v>0.31818181818181762</v>
      </c>
      <c r="Q53" t="s">
        <v>29</v>
      </c>
      <c r="AF53" s="53">
        <v>7</v>
      </c>
      <c r="AG53" s="53" t="s">
        <v>86</v>
      </c>
      <c r="AH53" s="53" t="s">
        <v>85</v>
      </c>
      <c r="AI53" s="53" t="s">
        <v>84</v>
      </c>
      <c r="AJ53" s="52" t="s">
        <v>83</v>
      </c>
      <c r="AK53" s="52" t="s">
        <v>82</v>
      </c>
      <c r="AL53" s="52"/>
      <c r="AM53" s="52"/>
      <c r="AN53" s="52"/>
    </row>
    <row r="54" spans="2:40" x14ac:dyDescent="0.3">
      <c r="B54" t="s">
        <v>55</v>
      </c>
      <c r="C54" s="14" t="s">
        <v>54</v>
      </c>
      <c r="D54" s="46" t="s">
        <v>35</v>
      </c>
      <c r="E54" s="46">
        <v>2010</v>
      </c>
      <c r="F54" s="45">
        <v>1.88469621211136</v>
      </c>
      <c r="G54" s="45">
        <v>7.5387848484454496</v>
      </c>
      <c r="H54" s="45">
        <v>24.5010507574477</v>
      </c>
      <c r="I54" s="45">
        <v>15.8314481817354</v>
      </c>
      <c r="J54" s="37" t="str">
        <f>Q54&amp;"DHT"</f>
        <v>ISDHT</v>
      </c>
      <c r="K54" s="44"/>
      <c r="L54" s="49"/>
      <c r="M54" s="49"/>
      <c r="N54" s="49"/>
      <c r="O54" s="49"/>
      <c r="Q54" t="s">
        <v>29</v>
      </c>
      <c r="AF54" s="53">
        <v>8</v>
      </c>
      <c r="AG54" s="53" t="s">
        <v>81</v>
      </c>
      <c r="AH54" s="53" t="s">
        <v>80</v>
      </c>
      <c r="AI54" s="53" t="s">
        <v>79</v>
      </c>
      <c r="AJ54" s="52" t="s">
        <v>78</v>
      </c>
      <c r="AK54" s="52" t="s">
        <v>77</v>
      </c>
      <c r="AL54" s="52"/>
      <c r="AM54" s="52"/>
      <c r="AN54" s="52"/>
    </row>
    <row r="55" spans="2:40" x14ac:dyDescent="0.3">
      <c r="B55" t="s">
        <v>55</v>
      </c>
      <c r="C55" s="14" t="s">
        <v>54</v>
      </c>
      <c r="D55" s="46" t="s">
        <v>35</v>
      </c>
      <c r="E55" s="46">
        <v>2010</v>
      </c>
      <c r="F55" s="45">
        <v>2.6394087121212099E-2</v>
      </c>
      <c r="G55" s="45">
        <v>0.105576348484848</v>
      </c>
      <c r="H55" s="45">
        <v>0.34312313257575799</v>
      </c>
      <c r="I55" s="45">
        <v>0.221710331818182</v>
      </c>
      <c r="J55" s="37" t="str">
        <f>Q55&amp;"DRH"</f>
        <v>ISDRH</v>
      </c>
      <c r="K55" s="44"/>
      <c r="L55" s="49"/>
      <c r="M55" s="49"/>
      <c r="N55" s="49"/>
      <c r="O55" s="49"/>
      <c r="Q55" t="s">
        <v>29</v>
      </c>
      <c r="R55" s="48"/>
      <c r="AF55" s="53">
        <v>9</v>
      </c>
      <c r="AG55" s="53" t="s">
        <v>76</v>
      </c>
      <c r="AH55" s="53" t="s">
        <v>75</v>
      </c>
      <c r="AI55" s="53" t="s">
        <v>74</v>
      </c>
      <c r="AJ55" s="52" t="s">
        <v>73</v>
      </c>
      <c r="AK55" s="52" t="s">
        <v>72</v>
      </c>
      <c r="AL55" s="52"/>
      <c r="AM55" s="52"/>
      <c r="AN55" s="52"/>
    </row>
    <row r="56" spans="2:40" x14ac:dyDescent="0.3">
      <c r="B56" t="s">
        <v>55</v>
      </c>
      <c r="C56" s="14" t="s">
        <v>54</v>
      </c>
      <c r="D56" s="46" t="s">
        <v>35</v>
      </c>
      <c r="E56" s="46">
        <v>2010</v>
      </c>
      <c r="F56" s="45">
        <v>6.2344696969697001E-2</v>
      </c>
      <c r="G56" s="45">
        <v>0.24937878787878801</v>
      </c>
      <c r="H56" s="45">
        <v>0.81048106060605996</v>
      </c>
      <c r="I56" s="45">
        <v>0.52369545454545396</v>
      </c>
      <c r="J56" s="37" t="str">
        <f>Q56&amp;"DLA"</f>
        <v>ISDLA</v>
      </c>
      <c r="K56" s="44"/>
      <c r="L56" s="49"/>
      <c r="M56" s="49"/>
      <c r="N56" s="49"/>
      <c r="O56" s="49"/>
      <c r="Q56" t="s">
        <v>29</v>
      </c>
      <c r="AF56" s="53">
        <v>10</v>
      </c>
      <c r="AG56" s="53" t="s">
        <v>58</v>
      </c>
      <c r="AH56" s="53" t="s">
        <v>71</v>
      </c>
      <c r="AI56" s="53" t="s">
        <v>70</v>
      </c>
      <c r="AJ56" s="52" t="s">
        <v>69</v>
      </c>
      <c r="AK56" s="52" t="s">
        <v>68</v>
      </c>
      <c r="AL56" s="52"/>
      <c r="AM56" s="52"/>
      <c r="AN56" s="52"/>
    </row>
    <row r="57" spans="2:40" x14ac:dyDescent="0.3">
      <c r="B57" t="s">
        <v>55</v>
      </c>
      <c r="C57" s="14" t="s">
        <v>54</v>
      </c>
      <c r="D57" s="46" t="s">
        <v>35</v>
      </c>
      <c r="E57" s="46">
        <v>2010</v>
      </c>
      <c r="F57" s="45">
        <v>0.311723484848485</v>
      </c>
      <c r="G57" s="45">
        <v>1.24689393939394</v>
      </c>
      <c r="H57" s="45">
        <v>4.0524053030302998</v>
      </c>
      <c r="I57" s="45">
        <v>2.61847727272727</v>
      </c>
      <c r="J57" s="37" t="str">
        <f>Q57&amp;"DEM"</f>
        <v>ISDEM</v>
      </c>
      <c r="K57" s="44"/>
      <c r="L57" s="49"/>
      <c r="M57" s="49"/>
      <c r="N57" s="49"/>
      <c r="O57" s="49"/>
      <c r="Q57" t="s">
        <v>29</v>
      </c>
      <c r="AF57" s="53">
        <v>11</v>
      </c>
      <c r="AG57" s="53" t="s">
        <v>57</v>
      </c>
      <c r="AH57" s="53" t="s">
        <v>67</v>
      </c>
      <c r="AI57" s="53" t="s">
        <v>66</v>
      </c>
      <c r="AJ57" s="52" t="s">
        <v>41</v>
      </c>
      <c r="AK57" s="52" t="s">
        <v>65</v>
      </c>
      <c r="AL57" s="52"/>
      <c r="AM57" s="52"/>
      <c r="AN57" s="52"/>
    </row>
    <row r="58" spans="2:40" x14ac:dyDescent="0.3">
      <c r="B58" t="s">
        <v>55</v>
      </c>
      <c r="C58" s="14" t="s">
        <v>54</v>
      </c>
      <c r="D58" s="46" t="s">
        <v>35</v>
      </c>
      <c r="E58" s="46">
        <v>2010</v>
      </c>
      <c r="F58" s="45">
        <v>2.1136363636363599E-2</v>
      </c>
      <c r="G58" s="45">
        <v>8.4545454545454493E-2</v>
      </c>
      <c r="H58" s="45">
        <v>0.274772727272727</v>
      </c>
      <c r="I58" s="45">
        <v>0.17754545454545501</v>
      </c>
      <c r="J58" s="37" t="str">
        <f>Q58&amp;"DTF"</f>
        <v>ISDTF</v>
      </c>
      <c r="K58" s="44"/>
      <c r="L58" s="49"/>
      <c r="M58" s="49"/>
      <c r="N58" s="49"/>
      <c r="O58" s="49"/>
      <c r="Q58" t="s">
        <v>29</v>
      </c>
      <c r="AF58" s="53">
        <v>12</v>
      </c>
      <c r="AG58" s="53" t="s">
        <v>64</v>
      </c>
      <c r="AH58" s="53" t="s">
        <v>63</v>
      </c>
      <c r="AI58" s="53" t="s">
        <v>62</v>
      </c>
      <c r="AJ58" s="52" t="s">
        <v>61</v>
      </c>
      <c r="AK58" s="52" t="s">
        <v>60</v>
      </c>
      <c r="AL58" s="52"/>
      <c r="AM58" s="52"/>
      <c r="AN58" s="52"/>
    </row>
    <row r="59" spans="2:40" x14ac:dyDescent="0.3">
      <c r="B59" t="s">
        <v>55</v>
      </c>
      <c r="C59" s="14" t="s">
        <v>54</v>
      </c>
      <c r="D59" s="46" t="s">
        <v>35</v>
      </c>
      <c r="E59" s="46">
        <v>2010</v>
      </c>
      <c r="F59" s="45">
        <v>0</v>
      </c>
      <c r="G59" s="45">
        <v>0</v>
      </c>
      <c r="H59" s="45">
        <v>0</v>
      </c>
      <c r="I59" s="45">
        <v>0</v>
      </c>
      <c r="J59" s="37" t="str">
        <f>Q59&amp;"DFL"</f>
        <v>ISDFL</v>
      </c>
      <c r="K59" s="44"/>
      <c r="L59" s="49"/>
      <c r="M59" s="49"/>
      <c r="N59" s="49"/>
      <c r="O59" s="49"/>
      <c r="Q59" t="s">
        <v>29</v>
      </c>
    </row>
    <row r="60" spans="2:40" x14ac:dyDescent="0.3">
      <c r="B60" s="5" t="s">
        <v>55</v>
      </c>
      <c r="C60" s="51" t="s">
        <v>54</v>
      </c>
      <c r="D60" s="50" t="s">
        <v>35</v>
      </c>
      <c r="E60" s="46">
        <v>2010</v>
      </c>
      <c r="F60" s="45">
        <v>4.6072151672052898E-2</v>
      </c>
      <c r="G60" s="45">
        <v>0.113874588923444</v>
      </c>
      <c r="H60" s="45">
        <v>0.96401364503588305</v>
      </c>
      <c r="I60" s="45">
        <v>0.31978127023151398</v>
      </c>
      <c r="J60" s="47" t="str">
        <f>Q60&amp;"DMT"</f>
        <v>IMDMT</v>
      </c>
      <c r="K60" s="44"/>
      <c r="L60" s="49">
        <f>F60/$D186</f>
        <v>3.1911631478497821E-2</v>
      </c>
      <c r="M60" s="49">
        <f>G60/$D186</f>
        <v>7.8874630001157353E-2</v>
      </c>
      <c r="N60" s="49">
        <f>H60/$D186</f>
        <v>0.66771893788692582</v>
      </c>
      <c r="O60" s="49">
        <f>I60/$D186</f>
        <v>0.22149480063341906</v>
      </c>
      <c r="Q60" t="s">
        <v>59</v>
      </c>
    </row>
    <row r="61" spans="2:40" x14ac:dyDescent="0.3">
      <c r="B61" t="s">
        <v>55</v>
      </c>
      <c r="C61" s="14" t="s">
        <v>54</v>
      </c>
      <c r="D61" s="46" t="s">
        <v>35</v>
      </c>
      <c r="E61" s="46">
        <v>2010</v>
      </c>
      <c r="F61" s="45">
        <v>0.13353671156741201</v>
      </c>
      <c r="G61" s="45">
        <v>0.33005704279168002</v>
      </c>
      <c r="H61" s="45">
        <v>2.7941219889301001</v>
      </c>
      <c r="I61" s="45">
        <v>0.92686227358183604</v>
      </c>
      <c r="J61" s="37" t="str">
        <f>Q61&amp;"DHT"</f>
        <v>IMDHT</v>
      </c>
      <c r="K61" s="44"/>
      <c r="L61" s="49"/>
      <c r="M61" s="49"/>
      <c r="N61" s="49"/>
      <c r="O61" s="49"/>
      <c r="Q61" t="s">
        <v>59</v>
      </c>
    </row>
    <row r="62" spans="2:40" x14ac:dyDescent="0.3">
      <c r="B62" t="s">
        <v>55</v>
      </c>
      <c r="C62" s="14" t="s">
        <v>54</v>
      </c>
      <c r="D62" s="46" t="s">
        <v>35</v>
      </c>
      <c r="E62" s="46">
        <v>2010</v>
      </c>
      <c r="F62" s="45">
        <v>5.0075499768387599E-2</v>
      </c>
      <c r="G62" s="45">
        <v>0.12376949511390301</v>
      </c>
      <c r="H62" s="45">
        <v>1.04777969568978</v>
      </c>
      <c r="I62" s="45">
        <v>0.347568028456686</v>
      </c>
      <c r="J62" s="37" t="str">
        <f>Q62&amp;"DRH"</f>
        <v>IMDRH</v>
      </c>
      <c r="K62" s="44"/>
      <c r="L62" s="49"/>
      <c r="M62" s="49"/>
      <c r="N62" s="49"/>
      <c r="O62" s="49"/>
      <c r="Q62" t="s">
        <v>59</v>
      </c>
      <c r="R62" s="48"/>
    </row>
    <row r="63" spans="2:40" x14ac:dyDescent="0.3">
      <c r="B63" t="s">
        <v>55</v>
      </c>
      <c r="C63" s="14" t="s">
        <v>54</v>
      </c>
      <c r="D63" s="46" t="s">
        <v>35</v>
      </c>
      <c r="E63" s="46">
        <v>2010</v>
      </c>
      <c r="F63" s="45">
        <v>0.10397269306328601</v>
      </c>
      <c r="G63" s="45">
        <v>0.25698490850009897</v>
      </c>
      <c r="H63" s="45">
        <v>2.1755245020374199</v>
      </c>
      <c r="I63" s="45">
        <v>0.72166197259107601</v>
      </c>
      <c r="J63" s="37" t="str">
        <f>Q63&amp;"DLA"</f>
        <v>IMDLA</v>
      </c>
      <c r="K63" s="44"/>
      <c r="L63" s="49"/>
      <c r="M63" s="49"/>
      <c r="N63" s="49"/>
      <c r="O63" s="49"/>
      <c r="Q63" t="s">
        <v>59</v>
      </c>
    </row>
    <row r="64" spans="2:40" x14ac:dyDescent="0.3">
      <c r="B64" t="s">
        <v>55</v>
      </c>
      <c r="C64" s="14" t="s">
        <v>54</v>
      </c>
      <c r="D64" s="46" t="s">
        <v>35</v>
      </c>
      <c r="E64" s="46">
        <v>2010</v>
      </c>
      <c r="F64" s="45">
        <v>0.41278364046326599</v>
      </c>
      <c r="G64" s="45">
        <v>1.0202598677541399</v>
      </c>
      <c r="H64" s="45">
        <v>8.6370843863920399</v>
      </c>
      <c r="I64" s="45">
        <v>2.8650816618621802</v>
      </c>
      <c r="J64" s="37" t="str">
        <f>Q64&amp;"DEM"</f>
        <v>IMDEM</v>
      </c>
      <c r="K64" s="44"/>
      <c r="L64" s="49"/>
      <c r="M64" s="49"/>
      <c r="N64" s="49"/>
      <c r="O64" s="49"/>
      <c r="Q64" t="s">
        <v>59</v>
      </c>
    </row>
    <row r="65" spans="2:18" x14ac:dyDescent="0.3">
      <c r="B65" t="s">
        <v>55</v>
      </c>
      <c r="C65" s="14" t="s">
        <v>54</v>
      </c>
      <c r="D65" s="46" t="s">
        <v>35</v>
      </c>
      <c r="E65" s="46">
        <v>2010</v>
      </c>
      <c r="F65" s="45">
        <v>6.7554545477277905E-2</v>
      </c>
      <c r="G65" s="45">
        <v>0.16697171321394</v>
      </c>
      <c r="H65" s="45">
        <v>1.41351122664836</v>
      </c>
      <c r="I65" s="45">
        <v>0.46888798501113899</v>
      </c>
      <c r="J65" s="37" t="str">
        <f>Q65&amp;"DTF"</f>
        <v>IMDTF</v>
      </c>
      <c r="K65" s="44"/>
      <c r="L65" s="49"/>
      <c r="M65" s="49"/>
      <c r="N65" s="49"/>
      <c r="O65" s="49"/>
      <c r="Q65" t="s">
        <v>59</v>
      </c>
    </row>
    <row r="66" spans="2:18" x14ac:dyDescent="0.3">
      <c r="B66" t="s">
        <v>55</v>
      </c>
      <c r="C66" s="14" t="s">
        <v>54</v>
      </c>
      <c r="D66" s="46" t="s">
        <v>35</v>
      </c>
      <c r="E66" s="46">
        <v>2010</v>
      </c>
      <c r="F66" s="45">
        <v>6.3068422426990397E-3</v>
      </c>
      <c r="G66" s="45">
        <v>1.55883552586066E-2</v>
      </c>
      <c r="H66" s="45">
        <v>0.13196435934505299</v>
      </c>
      <c r="I66" s="45">
        <v>4.3775034382504199E-2</v>
      </c>
      <c r="J66" s="37" t="str">
        <f>Q66&amp;"DFL"</f>
        <v>IMDFL</v>
      </c>
      <c r="K66" s="44"/>
      <c r="L66" s="49"/>
      <c r="M66" s="49"/>
      <c r="N66" s="49"/>
      <c r="O66" s="49"/>
      <c r="Q66" t="s">
        <v>59</v>
      </c>
    </row>
    <row r="67" spans="2:18" x14ac:dyDescent="0.3">
      <c r="B67" t="s">
        <v>55</v>
      </c>
      <c r="C67" s="14" t="s">
        <v>54</v>
      </c>
      <c r="D67" s="46" t="s">
        <v>35</v>
      </c>
      <c r="E67" s="46">
        <v>2010</v>
      </c>
      <c r="F67" s="45">
        <v>0.24447703630975301</v>
      </c>
      <c r="G67" s="45">
        <v>0.60426355185582803</v>
      </c>
      <c r="H67" s="45">
        <v>5.1154372076678198</v>
      </c>
      <c r="I67" s="45">
        <v>1.6968857406543001</v>
      </c>
      <c r="J67" s="47" t="str">
        <f>Q67&amp;"DMT"</f>
        <v>IUDMT</v>
      </c>
      <c r="K67" s="44"/>
      <c r="L67" s="49">
        <f>F67/$D194</f>
        <v>3.1911631478497855E-2</v>
      </c>
      <c r="M67" s="49">
        <f>G67/$D194</f>
        <v>7.8874630001157686E-2</v>
      </c>
      <c r="N67" s="49">
        <f>H67/$D194</f>
        <v>0.66771893788692538</v>
      </c>
      <c r="O67" s="49">
        <f>I67/$D194</f>
        <v>0.22149480063341911</v>
      </c>
      <c r="Q67" t="s">
        <v>58</v>
      </c>
    </row>
    <row r="68" spans="2:18" x14ac:dyDescent="0.3">
      <c r="B68" t="s">
        <v>55</v>
      </c>
      <c r="C68" s="14" t="s">
        <v>54</v>
      </c>
      <c r="D68" s="46" t="s">
        <v>35</v>
      </c>
      <c r="E68" s="46">
        <v>2010</v>
      </c>
      <c r="F68" s="45">
        <v>0</v>
      </c>
      <c r="G68" s="45">
        <v>0</v>
      </c>
      <c r="H68" s="45">
        <v>0</v>
      </c>
      <c r="I68" s="45">
        <v>0</v>
      </c>
      <c r="J68" s="37" t="str">
        <f>Q68&amp;"DHT"</f>
        <v>IUDHT</v>
      </c>
      <c r="K68" s="44"/>
      <c r="L68" s="49"/>
      <c r="M68" s="49"/>
      <c r="N68" s="49"/>
      <c r="O68" s="49"/>
      <c r="Q68" t="s">
        <v>58</v>
      </c>
    </row>
    <row r="69" spans="2:18" x14ac:dyDescent="0.3">
      <c r="B69" t="s">
        <v>55</v>
      </c>
      <c r="C69" s="14" t="s">
        <v>54</v>
      </c>
      <c r="D69" s="46" t="s">
        <v>35</v>
      </c>
      <c r="E69" s="46">
        <v>2010</v>
      </c>
      <c r="F69" s="45">
        <v>2.37675365738093</v>
      </c>
      <c r="G69" s="45">
        <v>5.8745215034252798</v>
      </c>
      <c r="H69" s="45">
        <v>49.731190609749397</v>
      </c>
      <c r="I69" s="45">
        <v>16.4967616228287</v>
      </c>
      <c r="J69" s="37" t="str">
        <f>Q69&amp;"DRH"</f>
        <v>IUDRH</v>
      </c>
      <c r="K69" s="44"/>
      <c r="L69" s="49"/>
      <c r="M69" s="49"/>
      <c r="N69" s="49"/>
      <c r="O69" s="49"/>
      <c r="Q69" t="s">
        <v>58</v>
      </c>
      <c r="R69" s="48"/>
    </row>
    <row r="70" spans="2:18" x14ac:dyDescent="0.3">
      <c r="B70" t="s">
        <v>55</v>
      </c>
      <c r="C70" s="14" t="s">
        <v>54</v>
      </c>
      <c r="D70" s="46" t="s">
        <v>35</v>
      </c>
      <c r="E70" s="46">
        <v>2010</v>
      </c>
      <c r="F70" s="45">
        <v>1.7490393331909899</v>
      </c>
      <c r="G70" s="45">
        <v>4.3230265539969501</v>
      </c>
      <c r="H70" s="45">
        <v>36.596896860872199</v>
      </c>
      <c r="I70" s="45">
        <v>12.1398719042673</v>
      </c>
      <c r="J70" s="37" t="str">
        <f>Q70&amp;"DLA"</f>
        <v>IUDLA</v>
      </c>
      <c r="K70" s="44"/>
      <c r="L70" s="49"/>
      <c r="M70" s="49"/>
      <c r="N70" s="49"/>
      <c r="O70" s="49"/>
      <c r="Q70" t="s">
        <v>58</v>
      </c>
    </row>
    <row r="71" spans="2:18" x14ac:dyDescent="0.3">
      <c r="B71" t="s">
        <v>55</v>
      </c>
      <c r="C71" s="14" t="s">
        <v>54</v>
      </c>
      <c r="D71" s="46" t="s">
        <v>35</v>
      </c>
      <c r="E71" s="46">
        <v>2010</v>
      </c>
      <c r="F71" s="45">
        <v>1.09314908077277</v>
      </c>
      <c r="G71" s="45">
        <v>2.7018903543102799</v>
      </c>
      <c r="H71" s="45">
        <v>22.873050024329899</v>
      </c>
      <c r="I71" s="45">
        <v>7.5874164525720103</v>
      </c>
      <c r="J71" s="37" t="str">
        <f>Q71&amp;"DEM"</f>
        <v>IUDEM</v>
      </c>
      <c r="K71" s="44"/>
      <c r="L71" s="49"/>
      <c r="M71" s="49"/>
      <c r="N71" s="49"/>
      <c r="O71" s="49"/>
      <c r="Q71" t="s">
        <v>58</v>
      </c>
    </row>
    <row r="72" spans="2:18" x14ac:dyDescent="0.3">
      <c r="B72" t="s">
        <v>55</v>
      </c>
      <c r="C72" s="14" t="s">
        <v>54</v>
      </c>
      <c r="D72" s="46" t="s">
        <v>35</v>
      </c>
      <c r="E72" s="46">
        <v>2010</v>
      </c>
      <c r="F72" s="45">
        <v>0.50253371820467796</v>
      </c>
      <c r="G72" s="45">
        <v>1.2420913394292501</v>
      </c>
      <c r="H72" s="45">
        <v>10.515014902891799</v>
      </c>
      <c r="I72" s="45">
        <v>3.48802617002882</v>
      </c>
      <c r="J72" s="37" t="str">
        <f>Q72&amp;"DTF"</f>
        <v>IUDTF</v>
      </c>
      <c r="K72" s="44"/>
      <c r="L72" s="49"/>
      <c r="M72" s="49"/>
      <c r="N72" s="49"/>
      <c r="O72" s="49"/>
      <c r="Q72" t="s">
        <v>58</v>
      </c>
    </row>
    <row r="73" spans="2:18" x14ac:dyDescent="0.3">
      <c r="B73" t="s">
        <v>55</v>
      </c>
      <c r="C73" s="14" t="s">
        <v>54</v>
      </c>
      <c r="D73" s="46" t="s">
        <v>35</v>
      </c>
      <c r="E73" s="46">
        <v>2010</v>
      </c>
      <c r="F73" s="45">
        <v>2.0550632310776199E-3</v>
      </c>
      <c r="G73" s="45">
        <v>5.0794128808315303E-3</v>
      </c>
      <c r="H73" s="45">
        <v>4.3000140524630297E-2</v>
      </c>
      <c r="I73" s="45">
        <v>1.4263947017667001E-2</v>
      </c>
      <c r="J73" s="37" t="str">
        <f>Q73&amp;"DFL"</f>
        <v>IUDFL</v>
      </c>
      <c r="K73" s="44"/>
      <c r="L73" s="49"/>
      <c r="M73" s="49"/>
      <c r="N73" s="49"/>
      <c r="O73" s="49"/>
      <c r="Q73" t="s">
        <v>58</v>
      </c>
    </row>
    <row r="74" spans="2:18" x14ac:dyDescent="0.3">
      <c r="B74" t="s">
        <v>55</v>
      </c>
      <c r="C74" s="14" t="s">
        <v>54</v>
      </c>
      <c r="D74" s="46" t="s">
        <v>35</v>
      </c>
      <c r="E74" s="46">
        <v>2010</v>
      </c>
      <c r="F74" s="45">
        <v>2.7682829555917301E-2</v>
      </c>
      <c r="G74" s="45">
        <v>6.8422479122677404E-2</v>
      </c>
      <c r="H74" s="45">
        <v>0.57923549164939203</v>
      </c>
      <c r="I74" s="45">
        <v>0.192143194483438</v>
      </c>
      <c r="J74" s="47" t="str">
        <f>Q74&amp;"DMT"</f>
        <v>INDMT</v>
      </c>
      <c r="K74" s="44"/>
      <c r="L74" s="49">
        <f>F76/$D204</f>
        <v>3.1911631478497751E-2</v>
      </c>
      <c r="M74" s="49">
        <f>G76/$D204</f>
        <v>7.8874630001157575E-2</v>
      </c>
      <c r="N74" s="49">
        <f>H76/$D204</f>
        <v>0.66771893788692616</v>
      </c>
      <c r="O74" s="49">
        <f>I76/$D204</f>
        <v>0.22149480063341848</v>
      </c>
      <c r="Q74" t="s">
        <v>57</v>
      </c>
    </row>
    <row r="75" spans="2:18" x14ac:dyDescent="0.3">
      <c r="B75" t="s">
        <v>55</v>
      </c>
      <c r="C75" s="14" t="s">
        <v>54</v>
      </c>
      <c r="D75" s="46" t="s">
        <v>35</v>
      </c>
      <c r="E75" s="46">
        <v>2010</v>
      </c>
      <c r="F75" s="45">
        <v>0</v>
      </c>
      <c r="G75" s="45">
        <v>0</v>
      </c>
      <c r="H75" s="45">
        <v>0</v>
      </c>
      <c r="I75" s="45">
        <v>0</v>
      </c>
      <c r="J75" s="37" t="str">
        <f>Q75&amp;"DHT"</f>
        <v>INDHT</v>
      </c>
      <c r="K75" s="44"/>
      <c r="L75" s="49"/>
      <c r="M75" s="49"/>
      <c r="N75" s="49"/>
      <c r="O75" s="49"/>
      <c r="Q75" t="s">
        <v>57</v>
      </c>
    </row>
    <row r="76" spans="2:18" x14ac:dyDescent="0.3">
      <c r="B76" t="s">
        <v>55</v>
      </c>
      <c r="C76" s="14" t="s">
        <v>54</v>
      </c>
      <c r="D76" s="46" t="s">
        <v>35</v>
      </c>
      <c r="E76" s="46">
        <v>2010</v>
      </c>
      <c r="F76" s="45">
        <v>5.2689275408651197E-3</v>
      </c>
      <c r="G76" s="45">
        <v>1.3022985382889899E-2</v>
      </c>
      <c r="H76" s="45">
        <v>0.110247033397844</v>
      </c>
      <c r="I76" s="45">
        <v>3.6570993118988801E-2</v>
      </c>
      <c r="J76" s="37" t="str">
        <f>Q76&amp;"DRH"</f>
        <v>INDRH</v>
      </c>
      <c r="K76" s="44"/>
      <c r="Q76" t="s">
        <v>57</v>
      </c>
      <c r="R76" s="48"/>
    </row>
    <row r="77" spans="2:18" x14ac:dyDescent="0.3">
      <c r="B77" t="s">
        <v>55</v>
      </c>
      <c r="C77" s="14" t="s">
        <v>54</v>
      </c>
      <c r="D77" s="46" t="s">
        <v>35</v>
      </c>
      <c r="E77" s="46">
        <v>2010</v>
      </c>
      <c r="F77" s="45">
        <v>2.3571537017189299E-2</v>
      </c>
      <c r="G77" s="45">
        <v>5.8260771218861897E-2</v>
      </c>
      <c r="H77" s="45">
        <v>0.49321081161535302</v>
      </c>
      <c r="I77" s="45">
        <v>0.16360720685069</v>
      </c>
      <c r="J77" s="37" t="str">
        <f>Q77&amp;"DLA"</f>
        <v>INDLA</v>
      </c>
      <c r="K77" s="44"/>
      <c r="L77" s="49"/>
      <c r="M77" s="49"/>
      <c r="N77" s="49"/>
      <c r="O77" s="49"/>
      <c r="Q77" t="s">
        <v>57</v>
      </c>
    </row>
    <row r="78" spans="2:18" x14ac:dyDescent="0.3">
      <c r="B78" t="s">
        <v>55</v>
      </c>
      <c r="C78" s="14" t="s">
        <v>54</v>
      </c>
      <c r="D78" s="46" t="s">
        <v>35</v>
      </c>
      <c r="E78" s="46">
        <v>2010</v>
      </c>
      <c r="F78" s="45">
        <v>8.0420511134579306E-2</v>
      </c>
      <c r="G78" s="45">
        <v>0.198771976434923</v>
      </c>
      <c r="H78" s="45">
        <v>1.6827186762697199</v>
      </c>
      <c r="I78" s="45">
        <v>0.55818910708446701</v>
      </c>
      <c r="J78" s="37" t="str">
        <f>Q78&amp;"DEM"</f>
        <v>INDEM</v>
      </c>
      <c r="K78" s="44"/>
      <c r="L78" s="49"/>
      <c r="M78" s="49"/>
      <c r="N78" s="49"/>
      <c r="O78" s="49"/>
      <c r="Q78" t="s">
        <v>57</v>
      </c>
      <c r="R78" s="49"/>
    </row>
    <row r="79" spans="2:18" x14ac:dyDescent="0.3">
      <c r="B79" t="s">
        <v>55</v>
      </c>
      <c r="C79" s="14" t="s">
        <v>54</v>
      </c>
      <c r="D79" s="46" t="s">
        <v>35</v>
      </c>
      <c r="E79" s="46">
        <v>2010</v>
      </c>
      <c r="F79" s="45">
        <v>0</v>
      </c>
      <c r="G79" s="45">
        <v>0</v>
      </c>
      <c r="H79" s="45">
        <v>0</v>
      </c>
      <c r="I79" s="45">
        <v>0</v>
      </c>
      <c r="J79" s="37" t="str">
        <f>Q79&amp;"DTF"</f>
        <v>INDTF</v>
      </c>
      <c r="K79" s="44"/>
      <c r="L79" s="49"/>
      <c r="M79" s="49"/>
      <c r="N79" s="49"/>
      <c r="O79" s="49"/>
      <c r="Q79" t="s">
        <v>57</v>
      </c>
    </row>
    <row r="80" spans="2:18" x14ac:dyDescent="0.3">
      <c r="B80" t="s">
        <v>55</v>
      </c>
      <c r="C80" s="14" t="s">
        <v>54</v>
      </c>
      <c r="D80" s="46" t="s">
        <v>35</v>
      </c>
      <c r="E80" s="46">
        <v>2010</v>
      </c>
      <c r="F80" s="45">
        <v>0</v>
      </c>
      <c r="G80" s="45">
        <v>0</v>
      </c>
      <c r="H80" s="45">
        <v>0</v>
      </c>
      <c r="I80" s="45">
        <v>0</v>
      </c>
      <c r="J80" s="37" t="str">
        <f>Q80&amp;"DFL"</f>
        <v>INDFL</v>
      </c>
      <c r="K80" s="44"/>
      <c r="L80" s="49"/>
      <c r="M80" s="49"/>
      <c r="N80" s="49"/>
      <c r="O80" s="49"/>
      <c r="Q80" t="s">
        <v>57</v>
      </c>
    </row>
    <row r="81" spans="2:19" x14ac:dyDescent="0.3">
      <c r="B81" t="s">
        <v>55</v>
      </c>
      <c r="C81" s="14" t="s">
        <v>54</v>
      </c>
      <c r="D81" s="46" t="s">
        <v>35</v>
      </c>
      <c r="E81" s="46">
        <v>2010</v>
      </c>
      <c r="F81" s="45">
        <v>0.88390534615384597</v>
      </c>
      <c r="G81" s="45">
        <v>4.4195267307692303</v>
      </c>
      <c r="H81" s="45">
        <v>3.9775740576923102</v>
      </c>
      <c r="I81" s="45">
        <v>2.2097633653846098</v>
      </c>
      <c r="J81" s="47" t="str">
        <f>Q81&amp;"DMT"</f>
        <v>IWDMT</v>
      </c>
      <c r="K81" s="44"/>
      <c r="L81" s="49">
        <f>F81/$D210</f>
        <v>7.6923076923076927E-2</v>
      </c>
      <c r="M81" s="49">
        <f>G81/$D210</f>
        <v>0.38461538461538469</v>
      </c>
      <c r="N81" s="49">
        <f>H81/$D210</f>
        <v>0.34615384615384648</v>
      </c>
      <c r="O81" s="49">
        <f>I81/$D210</f>
        <v>0.19230769230769187</v>
      </c>
      <c r="Q81" t="s">
        <v>56</v>
      </c>
    </row>
    <row r="82" spans="2:19" x14ac:dyDescent="0.3">
      <c r="B82" t="s">
        <v>55</v>
      </c>
      <c r="C82" s="14" t="s">
        <v>54</v>
      </c>
      <c r="D82" s="46" t="s">
        <v>35</v>
      </c>
      <c r="E82" s="46">
        <v>2010</v>
      </c>
      <c r="F82" s="45">
        <v>0</v>
      </c>
      <c r="G82" s="45">
        <v>0</v>
      </c>
      <c r="H82" s="45">
        <v>0</v>
      </c>
      <c r="I82" s="45">
        <v>0</v>
      </c>
      <c r="J82" s="37" t="str">
        <f>Q82&amp;"DHT"</f>
        <v>IWDHT</v>
      </c>
      <c r="K82" s="44"/>
      <c r="Q82" t="s">
        <v>56</v>
      </c>
    </row>
    <row r="83" spans="2:19" x14ac:dyDescent="0.3">
      <c r="B83" t="s">
        <v>55</v>
      </c>
      <c r="C83" s="14" t="s">
        <v>54</v>
      </c>
      <c r="D83" s="46" t="s">
        <v>35</v>
      </c>
      <c r="E83" s="46">
        <v>2010</v>
      </c>
      <c r="F83" s="45">
        <v>0.23568115384615401</v>
      </c>
      <c r="G83" s="45">
        <v>1.1784057692307699</v>
      </c>
      <c r="H83" s="45">
        <v>1.06056519230769</v>
      </c>
      <c r="I83" s="45">
        <v>0.58920288461538495</v>
      </c>
      <c r="J83" s="37" t="str">
        <f>Q83&amp;"DRH"</f>
        <v>IWDRH</v>
      </c>
      <c r="K83" s="44"/>
      <c r="Q83" t="s">
        <v>56</v>
      </c>
      <c r="R83" s="48"/>
    </row>
    <row r="84" spans="2:19" x14ac:dyDescent="0.3">
      <c r="B84" t="s">
        <v>55</v>
      </c>
      <c r="C84" s="14" t="s">
        <v>54</v>
      </c>
      <c r="D84" s="46" t="s">
        <v>35</v>
      </c>
      <c r="E84" s="46">
        <v>2010</v>
      </c>
      <c r="F84" s="45">
        <v>0.12323076923076901</v>
      </c>
      <c r="G84" s="45">
        <v>0.61615384615384605</v>
      </c>
      <c r="H84" s="45">
        <v>0.55453846153846198</v>
      </c>
      <c r="I84" s="45">
        <v>0.30807692307692303</v>
      </c>
      <c r="J84" s="37" t="str">
        <f>Q84&amp;"DLA"</f>
        <v>IWDLA</v>
      </c>
      <c r="K84" s="44"/>
      <c r="Q84" t="s">
        <v>56</v>
      </c>
    </row>
    <row r="85" spans="2:19" x14ac:dyDescent="0.3">
      <c r="B85" t="s">
        <v>55</v>
      </c>
      <c r="C85" s="14" t="s">
        <v>54</v>
      </c>
      <c r="D85" s="46" t="s">
        <v>35</v>
      </c>
      <c r="E85" s="46">
        <v>2010</v>
      </c>
      <c r="F85" s="45">
        <v>0.431307692307692</v>
      </c>
      <c r="G85" s="45">
        <v>2.1565384615384602</v>
      </c>
      <c r="H85" s="45">
        <v>1.94088461538462</v>
      </c>
      <c r="I85" s="45">
        <v>1.0782692307692301</v>
      </c>
      <c r="J85" s="37" t="str">
        <f>Q85&amp;"DEM"</f>
        <v>IWDEM</v>
      </c>
      <c r="K85" s="44"/>
      <c r="Q85" t="s">
        <v>56</v>
      </c>
    </row>
    <row r="86" spans="2:19" x14ac:dyDescent="0.3">
      <c r="B86" t="s">
        <v>55</v>
      </c>
      <c r="C86" s="14" t="s">
        <v>54</v>
      </c>
      <c r="D86" s="46" t="s">
        <v>35</v>
      </c>
      <c r="E86" s="46">
        <v>2010</v>
      </c>
      <c r="F86" s="45">
        <v>9.9230769230769199E-3</v>
      </c>
      <c r="G86" s="45">
        <v>4.9615384615384603E-2</v>
      </c>
      <c r="H86" s="45">
        <v>4.4653846153846197E-2</v>
      </c>
      <c r="I86" s="45">
        <v>2.4807692307692301E-2</v>
      </c>
      <c r="J86" s="37" t="str">
        <f>Q86&amp;"DTF"</f>
        <v>IWDTF</v>
      </c>
      <c r="K86" s="44"/>
      <c r="Q86" t="s">
        <v>56</v>
      </c>
    </row>
    <row r="87" spans="2:19" x14ac:dyDescent="0.3">
      <c r="B87" t="s">
        <v>55</v>
      </c>
      <c r="C87" s="14" t="s">
        <v>54</v>
      </c>
      <c r="D87" s="46" t="s">
        <v>35</v>
      </c>
      <c r="E87" s="46">
        <v>2010</v>
      </c>
      <c r="F87" s="45">
        <v>0</v>
      </c>
      <c r="G87" s="45">
        <v>0</v>
      </c>
      <c r="H87" s="45">
        <v>0</v>
      </c>
      <c r="I87" s="45">
        <v>0</v>
      </c>
      <c r="J87" s="37" t="str">
        <f>Q87&amp;"DFL"</f>
        <v>IWDFL</v>
      </c>
      <c r="K87" s="44"/>
      <c r="Q87" t="s">
        <v>56</v>
      </c>
      <c r="S87" s="13"/>
    </row>
    <row r="88" spans="2:19" x14ac:dyDescent="0.3">
      <c r="B88" t="s">
        <v>55</v>
      </c>
      <c r="C88" s="14" t="s">
        <v>54</v>
      </c>
      <c r="D88" s="46" t="s">
        <v>35</v>
      </c>
      <c r="E88" s="46">
        <v>2010</v>
      </c>
      <c r="F88" s="45">
        <v>1.9942182822219601</v>
      </c>
      <c r="G88" s="45">
        <v>2.0002189390389701E-3</v>
      </c>
      <c r="H88" s="45">
        <v>2.0002189390390798E-3</v>
      </c>
      <c r="I88" s="45">
        <v>2.0002189390390798E-3</v>
      </c>
      <c r="J88" s="47" t="str">
        <f>Q88&amp;"DMT"</f>
        <v>IIDMT</v>
      </c>
      <c r="K88" s="44"/>
      <c r="Q88" t="s">
        <v>53</v>
      </c>
    </row>
    <row r="89" spans="2:19" x14ac:dyDescent="0.3">
      <c r="B89" t="s">
        <v>55</v>
      </c>
      <c r="C89" s="14" t="s">
        <v>54</v>
      </c>
      <c r="D89" s="46" t="s">
        <v>35</v>
      </c>
      <c r="E89" s="46">
        <v>2010</v>
      </c>
      <c r="F89" s="45">
        <v>0.77139758802010605</v>
      </c>
      <c r="G89" s="45">
        <v>7.7371874425282198E-4</v>
      </c>
      <c r="H89" s="45">
        <v>7.7371874425286404E-4</v>
      </c>
      <c r="I89" s="45">
        <v>7.7371874425286404E-4</v>
      </c>
      <c r="J89" s="37" t="str">
        <f>Q89&amp;"DHT"</f>
        <v>IIDHT</v>
      </c>
      <c r="K89" s="44"/>
      <c r="Q89" t="s">
        <v>53</v>
      </c>
    </row>
    <row r="90" spans="2:19" x14ac:dyDescent="0.3">
      <c r="B90" t="s">
        <v>55</v>
      </c>
      <c r="C90" s="14" t="s">
        <v>54</v>
      </c>
      <c r="D90" s="46" t="s">
        <v>35</v>
      </c>
      <c r="E90" s="46">
        <v>2010</v>
      </c>
      <c r="F90" s="45">
        <v>0.58337776488061399</v>
      </c>
      <c r="G90" s="45">
        <v>5.8513316437370296E-4</v>
      </c>
      <c r="H90" s="45">
        <v>5.8513316437373505E-4</v>
      </c>
      <c r="I90" s="45">
        <v>5.8513316437373505E-4</v>
      </c>
      <c r="J90" s="37" t="str">
        <f>Q90&amp;"DRH"</f>
        <v>IIDRH</v>
      </c>
      <c r="K90" s="44"/>
      <c r="Q90" t="s">
        <v>53</v>
      </c>
    </row>
    <row r="91" spans="2:19" x14ac:dyDescent="0.3">
      <c r="B91" t="s">
        <v>55</v>
      </c>
      <c r="C91" s="14" t="s">
        <v>54</v>
      </c>
      <c r="D91" s="46" t="s">
        <v>35</v>
      </c>
      <c r="E91" s="46">
        <v>2010</v>
      </c>
      <c r="F91" s="45">
        <v>1.80103516836681</v>
      </c>
      <c r="G91" s="45">
        <v>1.8064545319625999E-3</v>
      </c>
      <c r="H91" s="45">
        <v>1.8064545319627001E-3</v>
      </c>
      <c r="I91" s="45">
        <v>1.8064545319627001E-3</v>
      </c>
      <c r="J91" s="37" t="str">
        <f>Q91&amp;"DLA"</f>
        <v>IIDLA</v>
      </c>
      <c r="K91" s="44"/>
      <c r="Q91" t="s">
        <v>53</v>
      </c>
    </row>
    <row r="92" spans="2:19" x14ac:dyDescent="0.3">
      <c r="B92" t="s">
        <v>55</v>
      </c>
      <c r="C92" s="14" t="s">
        <v>54</v>
      </c>
      <c r="D92" s="46" t="s">
        <v>35</v>
      </c>
      <c r="E92" s="46">
        <v>2010</v>
      </c>
      <c r="F92" s="45">
        <v>7.8056897443893503</v>
      </c>
      <c r="G92" s="45">
        <v>7.8291772762175693E-3</v>
      </c>
      <c r="H92" s="45">
        <v>7.8291772762179995E-3</v>
      </c>
      <c r="I92" s="45">
        <v>7.8291772762179995E-3</v>
      </c>
      <c r="J92" s="37" t="str">
        <f>Q92&amp;"DEM"</f>
        <v>IIDEM</v>
      </c>
      <c r="K92" s="44"/>
      <c r="Q92" t="s">
        <v>53</v>
      </c>
    </row>
    <row r="93" spans="2:19" x14ac:dyDescent="0.3">
      <c r="B93" t="s">
        <v>55</v>
      </c>
      <c r="C93" s="14" t="s">
        <v>54</v>
      </c>
      <c r="D93" s="46" t="s">
        <v>35</v>
      </c>
      <c r="E93" s="46">
        <v>2010</v>
      </c>
      <c r="F93" s="45">
        <v>0.76729964654447003</v>
      </c>
      <c r="G93" s="45">
        <v>7.6960847196030902E-4</v>
      </c>
      <c r="H93" s="45">
        <v>7.6960847196035098E-4</v>
      </c>
      <c r="I93" s="45">
        <v>7.6960847196035098E-4</v>
      </c>
      <c r="J93" s="37" t="str">
        <f>Q93&amp;"DTF"</f>
        <v>IIDTF</v>
      </c>
      <c r="K93" s="44"/>
      <c r="Q93" t="s">
        <v>53</v>
      </c>
    </row>
    <row r="94" spans="2:19" x14ac:dyDescent="0.3">
      <c r="B94" t="s">
        <v>55</v>
      </c>
      <c r="C94" s="14" t="s">
        <v>54</v>
      </c>
      <c r="D94" s="46" t="s">
        <v>35</v>
      </c>
      <c r="E94" s="46">
        <v>2010</v>
      </c>
      <c r="F94" s="45">
        <v>0</v>
      </c>
      <c r="G94" s="45">
        <v>0</v>
      </c>
      <c r="H94" s="45">
        <v>0</v>
      </c>
      <c r="I94" s="45">
        <v>0</v>
      </c>
      <c r="J94" s="37" t="str">
        <f>Q94&amp;"DFL"</f>
        <v>IIDFL</v>
      </c>
      <c r="K94" s="44"/>
      <c r="Q94" t="s">
        <v>53</v>
      </c>
    </row>
    <row r="95" spans="2:19" x14ac:dyDescent="0.3">
      <c r="K95" s="44"/>
    </row>
    <row r="96" spans="2:19" x14ac:dyDescent="0.3">
      <c r="K96" s="44"/>
    </row>
    <row r="97" spans="2:11" x14ac:dyDescent="0.3">
      <c r="K97" s="44"/>
    </row>
    <row r="98" spans="2:11" x14ac:dyDescent="0.3">
      <c r="K98" s="44"/>
    </row>
    <row r="99" spans="2:11" x14ac:dyDescent="0.3">
      <c r="K99" s="44"/>
    </row>
    <row r="100" spans="2:11" x14ac:dyDescent="0.3">
      <c r="K100" s="44"/>
    </row>
    <row r="101" spans="2:11" x14ac:dyDescent="0.3">
      <c r="K101" s="44"/>
    </row>
    <row r="102" spans="2:11" x14ac:dyDescent="0.3">
      <c r="B102" s="37" t="s">
        <v>49</v>
      </c>
      <c r="K102" s="44"/>
    </row>
    <row r="103" spans="2:11" x14ac:dyDescent="0.3">
      <c r="B103" s="37" t="s">
        <v>48</v>
      </c>
      <c r="K103" s="44"/>
    </row>
    <row r="104" spans="2:11" x14ac:dyDescent="0.3">
      <c r="B104" s="37" t="s">
        <v>47</v>
      </c>
      <c r="K104" s="44"/>
    </row>
    <row r="105" spans="2:11" x14ac:dyDescent="0.3">
      <c r="B105" s="37" t="s">
        <v>46</v>
      </c>
      <c r="K105" s="44"/>
    </row>
    <row r="106" spans="2:11" x14ac:dyDescent="0.3">
      <c r="B106" s="37" t="s">
        <v>38</v>
      </c>
      <c r="K106" s="44"/>
    </row>
    <row r="107" spans="2:11" x14ac:dyDescent="0.3">
      <c r="B107" s="37" t="s">
        <v>45</v>
      </c>
      <c r="K107" s="44"/>
    </row>
    <row r="108" spans="2:11" x14ac:dyDescent="0.3">
      <c r="B108" s="37" t="s">
        <v>44</v>
      </c>
      <c r="K108" s="44"/>
    </row>
    <row r="109" spans="2:11" x14ac:dyDescent="0.3">
      <c r="B109" s="37" t="s">
        <v>36</v>
      </c>
      <c r="K109" s="44"/>
    </row>
    <row r="110" spans="2:11" x14ac:dyDescent="0.3">
      <c r="B110" s="37" t="s">
        <v>43</v>
      </c>
      <c r="K110" s="44"/>
    </row>
    <row r="111" spans="2:11" x14ac:dyDescent="0.3">
      <c r="B111" s="37" t="s">
        <v>42</v>
      </c>
      <c r="K111" s="44"/>
    </row>
    <row r="112" spans="2:11" x14ac:dyDescent="0.3">
      <c r="B112" s="37" t="s">
        <v>41</v>
      </c>
      <c r="K112" s="44"/>
    </row>
    <row r="113" spans="2:54" x14ac:dyDescent="0.3">
      <c r="B113" s="37" t="s">
        <v>40</v>
      </c>
      <c r="K113" s="44"/>
    </row>
    <row r="114" spans="2:54" x14ac:dyDescent="0.3">
      <c r="B114" s="37" t="s">
        <v>39</v>
      </c>
      <c r="K114" s="44"/>
    </row>
    <row r="115" spans="2:54" x14ac:dyDescent="0.3">
      <c r="K115" s="44"/>
    </row>
    <row r="119" spans="2:54" x14ac:dyDescent="0.3">
      <c r="AC119" s="14" t="s">
        <v>52</v>
      </c>
    </row>
    <row r="120" spans="2:54" x14ac:dyDescent="0.3">
      <c r="U120" t="s">
        <v>51</v>
      </c>
      <c r="AC120" s="43" t="s">
        <v>50</v>
      </c>
      <c r="AD120" s="37"/>
      <c r="AE120" s="37"/>
      <c r="AF120" s="37"/>
    </row>
    <row r="121" spans="2:54" ht="15" thickBot="1" x14ac:dyDescent="0.35">
      <c r="D121" s="14">
        <v>2010</v>
      </c>
      <c r="E121" s="14">
        <v>2015</v>
      </c>
      <c r="F121" s="14">
        <v>2020</v>
      </c>
      <c r="G121" s="14">
        <v>2025</v>
      </c>
      <c r="H121" s="14">
        <v>2030</v>
      </c>
      <c r="I121" s="14">
        <v>2040</v>
      </c>
      <c r="J121" s="14">
        <v>2050</v>
      </c>
      <c r="L121" s="14"/>
      <c r="M121" s="14">
        <v>2015</v>
      </c>
      <c r="N121" s="14">
        <v>2020</v>
      </c>
      <c r="O121" s="14">
        <v>2025</v>
      </c>
      <c r="P121" s="14">
        <v>2030</v>
      </c>
      <c r="Q121" s="14">
        <v>2040</v>
      </c>
      <c r="R121" s="14">
        <v>2050</v>
      </c>
      <c r="U121" s="42">
        <v>2015</v>
      </c>
      <c r="V121" s="42">
        <v>2020</v>
      </c>
      <c r="W121" s="42">
        <v>2025</v>
      </c>
      <c r="X121" s="14">
        <v>2030</v>
      </c>
      <c r="Y121" s="14">
        <v>2040</v>
      </c>
      <c r="Z121" s="14">
        <v>2050</v>
      </c>
    </row>
    <row r="122" spans="2:54" x14ac:dyDescent="0.3">
      <c r="B122" s="37" t="s">
        <v>49</v>
      </c>
      <c r="C122" s="31" t="str">
        <f t="shared" ref="C122:C128" si="0">J4</f>
        <v>IADMT</v>
      </c>
      <c r="D122" s="13">
        <f t="shared" ref="D122:D128" si="1">SUM(F4:I4)</f>
        <v>12.419632711448585</v>
      </c>
      <c r="E122" s="36">
        <f>D122*'[14]Convergence programme'!$I$25/100</f>
        <v>11.873086337294405</v>
      </c>
      <c r="F122" s="36">
        <f>D122*'[14]Convergence programme'!$N$25/100</f>
        <v>11.763777062463571</v>
      </c>
      <c r="G122" s="36">
        <f>D122*'[14]Convergence programme'!$S$25/100</f>
        <v>11.763777062463571</v>
      </c>
      <c r="H122" s="36">
        <f>D122*'[14]Convergence programme'!$X$25/100</f>
        <v>11.508042778496971</v>
      </c>
      <c r="I122" s="36">
        <f>D122*'[14]Convergence programme'!$AH$25/100</f>
        <v>11.508042778496971</v>
      </c>
      <c r="J122" s="36">
        <f>D122*'[14]Convergence programme'!$AR$25/100</f>
        <v>11.252308494530373</v>
      </c>
      <c r="M122" s="36">
        <f>D122*'[14]Convergence programme'!$I$42/100</f>
        <v>0</v>
      </c>
      <c r="N122" s="36">
        <f>D122*'[14]Convergence programme'!$N$42/100</f>
        <v>0</v>
      </c>
      <c r="O122" s="36">
        <f>D122*'[14]Convergence programme'!$S$42/100</f>
        <v>0</v>
      </c>
      <c r="P122" s="36">
        <f>D122*'[14]Convergence programme'!$X$42/100</f>
        <v>0</v>
      </c>
      <c r="Q122" s="36">
        <f>D122*'[14]Convergence programme'!$AH$42/100</f>
        <v>0</v>
      </c>
      <c r="R122" s="36">
        <f>D122*'[14]Convergence programme'!$AR$42/100</f>
        <v>0</v>
      </c>
      <c r="U122" s="35">
        <f t="shared" ref="U122:U153" si="2">(E122-M122)*1000</f>
        <v>11873.086337294404</v>
      </c>
      <c r="V122" s="35">
        <f t="shared" ref="V122:V153" si="3">(F122-N122)*1000</f>
        <v>11763.77706246357</v>
      </c>
      <c r="W122" s="35">
        <f t="shared" ref="W122:W153" si="4">(G122-O122)*1000</f>
        <v>11763.77706246357</v>
      </c>
      <c r="X122" s="3">
        <f t="shared" ref="X122:X153" si="5">(H122-P122)*1000</f>
        <v>11508.042778496971</v>
      </c>
      <c r="Y122" s="3">
        <f t="shared" ref="Y122:Y153" si="6">(I122-Q122)*1000</f>
        <v>11508.042778496971</v>
      </c>
      <c r="Z122" s="3">
        <f t="shared" ref="Z122:Z153" si="7">(J122-R122)*1000</f>
        <v>11252.308494530373</v>
      </c>
      <c r="AC122" s="41" t="str">
        <f>C122</f>
        <v>IADMT</v>
      </c>
      <c r="AD122" s="40">
        <v>2015</v>
      </c>
      <c r="AE122" s="39">
        <f>U122</f>
        <v>11873.086337294404</v>
      </c>
      <c r="AF122" s="38" t="str">
        <f>B122</f>
        <v>Agriculture</v>
      </c>
    </row>
    <row r="123" spans="2:54" x14ac:dyDescent="0.3">
      <c r="C123" s="31" t="str">
        <f t="shared" si="0"/>
        <v>IADHT</v>
      </c>
      <c r="D123" s="13">
        <f t="shared" si="1"/>
        <v>0.10114870574825943</v>
      </c>
      <c r="E123" s="36">
        <f>D123*'[14]Convergence programme'!I$25/100</f>
        <v>9.6697490510135764E-2</v>
      </c>
      <c r="F123" s="36">
        <f>D123*'[14]Convergence programme'!N$25/100</f>
        <v>9.5807247462511014E-2</v>
      </c>
      <c r="G123" s="36">
        <f>D123*'[14]Convergence programme'!S$25/100</f>
        <v>9.5807247462511014E-2</v>
      </c>
      <c r="H123" s="36">
        <f>D123*'[14]Convergence programme'!X$25/100</f>
        <v>9.3724481213326008E-2</v>
      </c>
      <c r="I123" s="36">
        <f>D123*'[14]Convergence programme'!AH$25/100</f>
        <v>9.3724481213326008E-2</v>
      </c>
      <c r="J123" s="36">
        <f>D123*'[14]Convergence programme'!AR$25/100</f>
        <v>9.1641714964141002E-2</v>
      </c>
      <c r="M123" s="36">
        <f>D123*'[14]Convergence programme'!$I$42/100</f>
        <v>0</v>
      </c>
      <c r="N123" s="36">
        <f>D123*'[14]Convergence programme'!$N$42/100</f>
        <v>0</v>
      </c>
      <c r="O123" s="36">
        <f>D123*'[14]Convergence programme'!$S$42/100</f>
        <v>0</v>
      </c>
      <c r="P123" s="36">
        <f>D123*'[14]Convergence programme'!$X$42/100</f>
        <v>0</v>
      </c>
      <c r="Q123" s="36">
        <f>D123*'[14]Convergence programme'!$AH$42/100</f>
        <v>0</v>
      </c>
      <c r="R123" s="36">
        <f>D123*'[14]Convergence programme'!$AR$42/100</f>
        <v>0</v>
      </c>
      <c r="U123" s="35">
        <f t="shared" si="2"/>
        <v>96.697490510135765</v>
      </c>
      <c r="V123" s="35">
        <f t="shared" si="3"/>
        <v>95.807247462511015</v>
      </c>
      <c r="W123" s="35">
        <f t="shared" si="4"/>
        <v>95.807247462511015</v>
      </c>
      <c r="X123" s="3">
        <f t="shared" si="5"/>
        <v>93.724481213326001</v>
      </c>
      <c r="Y123" s="3">
        <f t="shared" si="6"/>
        <v>93.724481213326001</v>
      </c>
      <c r="Z123" s="3">
        <f t="shared" si="7"/>
        <v>91.641714964141002</v>
      </c>
      <c r="AC123" s="28"/>
      <c r="AD123" s="27">
        <v>2020</v>
      </c>
      <c r="AE123" s="26">
        <f>V122</f>
        <v>11763.77706246357</v>
      </c>
      <c r="AF123" s="25"/>
    </row>
    <row r="124" spans="2:54" x14ac:dyDescent="0.3">
      <c r="C124" s="31" t="str">
        <f t="shared" si="0"/>
        <v>IADRH</v>
      </c>
      <c r="D124" s="13">
        <f t="shared" si="1"/>
        <v>0.2117829098937688</v>
      </c>
      <c r="E124" s="36">
        <f>D124*'[14]Convergence programme'!I$25/100</f>
        <v>0.20246305445202442</v>
      </c>
      <c r="F124" s="36">
        <f>D124*'[14]Convergence programme'!N$25/100</f>
        <v>0.20059908336367552</v>
      </c>
      <c r="G124" s="36">
        <f>D124*'[14]Convergence programme'!S$25/100</f>
        <v>0.20059908336367552</v>
      </c>
      <c r="H124" s="36">
        <f>D124*'[14]Convergence programme'!X$25/100</f>
        <v>0.1962382337253348</v>
      </c>
      <c r="I124" s="36">
        <f>D124*'[14]Convergence programme'!AH$25/100</f>
        <v>0.1962382337253348</v>
      </c>
      <c r="J124" s="36">
        <f>D124*'[14]Convergence programme'!AR$25/100</f>
        <v>0.19187738408699404</v>
      </c>
      <c r="M124" s="36">
        <f>D124*'[14]Convergence programme'!$I$42/100</f>
        <v>0</v>
      </c>
      <c r="N124" s="36">
        <f>D124*'[14]Convergence programme'!$N$42/100</f>
        <v>0</v>
      </c>
      <c r="O124" s="36">
        <f>D124*'[14]Convergence programme'!$S$42/100</f>
        <v>0</v>
      </c>
      <c r="P124" s="36">
        <f>D124*'[14]Convergence programme'!$X$42/100</f>
        <v>0</v>
      </c>
      <c r="Q124" s="36">
        <f>D124*'[14]Convergence programme'!$AH$42/100</f>
        <v>0</v>
      </c>
      <c r="R124" s="36">
        <f>D124*'[14]Convergence programme'!$AR$42/100</f>
        <v>0</v>
      </c>
      <c r="U124" s="35">
        <f t="shared" si="2"/>
        <v>202.46305445202441</v>
      </c>
      <c r="V124" s="35">
        <f t="shared" si="3"/>
        <v>200.5990833636755</v>
      </c>
      <c r="W124" s="35">
        <f t="shared" si="4"/>
        <v>200.5990833636755</v>
      </c>
      <c r="X124" s="3">
        <f t="shared" si="5"/>
        <v>196.23823372533479</v>
      </c>
      <c r="Y124" s="3">
        <f t="shared" si="6"/>
        <v>196.23823372533479</v>
      </c>
      <c r="Z124" s="3">
        <f t="shared" si="7"/>
        <v>191.87738408699403</v>
      </c>
      <c r="AC124" s="28"/>
      <c r="AD124" s="27">
        <v>2025</v>
      </c>
      <c r="AE124" s="26">
        <f>W122</f>
        <v>11763.77706246357</v>
      </c>
      <c r="AF124" s="25"/>
      <c r="BB124" s="3"/>
    </row>
    <row r="125" spans="2:54" x14ac:dyDescent="0.3">
      <c r="C125" s="31" t="str">
        <f t="shared" si="0"/>
        <v>IADLA</v>
      </c>
      <c r="D125" s="13">
        <f t="shared" si="1"/>
        <v>0.98939399718288346</v>
      </c>
      <c r="E125" s="36">
        <f>D125*'[14]Convergence programme'!I$25/100</f>
        <v>0.94585408627458856</v>
      </c>
      <c r="F125" s="36">
        <f>D125*'[14]Convergence programme'!N$25/100</f>
        <v>0.93714610409292975</v>
      </c>
      <c r="G125" s="36">
        <f>D125*'[14]Convergence programme'!S$25/100</f>
        <v>0.93714610409292975</v>
      </c>
      <c r="H125" s="36">
        <f>D125*'[14]Convergence programme'!X$25/100</f>
        <v>0.9167733626996053</v>
      </c>
      <c r="I125" s="36">
        <f>D125*'[14]Convergence programme'!AH$25/100</f>
        <v>0.9167733626996053</v>
      </c>
      <c r="J125" s="36">
        <f>D125*'[14]Convergence programme'!AR$25/100</f>
        <v>0.89640062130628084</v>
      </c>
      <c r="M125" s="36">
        <f>D125*'[14]Convergence programme'!$I$42/100</f>
        <v>0</v>
      </c>
      <c r="N125" s="36">
        <f>D125*'[14]Convergence programme'!$N$42/100</f>
        <v>0</v>
      </c>
      <c r="O125" s="36">
        <f>D125*'[14]Convergence programme'!$S$42/100</f>
        <v>0</v>
      </c>
      <c r="P125" s="36">
        <f>D125*'[14]Convergence programme'!$X$42/100</f>
        <v>0</v>
      </c>
      <c r="Q125" s="36">
        <f>D125*'[14]Convergence programme'!$AH$42/100</f>
        <v>0</v>
      </c>
      <c r="R125" s="36">
        <f>D125*'[14]Convergence programme'!$AR$42/100</f>
        <v>0</v>
      </c>
      <c r="U125" s="35">
        <f t="shared" si="2"/>
        <v>945.85408627458855</v>
      </c>
      <c r="V125" s="35">
        <f t="shared" si="3"/>
        <v>937.1461040929297</v>
      </c>
      <c r="W125" s="35">
        <f t="shared" si="4"/>
        <v>937.1461040929297</v>
      </c>
      <c r="X125" s="3">
        <f t="shared" si="5"/>
        <v>916.77336269960529</v>
      </c>
      <c r="Y125" s="3">
        <f t="shared" si="6"/>
        <v>916.77336269960529</v>
      </c>
      <c r="Z125" s="3">
        <f t="shared" si="7"/>
        <v>896.40062130628087</v>
      </c>
      <c r="AC125" s="28"/>
      <c r="AD125" s="27">
        <v>2030</v>
      </c>
      <c r="AE125" s="26">
        <f>X122</f>
        <v>11508.042778496971</v>
      </c>
      <c r="AF125" s="25"/>
    </row>
    <row r="126" spans="2:54" x14ac:dyDescent="0.3">
      <c r="C126" s="31" t="str">
        <f t="shared" si="0"/>
        <v>IADEM</v>
      </c>
      <c r="D126" s="13">
        <f t="shared" si="1"/>
        <v>2.6560062041256147</v>
      </c>
      <c r="E126" s="36">
        <f>D126*'[14]Convergence programme'!I$25/100</f>
        <v>2.539124280616095</v>
      </c>
      <c r="F126" s="36">
        <f>D126*'[14]Convergence programme'!N$25/100</f>
        <v>2.515747895914191</v>
      </c>
      <c r="G126" s="36">
        <f>D126*'[14]Convergence programme'!S$25/100</f>
        <v>2.515747895914191</v>
      </c>
      <c r="H126" s="36">
        <f>D126*'[14]Convergence programme'!X$25/100</f>
        <v>2.4610577242638829</v>
      </c>
      <c r="I126" s="36">
        <f>D126*'[14]Convergence programme'!AH$25/100</f>
        <v>2.4610577242638829</v>
      </c>
      <c r="J126" s="36">
        <f>D126*'[14]Convergence programme'!AR$25/100</f>
        <v>2.4063675526135748</v>
      </c>
      <c r="M126" s="36">
        <f>D126*'[14]Convergence programme'!$I$42/100</f>
        <v>0</v>
      </c>
      <c r="N126" s="36">
        <f>D126*'[14]Convergence programme'!$N$42/100</f>
        <v>0</v>
      </c>
      <c r="O126" s="36">
        <f>D126*'[14]Convergence programme'!$S$42/100</f>
        <v>0</v>
      </c>
      <c r="P126" s="36">
        <f>D126*'[14]Convergence programme'!$X$42/100</f>
        <v>0</v>
      </c>
      <c r="Q126" s="36">
        <f>D126*'[14]Convergence programme'!$AH$42/100</f>
        <v>0</v>
      </c>
      <c r="R126" s="36">
        <f>D126*'[14]Convergence programme'!$AR$42/100</f>
        <v>0</v>
      </c>
      <c r="U126" s="35">
        <f t="shared" si="2"/>
        <v>2539.1242806160949</v>
      </c>
      <c r="V126" s="35">
        <f t="shared" si="3"/>
        <v>2515.7478959141908</v>
      </c>
      <c r="W126" s="35">
        <f t="shared" si="4"/>
        <v>2515.7478959141908</v>
      </c>
      <c r="X126" s="3">
        <f t="shared" si="5"/>
        <v>2461.0577242638828</v>
      </c>
      <c r="Y126" s="3">
        <f t="shared" si="6"/>
        <v>2461.0577242638828</v>
      </c>
      <c r="Z126" s="3">
        <f t="shared" si="7"/>
        <v>2406.3675526135748</v>
      </c>
      <c r="AC126" s="28"/>
      <c r="AD126" s="27">
        <v>2040</v>
      </c>
      <c r="AE126" s="26">
        <f>Y122</f>
        <v>11508.042778496971</v>
      </c>
      <c r="AF126" s="25"/>
    </row>
    <row r="127" spans="2:54" x14ac:dyDescent="0.3">
      <c r="C127" s="31" t="str">
        <f t="shared" si="0"/>
        <v>IADTF</v>
      </c>
      <c r="D127" s="13">
        <f t="shared" si="1"/>
        <v>6.8886380916241023</v>
      </c>
      <c r="E127" s="36">
        <f>D127*'[14]Convergence programme'!I$25/100</f>
        <v>6.585492237047669</v>
      </c>
      <c r="F127" s="36">
        <f>D127*'[14]Convergence programme'!N$25/100</f>
        <v>6.5248630661323803</v>
      </c>
      <c r="G127" s="36">
        <f>D127*'[14]Convergence programme'!S$25/100</f>
        <v>6.5248630661323803</v>
      </c>
      <c r="H127" s="36">
        <f>D127*'[14]Convergence programme'!X$25/100</f>
        <v>6.3830182168686349</v>
      </c>
      <c r="I127" s="36">
        <f>D127*'[14]Convergence programme'!AH$25/100</f>
        <v>6.3830182168686349</v>
      </c>
      <c r="J127" s="36">
        <f>D127*'[14]Convergence programme'!AR$25/100</f>
        <v>6.2411733676048877</v>
      </c>
      <c r="M127" s="36">
        <f>D127*'[14]Convergence programme'!$I$42/100</f>
        <v>0</v>
      </c>
      <c r="N127" s="36">
        <f>D127*'[14]Convergence programme'!$N$42/100</f>
        <v>0</v>
      </c>
      <c r="O127" s="36">
        <f>D127*'[14]Convergence programme'!$S$42/100</f>
        <v>0</v>
      </c>
      <c r="P127" s="36">
        <f>D127*'[14]Convergence programme'!$X$42/100</f>
        <v>0</v>
      </c>
      <c r="Q127" s="36">
        <f>D127*'[14]Convergence programme'!$AH$42/100</f>
        <v>0</v>
      </c>
      <c r="R127" s="36">
        <f>D127*'[14]Convergence programme'!$AR$42/100</f>
        <v>0</v>
      </c>
      <c r="U127" s="35">
        <f t="shared" si="2"/>
        <v>6585.4922370476688</v>
      </c>
      <c r="V127" s="35">
        <f t="shared" si="3"/>
        <v>6524.8630661323805</v>
      </c>
      <c r="W127" s="35">
        <f t="shared" si="4"/>
        <v>6524.8630661323805</v>
      </c>
      <c r="X127" s="3">
        <f t="shared" si="5"/>
        <v>6383.0182168686351</v>
      </c>
      <c r="Y127" s="3">
        <f t="shared" si="6"/>
        <v>6383.0182168686351</v>
      </c>
      <c r="Z127" s="3">
        <f t="shared" si="7"/>
        <v>6241.173367604888</v>
      </c>
      <c r="AC127" s="28"/>
      <c r="AD127" s="29">
        <v>2050</v>
      </c>
      <c r="AE127" s="26">
        <f>Z122</f>
        <v>11252.308494530373</v>
      </c>
      <c r="AF127" s="25"/>
    </row>
    <row r="128" spans="2:54" x14ac:dyDescent="0.3">
      <c r="C128" s="31" t="str">
        <f t="shared" si="0"/>
        <v>IADFL</v>
      </c>
      <c r="D128" s="13">
        <f t="shared" si="1"/>
        <v>3.1947518136693345E-2</v>
      </c>
      <c r="E128" s="36">
        <f>D128*'[14]Convergence programme'!I$25/100</f>
        <v>3.0541615030980806E-2</v>
      </c>
      <c r="F128" s="36">
        <f>D128*'[14]Convergence programme'!N$25/100</f>
        <v>3.0260434409838294E-2</v>
      </c>
      <c r="G128" s="36">
        <f>D128*'[14]Convergence programme'!S$25/100</f>
        <v>3.0260434409838294E-2</v>
      </c>
      <c r="H128" s="36">
        <f>D128*'[14]Convergence programme'!X$25/100</f>
        <v>2.9602598879189642E-2</v>
      </c>
      <c r="I128" s="36">
        <f>D128*'[14]Convergence programme'!AH$25/100</f>
        <v>2.9602598879189642E-2</v>
      </c>
      <c r="J128" s="36">
        <f>D128*'[14]Convergence programme'!AR$25/100</f>
        <v>2.8944763348540986E-2</v>
      </c>
      <c r="M128" s="36">
        <f>D128*'[14]Convergence programme'!$I$42/100</f>
        <v>0</v>
      </c>
      <c r="N128" s="36">
        <f>D128*'[14]Convergence programme'!$N$42/100</f>
        <v>0</v>
      </c>
      <c r="O128" s="36">
        <f>D128*'[14]Convergence programme'!$S$42/100</f>
        <v>0</v>
      </c>
      <c r="P128" s="36">
        <f>D128*'[14]Convergence programme'!$X$42/100</f>
        <v>0</v>
      </c>
      <c r="Q128" s="36">
        <f>D128*'[14]Convergence programme'!$AH$42/100</f>
        <v>0</v>
      </c>
      <c r="R128" s="36">
        <f>D128*'[14]Convergence programme'!$AR$42/100</f>
        <v>0</v>
      </c>
      <c r="U128" s="35">
        <f t="shared" si="2"/>
        <v>30.541615030980807</v>
      </c>
      <c r="V128" s="35">
        <f t="shared" si="3"/>
        <v>30.260434409838293</v>
      </c>
      <c r="W128" s="35">
        <f t="shared" si="4"/>
        <v>30.260434409838293</v>
      </c>
      <c r="X128" s="3">
        <f t="shared" si="5"/>
        <v>29.602598879189642</v>
      </c>
      <c r="Y128" s="3">
        <f t="shared" si="6"/>
        <v>29.602598879189642</v>
      </c>
      <c r="Z128" s="3">
        <f t="shared" si="7"/>
        <v>28.944763348540985</v>
      </c>
      <c r="AC128" s="28" t="str">
        <f>C123</f>
        <v>IADHT</v>
      </c>
      <c r="AD128" s="27">
        <v>2015</v>
      </c>
      <c r="AE128" s="26">
        <f>U123</f>
        <v>96.697490510135765</v>
      </c>
      <c r="AF128" s="25"/>
    </row>
    <row r="129" spans="2:54" x14ac:dyDescent="0.3">
      <c r="B129" s="2"/>
      <c r="C129" s="34" t="e">
        <f>#REF!</f>
        <v>#REF!</v>
      </c>
      <c r="D129" s="19" t="e">
        <f>SUM(#REF!)</f>
        <v>#REF!</v>
      </c>
      <c r="E129" s="33" t="e">
        <f>D129*'[14]Convergence programme'!I$25/100</f>
        <v>#REF!</v>
      </c>
      <c r="F129" s="33" t="e">
        <f>D129*'[14]Convergence programme'!N$25/100</f>
        <v>#REF!</v>
      </c>
      <c r="G129" s="33" t="e">
        <f>D129*'[14]Convergence programme'!S$25/100</f>
        <v>#REF!</v>
      </c>
      <c r="H129" s="33" t="e">
        <f>D129*'[14]Convergence programme'!X$25/100</f>
        <v>#REF!</v>
      </c>
      <c r="I129" s="33" t="e">
        <f>D129*'[14]Convergence programme'!AH$25/100</f>
        <v>#REF!</v>
      </c>
      <c r="J129" s="33" t="e">
        <f>D129*'[14]Convergence programme'!AR$25/100</f>
        <v>#REF!</v>
      </c>
      <c r="K129" s="2"/>
      <c r="L129" s="2"/>
      <c r="M129" s="33" t="e">
        <f>D129*'[14]Convergence programme'!$I$42/100</f>
        <v>#REF!</v>
      </c>
      <c r="N129" s="33" t="e">
        <f>D129*'[14]Convergence programme'!$N$42/100</f>
        <v>#REF!</v>
      </c>
      <c r="O129" s="33" t="e">
        <f>D129*'[14]Convergence programme'!$S$42/100</f>
        <v>#REF!</v>
      </c>
      <c r="P129" s="33" t="e">
        <f>D129*'[14]Convergence programme'!$X$42/100</f>
        <v>#REF!</v>
      </c>
      <c r="Q129" s="33" t="e">
        <f>D129*'[14]Convergence programme'!$AH$42/100</f>
        <v>#REF!</v>
      </c>
      <c r="R129" s="33" t="e">
        <f>D129*'[14]Convergence programme'!$AR$42/100</f>
        <v>#REF!</v>
      </c>
      <c r="S129" s="2"/>
      <c r="T129" s="2"/>
      <c r="U129" s="32" t="e">
        <f t="shared" si="2"/>
        <v>#REF!</v>
      </c>
      <c r="V129" s="32" t="e">
        <f t="shared" si="3"/>
        <v>#REF!</v>
      </c>
      <c r="W129" s="32" t="e">
        <f t="shared" si="4"/>
        <v>#REF!</v>
      </c>
      <c r="X129" s="4" t="e">
        <f t="shared" si="5"/>
        <v>#REF!</v>
      </c>
      <c r="Y129" s="4" t="e">
        <f t="shared" si="6"/>
        <v>#REF!</v>
      </c>
      <c r="Z129" s="4" t="e">
        <f t="shared" si="7"/>
        <v>#REF!</v>
      </c>
      <c r="AC129" s="28"/>
      <c r="AD129" s="27">
        <v>2020</v>
      </c>
      <c r="AE129" s="26">
        <f>V123</f>
        <v>95.807247462511015</v>
      </c>
      <c r="AF129" s="25"/>
    </row>
    <row r="130" spans="2:54" x14ac:dyDescent="0.3">
      <c r="B130" s="37" t="s">
        <v>48</v>
      </c>
      <c r="C130" s="31" t="str">
        <f t="shared" ref="C130:C136" si="8">J11</f>
        <v>IFDMT</v>
      </c>
      <c r="D130" s="13">
        <f t="shared" ref="D130:D136" si="9">SUM(F11:I11)</f>
        <v>5.9466855588963412</v>
      </c>
      <c r="E130" s="36">
        <f>D130*'[14]Convergence programme'!I$26/100</f>
        <v>5.6381819759532341</v>
      </c>
      <c r="F130" s="36">
        <f>D130*'[14]Convergence programme'!N$26/100</f>
        <v>5.6831991093060257</v>
      </c>
      <c r="G130" s="36">
        <f>D130*'[14]Convergence programme'!S$26/100</f>
        <v>5.5695351271199058</v>
      </c>
      <c r="H130" s="36">
        <f>D130*'[14]Convergence programme'!X$26/100</f>
        <v>5.5695351271199058</v>
      </c>
      <c r="I130" s="36">
        <f>D130*'[14]Convergence programme'!AH$26/100</f>
        <v>5.7968630914921455</v>
      </c>
      <c r="J130" s="36">
        <f>D130*'[14]Convergence programme'!AR$26/100</f>
        <v>6.024191055864387</v>
      </c>
      <c r="M130" s="36">
        <f>D130*'[14]Convergence programme'!$I$43/100</f>
        <v>0</v>
      </c>
      <c r="N130" s="36">
        <f>D130*'[14]Convergence programme'!$N$43/100</f>
        <v>0</v>
      </c>
      <c r="O130" s="36">
        <f>D130*'[14]Convergence programme'!$S$43/100</f>
        <v>0</v>
      </c>
      <c r="P130" s="36">
        <f>D130*'[14]Convergence programme'!$X$43/100</f>
        <v>0</v>
      </c>
      <c r="Q130" s="36">
        <f>D130*'[14]Convergence programme'!$AH$43/100</f>
        <v>0</v>
      </c>
      <c r="R130" s="36">
        <f>D130*'[14]Convergence programme'!$AR$43/100</f>
        <v>0</v>
      </c>
      <c r="U130" s="35">
        <f t="shared" si="2"/>
        <v>5638.1819759532345</v>
      </c>
      <c r="V130" s="35">
        <f t="shared" si="3"/>
        <v>5683.199109306026</v>
      </c>
      <c r="W130" s="35">
        <f t="shared" si="4"/>
        <v>5569.5351271199061</v>
      </c>
      <c r="X130" s="3">
        <f t="shared" si="5"/>
        <v>5569.5351271199061</v>
      </c>
      <c r="Y130" s="3">
        <f t="shared" si="6"/>
        <v>5796.8630914921459</v>
      </c>
      <c r="Z130" s="3">
        <f t="shared" si="7"/>
        <v>6024.1910558643867</v>
      </c>
      <c r="AC130" s="28"/>
      <c r="AD130" s="27">
        <v>2025</v>
      </c>
      <c r="AE130" s="26">
        <f>W123</f>
        <v>95.807247462511015</v>
      </c>
      <c r="AF130" s="25"/>
      <c r="BB130" s="3"/>
    </row>
    <row r="131" spans="2:54" x14ac:dyDescent="0.3">
      <c r="C131" s="31" t="str">
        <f t="shared" si="8"/>
        <v>IFDHT</v>
      </c>
      <c r="D131" s="13">
        <f t="shared" si="9"/>
        <v>0.33299201393950373</v>
      </c>
      <c r="E131" s="36">
        <f>D131*'[14]Convergence programme'!I$26/100</f>
        <v>0.31571697419268324</v>
      </c>
      <c r="F131" s="36">
        <f>D131*'[14]Convergence programme'!N$26/100</f>
        <v>0.31823776426111106</v>
      </c>
      <c r="G131" s="36">
        <f>D131*'[14]Convergence programme'!S$26/100</f>
        <v>0.31187300897588888</v>
      </c>
      <c r="H131" s="36">
        <f>D131*'[14]Convergence programme'!X$26/100</f>
        <v>0.31187300897588888</v>
      </c>
      <c r="I131" s="36">
        <f>D131*'[14]Convergence programme'!AH$26/100</f>
        <v>0.32460251954633329</v>
      </c>
      <c r="J131" s="36">
        <f>D131*'[14]Convergence programme'!AR$26/100</f>
        <v>0.3373320301167777</v>
      </c>
      <c r="M131" s="36">
        <f>D131*'[14]Convergence programme'!$I$43/100</f>
        <v>0</v>
      </c>
      <c r="N131" s="36">
        <f>D131*'[14]Convergence programme'!$N$43/100</f>
        <v>0</v>
      </c>
      <c r="O131" s="36">
        <f>D131*'[14]Convergence programme'!$S$43/100</f>
        <v>0</v>
      </c>
      <c r="P131" s="36">
        <f>D131*'[14]Convergence programme'!$X$43/100</f>
        <v>0</v>
      </c>
      <c r="Q131" s="36">
        <f>D131*'[14]Convergence programme'!$AH$43/100</f>
        <v>0</v>
      </c>
      <c r="R131" s="36">
        <f>D131*'[14]Convergence programme'!$AR$43/100</f>
        <v>0</v>
      </c>
      <c r="U131" s="35">
        <f t="shared" si="2"/>
        <v>315.71697419268327</v>
      </c>
      <c r="V131" s="35">
        <f t="shared" si="3"/>
        <v>318.23776426111107</v>
      </c>
      <c r="W131" s="35">
        <f t="shared" si="4"/>
        <v>311.87300897588887</v>
      </c>
      <c r="X131" s="3">
        <f t="shared" si="5"/>
        <v>311.87300897588887</v>
      </c>
      <c r="Y131" s="3">
        <f t="shared" si="6"/>
        <v>324.60251954633327</v>
      </c>
      <c r="Z131" s="3">
        <f t="shared" si="7"/>
        <v>337.33203011677773</v>
      </c>
      <c r="AC131" s="28"/>
      <c r="AD131" s="27">
        <v>2030</v>
      </c>
      <c r="AE131" s="26">
        <f>X123</f>
        <v>93.724481213326001</v>
      </c>
      <c r="AF131" s="25"/>
    </row>
    <row r="132" spans="2:54" x14ac:dyDescent="0.3">
      <c r="C132" s="31" t="str">
        <f t="shared" si="8"/>
        <v>IFDRH</v>
      </c>
      <c r="D132" s="13">
        <f t="shared" si="9"/>
        <v>0.99429977875004405</v>
      </c>
      <c r="E132" s="36">
        <f>D132*'[14]Convergence programme'!I$26/100</f>
        <v>0.94271725580917132</v>
      </c>
      <c r="F132" s="36">
        <f>D132*'[14]Convergence programme'!N$26/100</f>
        <v>0.95024422613395654</v>
      </c>
      <c r="G132" s="36">
        <f>D132*'[14]Convergence programme'!S$26/100</f>
        <v>0.93123934161127764</v>
      </c>
      <c r="H132" s="36">
        <f>D132*'[14]Convergence programme'!X$26/100</f>
        <v>0.93123934161127764</v>
      </c>
      <c r="I132" s="36">
        <f>D132*'[14]Convergence programme'!AH$26/100</f>
        <v>0.96924911065663566</v>
      </c>
      <c r="J132" s="36">
        <f>D132*'[14]Convergence programme'!AR$26/100</f>
        <v>1.0072588797019941</v>
      </c>
      <c r="M132" s="36">
        <f>D132*'[14]Convergence programme'!$I$43/100</f>
        <v>0</v>
      </c>
      <c r="N132" s="36">
        <f>D132*'[14]Convergence programme'!$N$43/100</f>
        <v>0</v>
      </c>
      <c r="O132" s="36">
        <f>D132*'[14]Convergence programme'!$S$43/100</f>
        <v>0</v>
      </c>
      <c r="P132" s="36">
        <f>D132*'[14]Convergence programme'!$X$43/100</f>
        <v>0</v>
      </c>
      <c r="Q132" s="36">
        <f>D132*'[14]Convergence programme'!$AH$43/100</f>
        <v>0</v>
      </c>
      <c r="R132" s="36">
        <f>D132*'[14]Convergence programme'!$AR$43/100</f>
        <v>0</v>
      </c>
      <c r="U132" s="35">
        <f t="shared" si="2"/>
        <v>942.71725580917132</v>
      </c>
      <c r="V132" s="35">
        <f t="shared" si="3"/>
        <v>950.24422613395654</v>
      </c>
      <c r="W132" s="35">
        <f t="shared" si="4"/>
        <v>931.23934161127761</v>
      </c>
      <c r="X132" s="3">
        <f t="shared" si="5"/>
        <v>931.23934161127761</v>
      </c>
      <c r="Y132" s="3">
        <f t="shared" si="6"/>
        <v>969.24911065663571</v>
      </c>
      <c r="Z132" s="3">
        <f t="shared" si="7"/>
        <v>1007.2588797019941</v>
      </c>
      <c r="AC132" s="28"/>
      <c r="AD132" s="27">
        <v>2040</v>
      </c>
      <c r="AE132" s="26">
        <f>Y123</f>
        <v>93.724481213326001</v>
      </c>
      <c r="AF132" s="25"/>
    </row>
    <row r="133" spans="2:54" x14ac:dyDescent="0.3">
      <c r="C133" s="31" t="str">
        <f t="shared" si="8"/>
        <v>IFDLA</v>
      </c>
      <c r="D133" s="13">
        <f t="shared" si="9"/>
        <v>0.77493403008488526</v>
      </c>
      <c r="E133" s="36">
        <f>D133*'[14]Convergence programme'!I$26/100</f>
        <v>0.73473181618640937</v>
      </c>
      <c r="F133" s="36">
        <f>D133*'[14]Convergence programme'!N$26/100</f>
        <v>0.74059816109845178</v>
      </c>
      <c r="G133" s="36">
        <f>D133*'[14]Convergence programme'!S$26/100</f>
        <v>0.7257861978764828</v>
      </c>
      <c r="H133" s="36">
        <f>D133*'[14]Convergence programme'!X$26/100</f>
        <v>0.7257861978764828</v>
      </c>
      <c r="I133" s="36">
        <f>D133*'[14]Convergence programme'!AH$26/100</f>
        <v>0.75541012432042065</v>
      </c>
      <c r="J133" s="36">
        <f>D133*'[14]Convergence programme'!AR$26/100</f>
        <v>0.78503405076435884</v>
      </c>
      <c r="M133" s="36">
        <f>D133*'[14]Convergence programme'!$I$43/100</f>
        <v>0</v>
      </c>
      <c r="N133" s="36">
        <f>D133*'[14]Convergence programme'!$N$43/100</f>
        <v>0</v>
      </c>
      <c r="O133" s="36">
        <f>D133*'[14]Convergence programme'!$S$43/100</f>
        <v>0</v>
      </c>
      <c r="P133" s="36">
        <f>D133*'[14]Convergence programme'!$X$43/100</f>
        <v>0</v>
      </c>
      <c r="Q133" s="36">
        <f>D133*'[14]Convergence programme'!$AH$43/100</f>
        <v>0</v>
      </c>
      <c r="R133" s="36">
        <f>D133*'[14]Convergence programme'!$AR$43/100</f>
        <v>0</v>
      </c>
      <c r="U133" s="35">
        <f t="shared" si="2"/>
        <v>734.73181618640933</v>
      </c>
      <c r="V133" s="35">
        <f t="shared" si="3"/>
        <v>740.59816109845178</v>
      </c>
      <c r="W133" s="35">
        <f t="shared" si="4"/>
        <v>725.78619787648279</v>
      </c>
      <c r="X133" s="3">
        <f t="shared" si="5"/>
        <v>725.78619787648279</v>
      </c>
      <c r="Y133" s="3">
        <f t="shared" si="6"/>
        <v>755.41012432042066</v>
      </c>
      <c r="Z133" s="3">
        <f t="shared" si="7"/>
        <v>785.03405076435888</v>
      </c>
      <c r="AC133" s="28"/>
      <c r="AD133" s="29">
        <v>2050</v>
      </c>
      <c r="AE133" s="26">
        <f>Z123</f>
        <v>91.641714964141002</v>
      </c>
      <c r="AF133" s="25"/>
    </row>
    <row r="134" spans="2:54" x14ac:dyDescent="0.3">
      <c r="C134" s="31" t="str">
        <f t="shared" si="8"/>
        <v>IFDEM</v>
      </c>
      <c r="D134" s="13">
        <f t="shared" si="9"/>
        <v>7.9207199535864907</v>
      </c>
      <c r="E134" s="36">
        <f>D134*'[14]Convergence programme'!I$26/100</f>
        <v>7.5098069397791996</v>
      </c>
      <c r="F134" s="36">
        <f>D134*'[14]Convergence programme'!N$26/100</f>
        <v>7.5697677537266062</v>
      </c>
      <c r="G134" s="36">
        <f>D134*'[14]Convergence programme'!S$26/100</f>
        <v>7.4183723986520764</v>
      </c>
      <c r="H134" s="36">
        <f>D134*'[14]Convergence programme'!X$26/100</f>
        <v>7.4183723986520764</v>
      </c>
      <c r="I134" s="36">
        <f>D134*'[14]Convergence programme'!AH$26/100</f>
        <v>7.7211631088011394</v>
      </c>
      <c r="J134" s="36">
        <f>D134*'[14]Convergence programme'!AR$26/100</f>
        <v>8.0239538189502042</v>
      </c>
      <c r="M134" s="36">
        <f>D134*'[14]Convergence programme'!$I$43/100</f>
        <v>0</v>
      </c>
      <c r="N134" s="36">
        <f>D134*'[14]Convergence programme'!$N$43/100</f>
        <v>0</v>
      </c>
      <c r="O134" s="36">
        <f>D134*'[14]Convergence programme'!$S$43/100</f>
        <v>0</v>
      </c>
      <c r="P134" s="36">
        <f>D134*'[14]Convergence programme'!$X$43/100</f>
        <v>0</v>
      </c>
      <c r="Q134" s="36">
        <f>D134*'[14]Convergence programme'!$AH$43/100</f>
        <v>0</v>
      </c>
      <c r="R134" s="36">
        <f>D134*'[14]Convergence programme'!$AR$43/100</f>
        <v>0</v>
      </c>
      <c r="U134" s="35">
        <f t="shared" si="2"/>
        <v>7509.8069397791996</v>
      </c>
      <c r="V134" s="35">
        <f t="shared" si="3"/>
        <v>7569.7677537266063</v>
      </c>
      <c r="W134" s="35">
        <f t="shared" si="4"/>
        <v>7418.3723986520763</v>
      </c>
      <c r="X134" s="3">
        <f t="shared" si="5"/>
        <v>7418.3723986520763</v>
      </c>
      <c r="Y134" s="3">
        <f t="shared" si="6"/>
        <v>7721.1631088011391</v>
      </c>
      <c r="Z134" s="3">
        <f t="shared" si="7"/>
        <v>8023.9538189502045</v>
      </c>
      <c r="AC134" s="28" t="str">
        <f>C124</f>
        <v>IADRH</v>
      </c>
      <c r="AD134" s="27">
        <v>2015</v>
      </c>
      <c r="AE134" s="26">
        <f>U124</f>
        <v>202.46305445202441</v>
      </c>
      <c r="AF134" s="25"/>
    </row>
    <row r="135" spans="2:54" x14ac:dyDescent="0.3">
      <c r="C135" s="31" t="str">
        <f t="shared" si="8"/>
        <v>IFDTF</v>
      </c>
      <c r="D135" s="13">
        <f t="shared" si="9"/>
        <v>0.65817968004411176</v>
      </c>
      <c r="E135" s="36">
        <f>D135*'[14]Convergence programme'!I$26/100</f>
        <v>0.62403447638353005</v>
      </c>
      <c r="F135" s="36">
        <f>D135*'[14]Convergence programme'!N$26/100</f>
        <v>0.62901697665753842</v>
      </c>
      <c r="G135" s="36">
        <f>D135*'[14]Convergence programme'!S$26/100</f>
        <v>0.61643663712438779</v>
      </c>
      <c r="H135" s="36">
        <f>D135*'[14]Convergence programme'!X$26/100</f>
        <v>0.61643663712438779</v>
      </c>
      <c r="I135" s="36">
        <f>D135*'[14]Convergence programme'!AH$26/100</f>
        <v>0.64159731619068916</v>
      </c>
      <c r="J135" s="36">
        <f>D135*'[14]Convergence programme'!AR$26/100</f>
        <v>0.66675799525699075</v>
      </c>
      <c r="M135" s="36">
        <f>D135*'[14]Convergence programme'!$I$43/100</f>
        <v>0</v>
      </c>
      <c r="N135" s="36">
        <f>D135*'[14]Convergence programme'!$N$43/100</f>
        <v>0</v>
      </c>
      <c r="O135" s="36">
        <f>D135*'[14]Convergence programme'!$S$43/100</f>
        <v>0</v>
      </c>
      <c r="P135" s="36">
        <f>D135*'[14]Convergence programme'!$X$43/100</f>
        <v>0</v>
      </c>
      <c r="Q135" s="36">
        <f>D135*'[14]Convergence programme'!$AH$43/100</f>
        <v>0</v>
      </c>
      <c r="R135" s="36">
        <f>D135*'[14]Convergence programme'!$AR$43/100</f>
        <v>0</v>
      </c>
      <c r="U135" s="35">
        <f t="shared" si="2"/>
        <v>624.03447638353009</v>
      </c>
      <c r="V135" s="35">
        <f t="shared" si="3"/>
        <v>629.01697665753841</v>
      </c>
      <c r="W135" s="35">
        <f t="shared" si="4"/>
        <v>616.43663712438774</v>
      </c>
      <c r="X135" s="3">
        <f t="shared" si="5"/>
        <v>616.43663712438774</v>
      </c>
      <c r="Y135" s="3">
        <f t="shared" si="6"/>
        <v>641.59731619068918</v>
      </c>
      <c r="Z135" s="3">
        <f t="shared" si="7"/>
        <v>666.75799525699074</v>
      </c>
      <c r="AC135" s="28"/>
      <c r="AD135" s="27">
        <v>2020</v>
      </c>
      <c r="AE135" s="26">
        <f>V124</f>
        <v>200.5990833636755</v>
      </c>
      <c r="AF135" s="25"/>
    </row>
    <row r="136" spans="2:54" x14ac:dyDescent="0.3">
      <c r="C136" s="31" t="str">
        <f t="shared" si="8"/>
        <v>IFDFL</v>
      </c>
      <c r="D136" s="13">
        <f t="shared" si="9"/>
        <v>0.52240697478218157</v>
      </c>
      <c r="E136" s="36">
        <f>D136*'[14]Convergence programme'!I$26/100</f>
        <v>0.49530542016346329</v>
      </c>
      <c r="F136" s="36">
        <f>D136*'[14]Convergence programme'!N$26/100</f>
        <v>0.49926010453600683</v>
      </c>
      <c r="G136" s="36">
        <f>D136*'[14]Convergence programme'!S$26/100</f>
        <v>0.48927490244528676</v>
      </c>
      <c r="H136" s="36">
        <f>D136*'[14]Convergence programme'!X$26/100</f>
        <v>0.48927490244528676</v>
      </c>
      <c r="I136" s="36">
        <f>D136*'[14]Convergence programme'!AH$26/100</f>
        <v>0.50924530662672707</v>
      </c>
      <c r="J136" s="36">
        <f>D136*'[14]Convergence programme'!AR$26/100</f>
        <v>0.52921571080816732</v>
      </c>
      <c r="M136" s="36">
        <f>D136*'[14]Convergence programme'!$I$43/100</f>
        <v>0</v>
      </c>
      <c r="N136" s="36">
        <f>D136*'[14]Convergence programme'!$N$43/100</f>
        <v>0</v>
      </c>
      <c r="O136" s="36">
        <f>D136*'[14]Convergence programme'!$S$43/100</f>
        <v>0</v>
      </c>
      <c r="P136" s="36">
        <f>D136*'[14]Convergence programme'!$X$43/100</f>
        <v>0</v>
      </c>
      <c r="Q136" s="36">
        <f>D136*'[14]Convergence programme'!$AH$43/100</f>
        <v>0</v>
      </c>
      <c r="R136" s="36">
        <f>D136*'[14]Convergence programme'!$AR$43/100</f>
        <v>0</v>
      </c>
      <c r="U136" s="35">
        <f t="shared" si="2"/>
        <v>495.30542016346328</v>
      </c>
      <c r="V136" s="35">
        <f t="shared" si="3"/>
        <v>499.26010453600685</v>
      </c>
      <c r="W136" s="35">
        <f t="shared" si="4"/>
        <v>489.27490244528678</v>
      </c>
      <c r="X136" s="3">
        <f t="shared" si="5"/>
        <v>489.27490244528678</v>
      </c>
      <c r="Y136" s="3">
        <f t="shared" si="6"/>
        <v>509.24530662672709</v>
      </c>
      <c r="Z136" s="3">
        <f t="shared" si="7"/>
        <v>529.21571080816727</v>
      </c>
      <c r="AC136" s="28"/>
      <c r="AD136" s="27">
        <v>2025</v>
      </c>
      <c r="AE136" s="26">
        <f>W124</f>
        <v>200.5990833636755</v>
      </c>
      <c r="AF136" s="25"/>
      <c r="BB136" s="3"/>
    </row>
    <row r="137" spans="2:54" x14ac:dyDescent="0.3">
      <c r="B137" s="2"/>
      <c r="C137" s="34" t="e">
        <f>#REF!</f>
        <v>#REF!</v>
      </c>
      <c r="D137" s="19" t="e">
        <f>SUM(#REF!)</f>
        <v>#REF!</v>
      </c>
      <c r="E137" s="33" t="e">
        <f>D137*'[14]Convergence programme'!I$26/100</f>
        <v>#REF!</v>
      </c>
      <c r="F137" s="33" t="e">
        <f>D137*'[14]Convergence programme'!N$26/100</f>
        <v>#REF!</v>
      </c>
      <c r="G137" s="33" t="e">
        <f>D137*'[14]Convergence programme'!S$26/100</f>
        <v>#REF!</v>
      </c>
      <c r="H137" s="33" t="e">
        <f>D137*'[14]Convergence programme'!X$26/100</f>
        <v>#REF!</v>
      </c>
      <c r="I137" s="33" t="e">
        <f>D137*'[14]Convergence programme'!AH$26/100</f>
        <v>#REF!</v>
      </c>
      <c r="J137" s="33" t="e">
        <f>D137*'[14]Convergence programme'!AR$26/100</f>
        <v>#REF!</v>
      </c>
      <c r="K137" s="2"/>
      <c r="L137" s="2"/>
      <c r="M137" s="33" t="e">
        <f>D137*'[14]Convergence programme'!$I$43/100</f>
        <v>#REF!</v>
      </c>
      <c r="N137" s="33" t="e">
        <f>D137*'[14]Convergence programme'!$N$43/100</f>
        <v>#REF!</v>
      </c>
      <c r="O137" s="33" t="e">
        <f>D137*'[14]Convergence programme'!$S$43/100</f>
        <v>#REF!</v>
      </c>
      <c r="P137" s="33" t="e">
        <f>D137*'[14]Convergence programme'!$X$43/100</f>
        <v>#REF!</v>
      </c>
      <c r="Q137" s="33" t="e">
        <f>D137*'[14]Convergence programme'!$AH$43/100</f>
        <v>#REF!</v>
      </c>
      <c r="R137" s="33" t="e">
        <f>D137*'[14]Convergence programme'!$AR$43/100</f>
        <v>#REF!</v>
      </c>
      <c r="S137" s="2"/>
      <c r="T137" s="2"/>
      <c r="U137" s="32" t="e">
        <f t="shared" si="2"/>
        <v>#REF!</v>
      </c>
      <c r="V137" s="32" t="e">
        <f t="shared" si="3"/>
        <v>#REF!</v>
      </c>
      <c r="W137" s="32" t="e">
        <f t="shared" si="4"/>
        <v>#REF!</v>
      </c>
      <c r="X137" s="4" t="e">
        <f t="shared" si="5"/>
        <v>#REF!</v>
      </c>
      <c r="Y137" s="4" t="e">
        <f t="shared" si="6"/>
        <v>#REF!</v>
      </c>
      <c r="Z137" s="4" t="e">
        <f t="shared" si="7"/>
        <v>#REF!</v>
      </c>
      <c r="AC137" s="28"/>
      <c r="AD137" s="27">
        <v>2030</v>
      </c>
      <c r="AE137" s="26">
        <f>X124</f>
        <v>196.23823372533479</v>
      </c>
      <c r="AF137" s="25"/>
    </row>
    <row r="138" spans="2:54" x14ac:dyDescent="0.3">
      <c r="B138" s="37" t="s">
        <v>47</v>
      </c>
      <c r="C138" s="31" t="str">
        <f t="shared" ref="C138:C144" si="10">J18</f>
        <v>ICDMT</v>
      </c>
      <c r="D138" s="13">
        <f t="shared" ref="D138:D144" si="11">SUM(F18:I18)</f>
        <v>4.7029911511027009</v>
      </c>
      <c r="E138" s="36">
        <f>D138*'[14]Convergence programme'!I$27/100</f>
        <v>4.8843575630630696</v>
      </c>
      <c r="F138" s="36">
        <f>D138*'[14]Convergence programme'!N$27/100</f>
        <v>4.9629154062257683</v>
      </c>
      <c r="G138" s="36">
        <f>D138*'[14]Convergence programme'!S$27/100</f>
        <v>5.0051999669963951</v>
      </c>
      <c r="H138" s="36">
        <f>D138*'[14]Convergence programme'!X$27/100</f>
        <v>5.0474845277670202</v>
      </c>
      <c r="I138" s="36">
        <f>D138*'[14]Convergence programme'!AH$27/100</f>
        <v>5.1320536493082738</v>
      </c>
      <c r="J138" s="36">
        <f>D138*'[14]Convergence programme'!AR$27/100</f>
        <v>5.2166227708495265</v>
      </c>
      <c r="M138" s="36">
        <f>D138*'[14]Convergence programme'!$I$44/100</f>
        <v>0</v>
      </c>
      <c r="N138" s="36">
        <f>D138*'[14]Convergence programme'!$N$44/100</f>
        <v>0</v>
      </c>
      <c r="O138" s="36">
        <f>D138*'[14]Convergence programme'!$S$44/100</f>
        <v>0</v>
      </c>
      <c r="P138" s="36">
        <f>D138*'[14]Convergence programme'!$X$44/100</f>
        <v>0</v>
      </c>
      <c r="Q138" s="36">
        <f>D138*'[14]Convergence programme'!$AH$44/100</f>
        <v>0</v>
      </c>
      <c r="R138" s="36">
        <f>D138*'[14]Convergence programme'!$AR$44/100</f>
        <v>0</v>
      </c>
      <c r="U138" s="35">
        <f t="shared" si="2"/>
        <v>4884.3575630630694</v>
      </c>
      <c r="V138" s="35">
        <f t="shared" si="3"/>
        <v>4962.9154062257685</v>
      </c>
      <c r="W138" s="35">
        <f t="shared" si="4"/>
        <v>5005.1999669963952</v>
      </c>
      <c r="X138" s="3">
        <f t="shared" si="5"/>
        <v>5047.4845277670202</v>
      </c>
      <c r="Y138" s="3">
        <f t="shared" si="6"/>
        <v>5132.0536493082736</v>
      </c>
      <c r="Z138" s="3">
        <f t="shared" si="7"/>
        <v>5216.6227708495262</v>
      </c>
      <c r="AC138" s="28"/>
      <c r="AD138" s="27">
        <v>2040</v>
      </c>
      <c r="AE138" s="26">
        <f>Y124</f>
        <v>196.23823372533479</v>
      </c>
      <c r="AF138" s="25"/>
    </row>
    <row r="139" spans="2:54" x14ac:dyDescent="0.3">
      <c r="C139" s="31" t="str">
        <f t="shared" si="10"/>
        <v>ICDHT</v>
      </c>
      <c r="D139" s="13">
        <f t="shared" si="11"/>
        <v>2.175096396077318</v>
      </c>
      <c r="E139" s="36">
        <f>D139*'[14]Convergence programme'!I$27/100</f>
        <v>2.2589769343028632</v>
      </c>
      <c r="F139" s="36">
        <f>D139*'[14]Convergence programme'!N$27/100</f>
        <v>2.2953093185359763</v>
      </c>
      <c r="G139" s="36">
        <f>D139*'[14]Convergence programme'!S$27/100</f>
        <v>2.3148655951239809</v>
      </c>
      <c r="H139" s="36">
        <f>D139*'[14]Convergence programme'!X$27/100</f>
        <v>2.3344218717119851</v>
      </c>
      <c r="I139" s="36">
        <f>D139*'[14]Convergence programme'!AH$27/100</f>
        <v>2.3735344248879939</v>
      </c>
      <c r="J139" s="36">
        <f>D139*'[14]Convergence programme'!AR$27/100</f>
        <v>2.4126469780640023</v>
      </c>
      <c r="M139" s="36">
        <f>D139*'[14]Convergence programme'!$I$44/100</f>
        <v>0</v>
      </c>
      <c r="N139" s="36">
        <f>D139*'[14]Convergence programme'!$N$44/100</f>
        <v>0</v>
      </c>
      <c r="O139" s="36">
        <f>D139*'[14]Convergence programme'!$S$44/100</f>
        <v>0</v>
      </c>
      <c r="P139" s="36">
        <f>D139*'[14]Convergence programme'!$X$44/100</f>
        <v>0</v>
      </c>
      <c r="Q139" s="36">
        <f>D139*'[14]Convergence programme'!$AH$44/100</f>
        <v>0</v>
      </c>
      <c r="R139" s="36">
        <f>D139*'[14]Convergence programme'!$AR$44/100</f>
        <v>0</v>
      </c>
      <c r="U139" s="35">
        <f t="shared" si="2"/>
        <v>2258.9769343028634</v>
      </c>
      <c r="V139" s="35">
        <f t="shared" si="3"/>
        <v>2295.3093185359762</v>
      </c>
      <c r="W139" s="35">
        <f t="shared" si="4"/>
        <v>2314.8655951239807</v>
      </c>
      <c r="X139" s="3">
        <f t="shared" si="5"/>
        <v>2334.4218717119852</v>
      </c>
      <c r="Y139" s="3">
        <f t="shared" si="6"/>
        <v>2373.5344248879937</v>
      </c>
      <c r="Z139" s="3">
        <f t="shared" si="7"/>
        <v>2412.6469780640023</v>
      </c>
      <c r="AC139" s="28"/>
      <c r="AD139" s="29">
        <v>2050</v>
      </c>
      <c r="AE139" s="26">
        <f>Z124</f>
        <v>191.87738408699403</v>
      </c>
      <c r="AF139" s="25"/>
    </row>
    <row r="140" spans="2:54" x14ac:dyDescent="0.3">
      <c r="C140" s="31" t="str">
        <f t="shared" si="10"/>
        <v>ICDRH</v>
      </c>
      <c r="D140" s="13">
        <f t="shared" si="11"/>
        <v>1.321131978112563</v>
      </c>
      <c r="E140" s="36">
        <f>D140*'[14]Convergence programme'!I$27/100</f>
        <v>1.3720801850936026</v>
      </c>
      <c r="F140" s="36">
        <f>D140*'[14]Convergence programme'!N$27/100</f>
        <v>1.3941481149278871</v>
      </c>
      <c r="G140" s="36">
        <f>D140*'[14]Convergence programme'!S$27/100</f>
        <v>1.4060264033659633</v>
      </c>
      <c r="H140" s="36">
        <f>D140*'[14]Convergence programme'!X$27/100</f>
        <v>1.4179046918040392</v>
      </c>
      <c r="I140" s="36">
        <f>D140*'[14]Convergence programme'!AH$27/100</f>
        <v>1.4416612686801924</v>
      </c>
      <c r="J140" s="36">
        <f>D140*'[14]Convergence programme'!AR$27/100</f>
        <v>1.4654178455563447</v>
      </c>
      <c r="M140" s="36">
        <f>D140*'[14]Convergence programme'!$I$44/100</f>
        <v>0</v>
      </c>
      <c r="N140" s="36">
        <f>D140*'[14]Convergence programme'!$N$44/100</f>
        <v>0</v>
      </c>
      <c r="O140" s="36">
        <f>D140*'[14]Convergence programme'!$S$44/100</f>
        <v>0</v>
      </c>
      <c r="P140" s="36">
        <f>D140*'[14]Convergence programme'!$X$44/100</f>
        <v>0</v>
      </c>
      <c r="Q140" s="36">
        <f>D140*'[14]Convergence programme'!$AH$44/100</f>
        <v>0</v>
      </c>
      <c r="R140" s="36">
        <f>D140*'[14]Convergence programme'!$AR$44/100</f>
        <v>0</v>
      </c>
      <c r="U140" s="35">
        <f t="shared" si="2"/>
        <v>1372.0801850936027</v>
      </c>
      <c r="V140" s="35">
        <f t="shared" si="3"/>
        <v>1394.148114927887</v>
      </c>
      <c r="W140" s="35">
        <f t="shared" si="4"/>
        <v>1406.0264033659632</v>
      </c>
      <c r="X140" s="3">
        <f t="shared" si="5"/>
        <v>1417.9046918040392</v>
      </c>
      <c r="Y140" s="3">
        <f t="shared" si="6"/>
        <v>1441.6612686801925</v>
      </c>
      <c r="Z140" s="3">
        <f t="shared" si="7"/>
        <v>1465.4178455563447</v>
      </c>
      <c r="AC140" s="28" t="str">
        <f>C125</f>
        <v>IADLA</v>
      </c>
      <c r="AD140" s="27">
        <v>2015</v>
      </c>
      <c r="AE140" s="26">
        <f>U125</f>
        <v>945.85408627458855</v>
      </c>
      <c r="AF140" s="25"/>
    </row>
    <row r="141" spans="2:54" x14ac:dyDescent="0.3">
      <c r="C141" s="31" t="str">
        <f t="shared" si="10"/>
        <v>ICDLA</v>
      </c>
      <c r="D141" s="13">
        <f t="shared" si="11"/>
        <v>1.1567050940895165</v>
      </c>
      <c r="E141" s="36">
        <f>D141*'[14]Convergence programme'!I$27/100</f>
        <v>1.2013123335826434</v>
      </c>
      <c r="F141" s="36">
        <f>D141*'[14]Convergence programme'!N$27/100</f>
        <v>1.2206337089472716</v>
      </c>
      <c r="G141" s="36">
        <f>D141*'[14]Convergence programme'!S$27/100</f>
        <v>1.2310336364132746</v>
      </c>
      <c r="H141" s="36">
        <f>D141*'[14]Convergence programme'!X$27/100</f>
        <v>1.2414335638792773</v>
      </c>
      <c r="I141" s="36">
        <f>D141*'[14]Convergence programme'!AH$27/100</f>
        <v>1.2622334188112831</v>
      </c>
      <c r="J141" s="36">
        <f>D141*'[14]Convergence programme'!AR$27/100</f>
        <v>1.2830332737432883</v>
      </c>
      <c r="M141" s="36">
        <f>D141*'[14]Convergence programme'!$I$44/100</f>
        <v>0</v>
      </c>
      <c r="N141" s="36">
        <f>D141*'[14]Convergence programme'!$N$44/100</f>
        <v>0</v>
      </c>
      <c r="O141" s="36">
        <f>D141*'[14]Convergence programme'!$S$44/100</f>
        <v>0</v>
      </c>
      <c r="P141" s="36">
        <f>D141*'[14]Convergence programme'!$X$44/100</f>
        <v>0</v>
      </c>
      <c r="Q141" s="36">
        <f>D141*'[14]Convergence programme'!$AH$44/100</f>
        <v>0</v>
      </c>
      <c r="R141" s="36">
        <f>D141*'[14]Convergence programme'!$AR$44/100</f>
        <v>0</v>
      </c>
      <c r="U141" s="35">
        <f t="shared" si="2"/>
        <v>1201.3123335826435</v>
      </c>
      <c r="V141" s="35">
        <f t="shared" si="3"/>
        <v>1220.6337089472715</v>
      </c>
      <c r="W141" s="35">
        <f t="shared" si="4"/>
        <v>1231.0336364132745</v>
      </c>
      <c r="X141" s="3">
        <f t="shared" si="5"/>
        <v>1241.4335638792772</v>
      </c>
      <c r="Y141" s="3">
        <f t="shared" si="6"/>
        <v>1262.2334188112832</v>
      </c>
      <c r="Z141" s="3">
        <f t="shared" si="7"/>
        <v>1283.0332737432884</v>
      </c>
      <c r="AC141" s="28"/>
      <c r="AD141" s="27">
        <v>2020</v>
      </c>
      <c r="AE141" s="26">
        <f>V125</f>
        <v>937.1461040929297</v>
      </c>
      <c r="AF141" s="25"/>
    </row>
    <row r="142" spans="2:54" x14ac:dyDescent="0.3">
      <c r="C142" s="31" t="str">
        <f t="shared" si="10"/>
        <v>ICDEM</v>
      </c>
      <c r="D142" s="13">
        <f t="shared" si="11"/>
        <v>13.893256275259196</v>
      </c>
      <c r="E142" s="36">
        <f>D142*'[14]Convergence programme'!I$27/100</f>
        <v>14.429036581904857</v>
      </c>
      <c r="F142" s="36">
        <f>D142*'[14]Convergence programme'!N$27/100</f>
        <v>14.66110681389649</v>
      </c>
      <c r="G142" s="36">
        <f>D142*'[14]Convergence programme'!S$27/100</f>
        <v>14.786020984558993</v>
      </c>
      <c r="H142" s="36">
        <f>D142*'[14]Convergence programme'!X$27/100</f>
        <v>14.910935155221493</v>
      </c>
      <c r="I142" s="36">
        <f>D142*'[14]Convergence programme'!AH$27/100</f>
        <v>15.160763496546499</v>
      </c>
      <c r="J142" s="36">
        <f>D142*'[14]Convergence programme'!AR$27/100</f>
        <v>15.410591837871502</v>
      </c>
      <c r="M142" s="36">
        <f>D142*'[14]Convergence programme'!$I$44/100</f>
        <v>0</v>
      </c>
      <c r="N142" s="36">
        <f>D142*'[14]Convergence programme'!$N$44/100</f>
        <v>0</v>
      </c>
      <c r="O142" s="36">
        <f>D142*'[14]Convergence programme'!$S$44/100</f>
        <v>0</v>
      </c>
      <c r="P142" s="36">
        <f>D142*'[14]Convergence programme'!$X$44/100</f>
        <v>0</v>
      </c>
      <c r="Q142" s="36">
        <f>D142*'[14]Convergence programme'!$AH$44/100</f>
        <v>0</v>
      </c>
      <c r="R142" s="36">
        <f>D142*'[14]Convergence programme'!$AR$44/100</f>
        <v>0</v>
      </c>
      <c r="U142" s="35">
        <f t="shared" si="2"/>
        <v>14429.036581904857</v>
      </c>
      <c r="V142" s="35">
        <f t="shared" si="3"/>
        <v>14661.106813896489</v>
      </c>
      <c r="W142" s="35">
        <f t="shared" si="4"/>
        <v>14786.020984558992</v>
      </c>
      <c r="X142" s="3">
        <f t="shared" si="5"/>
        <v>14910.935155221492</v>
      </c>
      <c r="Y142" s="3">
        <f t="shared" si="6"/>
        <v>15160.763496546499</v>
      </c>
      <c r="Z142" s="3">
        <f t="shared" si="7"/>
        <v>15410.591837871501</v>
      </c>
      <c r="AC142" s="28"/>
      <c r="AD142" s="27">
        <v>2025</v>
      </c>
      <c r="AE142" s="26">
        <f>W125</f>
        <v>937.1461040929297</v>
      </c>
      <c r="AF142" s="25"/>
      <c r="BB142" s="3"/>
    </row>
    <row r="143" spans="2:54" x14ac:dyDescent="0.3">
      <c r="C143" s="31" t="str">
        <f t="shared" si="10"/>
        <v>ICDTF</v>
      </c>
      <c r="D143" s="13">
        <f t="shared" si="11"/>
        <v>0.1481805293162583</v>
      </c>
      <c r="E143" s="36">
        <f>D143*'[14]Convergence programme'!I$27/100</f>
        <v>0.15389497147891826</v>
      </c>
      <c r="F143" s="36">
        <f>D143*'[14]Convergence programme'!N$27/100</f>
        <v>0.15637015002120896</v>
      </c>
      <c r="G143" s="36">
        <f>D143*'[14]Convergence programme'!S$27/100</f>
        <v>0.15770244013096765</v>
      </c>
      <c r="H143" s="36">
        <f>D143*'[14]Convergence programme'!X$27/100</f>
        <v>0.15903473024072634</v>
      </c>
      <c r="I143" s="36">
        <f>D143*'[14]Convergence programme'!AH$27/100</f>
        <v>0.1616993104602438</v>
      </c>
      <c r="J143" s="36">
        <f>D143*'[14]Convergence programme'!AR$27/100</f>
        <v>0.16436389067976123</v>
      </c>
      <c r="M143" s="36">
        <f>D143*'[14]Convergence programme'!$I$44/100</f>
        <v>0</v>
      </c>
      <c r="N143" s="36">
        <f>D143*'[14]Convergence programme'!$N$44/100</f>
        <v>0</v>
      </c>
      <c r="O143" s="36">
        <f>D143*'[14]Convergence programme'!$S$44/100</f>
        <v>0</v>
      </c>
      <c r="P143" s="36">
        <f>D143*'[14]Convergence programme'!$X$44/100</f>
        <v>0</v>
      </c>
      <c r="Q143" s="36">
        <f>D143*'[14]Convergence programme'!$AH$44/100</f>
        <v>0</v>
      </c>
      <c r="R143" s="36">
        <f>D143*'[14]Convergence programme'!$AR$44/100</f>
        <v>0</v>
      </c>
      <c r="U143" s="35">
        <f t="shared" si="2"/>
        <v>153.89497147891825</v>
      </c>
      <c r="V143" s="35">
        <f t="shared" si="3"/>
        <v>156.37015002120896</v>
      </c>
      <c r="W143" s="35">
        <f t="shared" si="4"/>
        <v>157.70244013096766</v>
      </c>
      <c r="X143" s="3">
        <f t="shared" si="5"/>
        <v>159.03473024072633</v>
      </c>
      <c r="Y143" s="3">
        <f t="shared" si="6"/>
        <v>161.69931046024379</v>
      </c>
      <c r="Z143" s="3">
        <f t="shared" si="7"/>
        <v>164.36389067976123</v>
      </c>
      <c r="AC143" s="28"/>
      <c r="AD143" s="27">
        <v>2030</v>
      </c>
      <c r="AE143" s="26">
        <f>X125</f>
        <v>916.77336269960529</v>
      </c>
      <c r="AF143" s="25"/>
    </row>
    <row r="144" spans="2:54" x14ac:dyDescent="0.3">
      <c r="C144" s="31" t="str">
        <f t="shared" si="10"/>
        <v>ICDFL</v>
      </c>
      <c r="D144" s="13">
        <f t="shared" si="11"/>
        <v>0</v>
      </c>
      <c r="E144" s="36">
        <f>D144*'[14]Convergence programme'!I$27/100</f>
        <v>0</v>
      </c>
      <c r="F144" s="36">
        <f>D144*'[14]Convergence programme'!N$27/100</f>
        <v>0</v>
      </c>
      <c r="G144" s="36">
        <f>D144*'[14]Convergence programme'!S$27/100</f>
        <v>0</v>
      </c>
      <c r="H144" s="36">
        <f>D144*'[14]Convergence programme'!X$27/100</f>
        <v>0</v>
      </c>
      <c r="I144" s="36">
        <f>D144*'[14]Convergence programme'!AH$27/100</f>
        <v>0</v>
      </c>
      <c r="J144" s="36">
        <f>D144*'[14]Convergence programme'!AR$27/100</f>
        <v>0</v>
      </c>
      <c r="M144" s="36">
        <f>D144*'[14]Convergence programme'!$I$44/100</f>
        <v>0</v>
      </c>
      <c r="N144" s="36">
        <f>D144*'[14]Convergence programme'!$N$44/100</f>
        <v>0</v>
      </c>
      <c r="O144" s="36">
        <f>D144*'[14]Convergence programme'!$S$44/100</f>
        <v>0</v>
      </c>
      <c r="P144" s="36">
        <f>D144*'[14]Convergence programme'!$X$44/100</f>
        <v>0</v>
      </c>
      <c r="Q144" s="36">
        <f>D144*'[14]Convergence programme'!$AH$44/100</f>
        <v>0</v>
      </c>
      <c r="R144" s="36">
        <f>D144*'[14]Convergence programme'!$AR$44/100</f>
        <v>0</v>
      </c>
      <c r="U144" s="35">
        <f t="shared" si="2"/>
        <v>0</v>
      </c>
      <c r="V144" s="35">
        <f t="shared" si="3"/>
        <v>0</v>
      </c>
      <c r="W144" s="35">
        <f t="shared" si="4"/>
        <v>0</v>
      </c>
      <c r="X144" s="3">
        <f t="shared" si="5"/>
        <v>0</v>
      </c>
      <c r="Y144" s="3">
        <f t="shared" si="6"/>
        <v>0</v>
      </c>
      <c r="Z144" s="3">
        <f t="shared" si="7"/>
        <v>0</v>
      </c>
      <c r="AC144" s="28"/>
      <c r="AD144" s="27">
        <v>2040</v>
      </c>
      <c r="AE144" s="26">
        <f>Y125</f>
        <v>916.77336269960529</v>
      </c>
      <c r="AF144" s="25"/>
    </row>
    <row r="145" spans="2:32" x14ac:dyDescent="0.3">
      <c r="B145" s="2"/>
      <c r="C145" s="34" t="e">
        <f>#REF!</f>
        <v>#REF!</v>
      </c>
      <c r="D145" s="19" t="e">
        <f>SUM(#REF!)</f>
        <v>#REF!</v>
      </c>
      <c r="E145" s="33" t="e">
        <f>D145*'[14]Convergence programme'!I$27/100</f>
        <v>#REF!</v>
      </c>
      <c r="F145" s="33" t="e">
        <f>D145*'[14]Convergence programme'!N$27/100</f>
        <v>#REF!</v>
      </c>
      <c r="G145" s="33" t="e">
        <f>D145*'[14]Convergence programme'!S$27/100</f>
        <v>#REF!</v>
      </c>
      <c r="H145" s="33" t="e">
        <f>D145*'[14]Convergence programme'!X$27/100</f>
        <v>#REF!</v>
      </c>
      <c r="I145" s="33" t="e">
        <f>D145*'[14]Convergence programme'!AH$27/100</f>
        <v>#REF!</v>
      </c>
      <c r="J145" s="33" t="e">
        <f>D145*'[14]Convergence programme'!AR$27/100</f>
        <v>#REF!</v>
      </c>
      <c r="K145" s="2"/>
      <c r="L145" s="2"/>
      <c r="M145" s="33" t="e">
        <f>D145*'[14]Convergence programme'!$I$44/100</f>
        <v>#REF!</v>
      </c>
      <c r="N145" s="33" t="e">
        <f>D145*'[14]Convergence programme'!$N$44/100</f>
        <v>#REF!</v>
      </c>
      <c r="O145" s="33" t="e">
        <f>D145*'[14]Convergence programme'!$S$44/100</f>
        <v>#REF!</v>
      </c>
      <c r="P145" s="33" t="e">
        <f>D145*'[14]Convergence programme'!$X$44/100</f>
        <v>#REF!</v>
      </c>
      <c r="Q145" s="33" t="e">
        <f>D145*'[14]Convergence programme'!$AH$44/100</f>
        <v>#REF!</v>
      </c>
      <c r="R145" s="33" t="e">
        <f>D145*'[14]Convergence programme'!$AR$44/100</f>
        <v>#REF!</v>
      </c>
      <c r="S145" s="2"/>
      <c r="T145" s="2"/>
      <c r="U145" s="32" t="e">
        <f t="shared" si="2"/>
        <v>#REF!</v>
      </c>
      <c r="V145" s="32" t="e">
        <f t="shared" si="3"/>
        <v>#REF!</v>
      </c>
      <c r="W145" s="32" t="e">
        <f t="shared" si="4"/>
        <v>#REF!</v>
      </c>
      <c r="X145" s="4" t="e">
        <f t="shared" si="5"/>
        <v>#REF!</v>
      </c>
      <c r="Y145" s="4" t="e">
        <f t="shared" si="6"/>
        <v>#REF!</v>
      </c>
      <c r="Z145" s="4" t="e">
        <f t="shared" si="7"/>
        <v>#REF!</v>
      </c>
      <c r="AC145" s="28"/>
      <c r="AD145" s="29">
        <v>2050</v>
      </c>
      <c r="AE145" s="26">
        <f>Z125</f>
        <v>896.40062130628087</v>
      </c>
      <c r="AF145" s="25"/>
    </row>
    <row r="146" spans="2:32" x14ac:dyDescent="0.3">
      <c r="B146" s="37" t="s">
        <v>46</v>
      </c>
      <c r="C146" s="31" t="str">
        <f t="shared" ref="C146:C152" si="12">J25</f>
        <v>IGDMT</v>
      </c>
      <c r="D146" s="13">
        <f t="shared" ref="D146:D152" si="13">SUM(F25:I25)</f>
        <v>7.493957040276932</v>
      </c>
      <c r="E146" s="36">
        <f>D146*'[14]Convergence programme'!I$28/100</f>
        <v>6.9551247157806984</v>
      </c>
      <c r="F146" s="36">
        <f>D146*'[14]Convergence programme'!N$28/100</f>
        <v>6.6257772470846135</v>
      </c>
      <c r="G146" s="36">
        <f>D146*'[14]Convergence programme'!S$28/100</f>
        <v>6.4958600461613862</v>
      </c>
      <c r="H146" s="36">
        <f>D146*'[14]Convergence programme'!X$28/100</f>
        <v>6.3659428452381599</v>
      </c>
      <c r="I146" s="36">
        <f>D146*'[14]Convergence programme'!AH$28/100</f>
        <v>6.3659428452381599</v>
      </c>
      <c r="J146" s="36">
        <f>D146*'[14]Convergence programme'!AR$28/100</f>
        <v>6.2360256443149309</v>
      </c>
      <c r="M146" s="36">
        <f>D146*'[14]Convergence programme'!$I$45/100</f>
        <v>0</v>
      </c>
      <c r="N146" s="36">
        <f>D146*'[14]Convergence programme'!$N$45/100</f>
        <v>0</v>
      </c>
      <c r="O146" s="36">
        <f>D146*'[14]Convergence programme'!$S$45/100</f>
        <v>0</v>
      </c>
      <c r="P146" s="36">
        <f>D146*'[14]Convergence programme'!$X$45/100</f>
        <v>0</v>
      </c>
      <c r="Q146" s="36">
        <f>D146*'[14]Convergence programme'!$AH$45/100</f>
        <v>0</v>
      </c>
      <c r="R146" s="36">
        <f>D146*'[14]Convergence programme'!$AR$45/100</f>
        <v>0</v>
      </c>
      <c r="U146" s="35">
        <f t="shared" si="2"/>
        <v>6955.1247157806984</v>
      </c>
      <c r="V146" s="35">
        <f t="shared" si="3"/>
        <v>6625.7772470846139</v>
      </c>
      <c r="W146" s="35">
        <f t="shared" si="4"/>
        <v>6495.860046161386</v>
      </c>
      <c r="X146" s="3">
        <f t="shared" si="5"/>
        <v>6365.9428452381599</v>
      </c>
      <c r="Y146" s="3">
        <f t="shared" si="6"/>
        <v>6365.9428452381599</v>
      </c>
      <c r="Z146" s="3">
        <f t="shared" si="7"/>
        <v>6236.025644314931</v>
      </c>
      <c r="AC146" s="28" t="str">
        <f>C126</f>
        <v>IADEM</v>
      </c>
      <c r="AD146" s="27">
        <v>2015</v>
      </c>
      <c r="AE146" s="26">
        <f>U126</f>
        <v>2539.1242806160949</v>
      </c>
      <c r="AF146" s="25"/>
    </row>
    <row r="147" spans="2:32" x14ac:dyDescent="0.3">
      <c r="C147" s="31" t="str">
        <f t="shared" si="12"/>
        <v>IGDHT</v>
      </c>
      <c r="D147" s="13">
        <f t="shared" si="13"/>
        <v>5.3555739959251909</v>
      </c>
      <c r="E147" s="36">
        <f>D147*'[14]Convergence programme'!I$28/100</f>
        <v>4.9704962099536143</v>
      </c>
      <c r="F147" s="36">
        <f>D147*'[14]Convergence programme'!N$28/100</f>
        <v>4.7351272680858392</v>
      </c>
      <c r="G147" s="36">
        <f>D147*'[14]Convergence programme'!S$28/100</f>
        <v>4.642281635378275</v>
      </c>
      <c r="H147" s="36">
        <f>D147*'[14]Convergence programme'!X$28/100</f>
        <v>4.5494360026707099</v>
      </c>
      <c r="I147" s="36">
        <f>D147*'[14]Convergence programme'!AH$28/100</f>
        <v>4.5494360026707099</v>
      </c>
      <c r="J147" s="36">
        <f>D147*'[14]Convergence programme'!AR$28/100</f>
        <v>4.4565903699631431</v>
      </c>
      <c r="M147" s="36">
        <f>D147*'[14]Convergence programme'!$I$45/100</f>
        <v>0</v>
      </c>
      <c r="N147" s="36">
        <f>D147*'[14]Convergence programme'!$N$45/100</f>
        <v>0</v>
      </c>
      <c r="O147" s="36">
        <f>D147*'[14]Convergence programme'!$S$45/100</f>
        <v>0</v>
      </c>
      <c r="P147" s="36">
        <f>D147*'[14]Convergence programme'!$X$45/100</f>
        <v>0</v>
      </c>
      <c r="Q147" s="36">
        <f>D147*'[14]Convergence programme'!$AH$45/100</f>
        <v>0</v>
      </c>
      <c r="R147" s="36">
        <f>D147*'[14]Convergence programme'!$AR$45/100</f>
        <v>0</v>
      </c>
      <c r="U147" s="35">
        <f t="shared" si="2"/>
        <v>4970.4962099536142</v>
      </c>
      <c r="V147" s="35">
        <f t="shared" si="3"/>
        <v>4735.1272680858392</v>
      </c>
      <c r="W147" s="35">
        <f t="shared" si="4"/>
        <v>4642.2816353782746</v>
      </c>
      <c r="X147" s="3">
        <f t="shared" si="5"/>
        <v>4549.43600267071</v>
      </c>
      <c r="Y147" s="3">
        <f t="shared" si="6"/>
        <v>4549.43600267071</v>
      </c>
      <c r="Z147" s="3">
        <f t="shared" si="7"/>
        <v>4456.5903699631426</v>
      </c>
      <c r="AC147" s="28"/>
      <c r="AD147" s="27">
        <v>2020</v>
      </c>
      <c r="AE147" s="26">
        <f>V126</f>
        <v>2515.7478959141908</v>
      </c>
      <c r="AF147" s="25"/>
    </row>
    <row r="148" spans="2:32" x14ac:dyDescent="0.3">
      <c r="C148" s="31" t="str">
        <f t="shared" si="12"/>
        <v>IGDRH</v>
      </c>
      <c r="D148" s="13">
        <f t="shared" si="13"/>
        <v>0.19424130980144941</v>
      </c>
      <c r="E148" s="36">
        <f>D148*'[14]Convergence programme'!I$28/100</f>
        <v>0.18027492383059518</v>
      </c>
      <c r="F148" s="36">
        <f>D148*'[14]Convergence programme'!N$28/100</f>
        <v>0.17173832782991202</v>
      </c>
      <c r="G148" s="36">
        <f>D148*'[14]Convergence programme'!S$28/100</f>
        <v>0.16837090963716869</v>
      </c>
      <c r="H148" s="36">
        <f>D148*'[14]Convergence programme'!X$28/100</f>
        <v>0.1650034914444253</v>
      </c>
      <c r="I148" s="36">
        <f>D148*'[14]Convergence programme'!AH$28/100</f>
        <v>0.1650034914444253</v>
      </c>
      <c r="J148" s="36">
        <f>D148*'[14]Convergence programme'!AR$28/100</f>
        <v>0.16163607325168189</v>
      </c>
      <c r="M148" s="36">
        <f>D148*'[14]Convergence programme'!$I$45/100</f>
        <v>0</v>
      </c>
      <c r="N148" s="36">
        <f>D148*'[14]Convergence programme'!$N$45/100</f>
        <v>0</v>
      </c>
      <c r="O148" s="36">
        <f>D148*'[14]Convergence programme'!$S$45/100</f>
        <v>0</v>
      </c>
      <c r="P148" s="36">
        <f>D148*'[14]Convergence programme'!$X$45/100</f>
        <v>0</v>
      </c>
      <c r="Q148" s="36">
        <f>D148*'[14]Convergence programme'!$AH$45/100</f>
        <v>0</v>
      </c>
      <c r="R148" s="36">
        <f>D148*'[14]Convergence programme'!$AR$45/100</f>
        <v>0</v>
      </c>
      <c r="U148" s="35">
        <f t="shared" si="2"/>
        <v>180.27492383059518</v>
      </c>
      <c r="V148" s="35">
        <f t="shared" si="3"/>
        <v>171.73832782991204</v>
      </c>
      <c r="W148" s="35">
        <f t="shared" si="4"/>
        <v>168.37090963716869</v>
      </c>
      <c r="X148" s="3">
        <f t="shared" si="5"/>
        <v>165.00349144442529</v>
      </c>
      <c r="Y148" s="3">
        <f t="shared" si="6"/>
        <v>165.00349144442529</v>
      </c>
      <c r="Z148" s="3">
        <f t="shared" si="7"/>
        <v>161.63607325168189</v>
      </c>
      <c r="AC148" s="28"/>
      <c r="AD148" s="27">
        <v>2025</v>
      </c>
      <c r="AE148" s="26">
        <f>W126</f>
        <v>2515.7478959141908</v>
      </c>
      <c r="AF148" s="25"/>
    </row>
    <row r="149" spans="2:32" x14ac:dyDescent="0.3">
      <c r="C149" s="31" t="str">
        <f t="shared" si="12"/>
        <v>IGDLA</v>
      </c>
      <c r="D149" s="13">
        <f t="shared" si="13"/>
        <v>0.29874915050570983</v>
      </c>
      <c r="E149" s="36">
        <f>D149*'[14]Convergence programme'!I$28/100</f>
        <v>0.27726841631640387</v>
      </c>
      <c r="F149" s="36">
        <f>D149*'[14]Convergence programme'!N$28/100</f>
        <v>0.26413886727237501</v>
      </c>
      <c r="G149" s="36">
        <f>D149*'[14]Convergence programme'!S$28/100</f>
        <v>0.25895967379644613</v>
      </c>
      <c r="H149" s="36">
        <f>D149*'[14]Convergence programme'!X$28/100</f>
        <v>0.25378048032051725</v>
      </c>
      <c r="I149" s="36">
        <f>D149*'[14]Convergence programme'!AH$28/100</f>
        <v>0.25378048032051725</v>
      </c>
      <c r="J149" s="36">
        <f>D149*'[14]Convergence programme'!AR$28/100</f>
        <v>0.24860128684458827</v>
      </c>
      <c r="M149" s="36">
        <f>D149*'[14]Convergence programme'!$I$45/100</f>
        <v>0</v>
      </c>
      <c r="N149" s="36">
        <f>D149*'[14]Convergence programme'!$N$45/100</f>
        <v>0</v>
      </c>
      <c r="O149" s="36">
        <f>D149*'[14]Convergence programme'!$S$45/100</f>
        <v>0</v>
      </c>
      <c r="P149" s="36">
        <f>D149*'[14]Convergence programme'!$X$45/100</f>
        <v>0</v>
      </c>
      <c r="Q149" s="36">
        <f>D149*'[14]Convergence programme'!$AH$45/100</f>
        <v>0</v>
      </c>
      <c r="R149" s="36">
        <f>D149*'[14]Convergence programme'!$AR$45/100</f>
        <v>0</v>
      </c>
      <c r="U149" s="35">
        <f t="shared" si="2"/>
        <v>277.26841631640389</v>
      </c>
      <c r="V149" s="35">
        <f t="shared" si="3"/>
        <v>264.13886727237502</v>
      </c>
      <c r="W149" s="35">
        <f t="shared" si="4"/>
        <v>258.95967379644611</v>
      </c>
      <c r="X149" s="3">
        <f t="shared" si="5"/>
        <v>253.78048032051726</v>
      </c>
      <c r="Y149" s="3">
        <f t="shared" si="6"/>
        <v>253.78048032051726</v>
      </c>
      <c r="Z149" s="3">
        <f t="shared" si="7"/>
        <v>248.60128684458826</v>
      </c>
      <c r="AC149" s="28"/>
      <c r="AD149" s="27">
        <v>2030</v>
      </c>
      <c r="AE149" s="26">
        <f>X126</f>
        <v>2461.0577242638828</v>
      </c>
      <c r="AF149" s="25"/>
    </row>
    <row r="150" spans="2:32" x14ac:dyDescent="0.3">
      <c r="C150" s="31" t="str">
        <f t="shared" si="12"/>
        <v>IGDEM</v>
      </c>
      <c r="D150" s="13">
        <f t="shared" si="13"/>
        <v>3.1648143487688913</v>
      </c>
      <c r="E150" s="36">
        <f>D150*'[14]Convergence programme'!I$28/100</f>
        <v>2.9372570965747746</v>
      </c>
      <c r="F150" s="36">
        <f>D150*'[14]Convergence programme'!N$28/100</f>
        <v>2.7981685497552475</v>
      </c>
      <c r="G150" s="36">
        <f>D150*'[14]Convergence programme'!S$28/100</f>
        <v>2.7433024997600466</v>
      </c>
      <c r="H150" s="36">
        <f>D150*'[14]Convergence programme'!X$28/100</f>
        <v>2.6884364497648461</v>
      </c>
      <c r="I150" s="36">
        <f>D150*'[14]Convergence programme'!AH$28/100</f>
        <v>2.6884364497648461</v>
      </c>
      <c r="J150" s="36">
        <f>D150*'[14]Convergence programme'!AR$28/100</f>
        <v>2.6335703997696447</v>
      </c>
      <c r="M150" s="36">
        <f>D150*'[14]Convergence programme'!$I$45/100</f>
        <v>0</v>
      </c>
      <c r="N150" s="36">
        <f>D150*'[14]Convergence programme'!$N$45/100</f>
        <v>0</v>
      </c>
      <c r="O150" s="36">
        <f>D150*'[14]Convergence programme'!$S$45/100</f>
        <v>0</v>
      </c>
      <c r="P150" s="36">
        <f>D150*'[14]Convergence programme'!$X$45/100</f>
        <v>0</v>
      </c>
      <c r="Q150" s="36">
        <f>D150*'[14]Convergence programme'!$AH$45/100</f>
        <v>0</v>
      </c>
      <c r="R150" s="36">
        <f>D150*'[14]Convergence programme'!$AR$45/100</f>
        <v>0</v>
      </c>
      <c r="U150" s="35">
        <f t="shared" si="2"/>
        <v>2937.2570965747746</v>
      </c>
      <c r="V150" s="35">
        <f t="shared" si="3"/>
        <v>2798.1685497552476</v>
      </c>
      <c r="W150" s="35">
        <f t="shared" si="4"/>
        <v>2743.3024997600464</v>
      </c>
      <c r="X150" s="3">
        <f t="shared" si="5"/>
        <v>2688.4364497648462</v>
      </c>
      <c r="Y150" s="3">
        <f t="shared" si="6"/>
        <v>2688.4364497648462</v>
      </c>
      <c r="Z150" s="3">
        <f t="shared" si="7"/>
        <v>2633.5703997696446</v>
      </c>
      <c r="AC150" s="28"/>
      <c r="AD150" s="27">
        <v>2040</v>
      </c>
      <c r="AE150" s="26">
        <f>Y126</f>
        <v>2461.0577242638828</v>
      </c>
      <c r="AF150" s="25"/>
    </row>
    <row r="151" spans="2:32" x14ac:dyDescent="0.3">
      <c r="C151" s="31" t="str">
        <f t="shared" si="12"/>
        <v>IGDTF</v>
      </c>
      <c r="D151" s="13">
        <f t="shared" si="13"/>
        <v>0.25493119502148176</v>
      </c>
      <c r="E151" s="36">
        <f>D151*'[14]Convergence programme'!I$28/100</f>
        <v>0.23660107014062823</v>
      </c>
      <c r="F151" s="36">
        <f>D151*'[14]Convergence programme'!N$28/100</f>
        <v>0.22539725040684302</v>
      </c>
      <c r="G151" s="36">
        <f>D151*'[14]Convergence programme'!S$28/100</f>
        <v>0.22097769647729712</v>
      </c>
      <c r="H151" s="36">
        <f>D151*'[14]Convergence programme'!X$28/100</f>
        <v>0.21655814254775124</v>
      </c>
      <c r="I151" s="36">
        <f>D151*'[14]Convergence programme'!AH$28/100</f>
        <v>0.21655814254775124</v>
      </c>
      <c r="J151" s="36">
        <f>D151*'[14]Convergence programme'!AR$28/100</f>
        <v>0.21213858861820525</v>
      </c>
      <c r="M151" s="36">
        <f>D151*'[14]Convergence programme'!$I$45/100</f>
        <v>0</v>
      </c>
      <c r="N151" s="36">
        <f>D151*'[14]Convergence programme'!$N$45/100</f>
        <v>0</v>
      </c>
      <c r="O151" s="36">
        <f>D151*'[14]Convergence programme'!$S$45/100</f>
        <v>0</v>
      </c>
      <c r="P151" s="36">
        <f>D151*'[14]Convergence programme'!$X$45/100</f>
        <v>0</v>
      </c>
      <c r="Q151" s="36">
        <f>D151*'[14]Convergence programme'!$AH$45/100</f>
        <v>0</v>
      </c>
      <c r="R151" s="36">
        <f>D151*'[14]Convergence programme'!$AR$45/100</f>
        <v>0</v>
      </c>
      <c r="U151" s="35">
        <f t="shared" si="2"/>
        <v>236.60107014062822</v>
      </c>
      <c r="V151" s="35">
        <f t="shared" si="3"/>
        <v>225.39725040684303</v>
      </c>
      <c r="W151" s="35">
        <f t="shared" si="4"/>
        <v>220.97769647729712</v>
      </c>
      <c r="X151" s="3">
        <f t="shared" si="5"/>
        <v>216.55814254775123</v>
      </c>
      <c r="Y151" s="3">
        <f t="shared" si="6"/>
        <v>216.55814254775123</v>
      </c>
      <c r="Z151" s="3">
        <f t="shared" si="7"/>
        <v>212.13858861820526</v>
      </c>
      <c r="AC151" s="28"/>
      <c r="AD151" s="29">
        <v>2050</v>
      </c>
      <c r="AE151" s="26">
        <f>Z126</f>
        <v>2406.3675526135748</v>
      </c>
      <c r="AF151" s="25"/>
    </row>
    <row r="152" spans="2:32" x14ac:dyDescent="0.3">
      <c r="C152" s="31" t="str">
        <f t="shared" si="12"/>
        <v>IGDFL</v>
      </c>
      <c r="D152" s="13">
        <f t="shared" si="13"/>
        <v>0.30371035172837119</v>
      </c>
      <c r="E152" s="36">
        <f>D152*'[14]Convergence programme'!I$28/100</f>
        <v>0.28187289604029858</v>
      </c>
      <c r="F152" s="36">
        <f>D152*'[14]Convergence programme'!N$28/100</f>
        <v>0.2685253101092695</v>
      </c>
      <c r="G152" s="36">
        <f>D152*'[14]Convergence programme'!S$28/100</f>
        <v>0.26326010795026428</v>
      </c>
      <c r="H152" s="36">
        <f>D152*'[14]Convergence programme'!X$28/100</f>
        <v>0.257994905791259</v>
      </c>
      <c r="I152" s="36">
        <f>D152*'[14]Convergence programme'!AH$28/100</f>
        <v>0.257994905791259</v>
      </c>
      <c r="J152" s="36">
        <f>D152*'[14]Convergence programme'!AR$28/100</f>
        <v>0.25272970363225367</v>
      </c>
      <c r="M152" s="36">
        <f>D152*'[14]Convergence programme'!$I$45/100</f>
        <v>0</v>
      </c>
      <c r="N152" s="36">
        <f>D152*'[14]Convergence programme'!$N$45/100</f>
        <v>0</v>
      </c>
      <c r="O152" s="36">
        <f>D152*'[14]Convergence programme'!$S$45/100</f>
        <v>0</v>
      </c>
      <c r="P152" s="36">
        <f>D152*'[14]Convergence programme'!$X$45/100</f>
        <v>0</v>
      </c>
      <c r="Q152" s="36">
        <f>D152*'[14]Convergence programme'!$AH$45/100</f>
        <v>0</v>
      </c>
      <c r="R152" s="36">
        <f>D152*'[14]Convergence programme'!$AR$45/100</f>
        <v>0</v>
      </c>
      <c r="U152" s="35">
        <f t="shared" si="2"/>
        <v>281.8728960402986</v>
      </c>
      <c r="V152" s="35">
        <f t="shared" si="3"/>
        <v>268.52531010926953</v>
      </c>
      <c r="W152" s="35">
        <f t="shared" si="4"/>
        <v>263.26010795026428</v>
      </c>
      <c r="X152" s="3">
        <f t="shared" si="5"/>
        <v>257.99490579125899</v>
      </c>
      <c r="Y152" s="3">
        <f t="shared" si="6"/>
        <v>257.99490579125899</v>
      </c>
      <c r="Z152" s="3">
        <f t="shared" si="7"/>
        <v>252.72970363225366</v>
      </c>
      <c r="AC152" s="28" t="str">
        <f>C127</f>
        <v>IADTF</v>
      </c>
      <c r="AD152" s="27">
        <v>2015</v>
      </c>
      <c r="AE152" s="26">
        <f>U127</f>
        <v>6585.4922370476688</v>
      </c>
      <c r="AF152" s="25"/>
    </row>
    <row r="153" spans="2:32" x14ac:dyDescent="0.3">
      <c r="B153" s="2"/>
      <c r="C153" s="34" t="e">
        <f>#REF!</f>
        <v>#REF!</v>
      </c>
      <c r="D153" s="19" t="e">
        <f>SUM(#REF!)</f>
        <v>#REF!</v>
      </c>
      <c r="E153" s="33" t="e">
        <f>D153*'[14]Convergence programme'!I$28/100</f>
        <v>#REF!</v>
      </c>
      <c r="F153" s="33" t="e">
        <f>D153*'[14]Convergence programme'!N$28/100</f>
        <v>#REF!</v>
      </c>
      <c r="G153" s="33" t="e">
        <f>D153*'[14]Convergence programme'!S$28/100</f>
        <v>#REF!</v>
      </c>
      <c r="H153" s="33" t="e">
        <f>D153*'[14]Convergence programme'!X$28/100</f>
        <v>#REF!</v>
      </c>
      <c r="I153" s="33" t="e">
        <f>D153*'[14]Convergence programme'!AH$28/100</f>
        <v>#REF!</v>
      </c>
      <c r="J153" s="33" t="e">
        <f>D153*'[14]Convergence programme'!AR$28/100</f>
        <v>#REF!</v>
      </c>
      <c r="K153" s="2"/>
      <c r="L153" s="2"/>
      <c r="M153" s="33" t="e">
        <f>D153*'[14]Convergence programme'!$I$45/100</f>
        <v>#REF!</v>
      </c>
      <c r="N153" s="33" t="e">
        <f>D153*'[14]Convergence programme'!$N$45/100</f>
        <v>#REF!</v>
      </c>
      <c r="O153" s="33" t="e">
        <f>D153*'[14]Convergence programme'!$S$45/100</f>
        <v>#REF!</v>
      </c>
      <c r="P153" s="33" t="e">
        <f>D153*'[14]Convergence programme'!$X$45/100</f>
        <v>#REF!</v>
      </c>
      <c r="Q153" s="33" t="e">
        <f>D153*'[14]Convergence programme'!$AH$45/100</f>
        <v>#REF!</v>
      </c>
      <c r="R153" s="33" t="e">
        <f>D153*'[14]Convergence programme'!$AR$45/100</f>
        <v>#REF!</v>
      </c>
      <c r="S153" s="2"/>
      <c r="T153" s="2"/>
      <c r="U153" s="32" t="e">
        <f t="shared" si="2"/>
        <v>#REF!</v>
      </c>
      <c r="V153" s="32" t="e">
        <f t="shared" si="3"/>
        <v>#REF!</v>
      </c>
      <c r="W153" s="32" t="e">
        <f t="shared" si="4"/>
        <v>#REF!</v>
      </c>
      <c r="X153" s="4" t="e">
        <f t="shared" si="5"/>
        <v>#REF!</v>
      </c>
      <c r="Y153" s="4" t="e">
        <f t="shared" si="6"/>
        <v>#REF!</v>
      </c>
      <c r="Z153" s="4" t="e">
        <f t="shared" si="7"/>
        <v>#REF!</v>
      </c>
      <c r="AC153" s="28"/>
      <c r="AD153" s="27">
        <v>2020</v>
      </c>
      <c r="AE153" s="26">
        <f>V127</f>
        <v>6524.8630661323805</v>
      </c>
      <c r="AF153" s="25"/>
    </row>
    <row r="154" spans="2:32" x14ac:dyDescent="0.3">
      <c r="B154" s="37" t="s">
        <v>38</v>
      </c>
      <c r="C154" s="31" t="str">
        <f t="shared" ref="C154:C160" si="14">J32</f>
        <v>IXDMT</v>
      </c>
      <c r="D154" s="13">
        <f t="shared" ref="D154:D160" si="15">SUM(F32:I32)</f>
        <v>1.1101783979999995</v>
      </c>
      <c r="E154" s="36">
        <f>D154*'[14]Convergence programme'!I$29/100</f>
        <v>1.0449628435970282</v>
      </c>
      <c r="F154" s="36">
        <f>D154*'[14]Convergence programme'!N$29/100</f>
        <v>1.0737445763807352</v>
      </c>
      <c r="G154" s="36">
        <f>D154*'[14]Convergence programme'!S$29/100</f>
        <v>1.0784539824174926</v>
      </c>
      <c r="H154" s="36">
        <f>D154*'[14]Convergence programme'!X$29/100</f>
        <v>1.0784539824174926</v>
      </c>
      <c r="I154" s="36">
        <f>D154*'[14]Convergence programme'!AH$29/100</f>
        <v>1.1255480427850686</v>
      </c>
      <c r="J154" s="36">
        <f>D154*'[14]Convergence programme'!AR$29/100</f>
        <v>1.1302574488218264</v>
      </c>
      <c r="M154" s="36">
        <f>D154*'[14]Convergence programme'!$I$46/100</f>
        <v>0</v>
      </c>
      <c r="N154" s="36">
        <f>D154*'[14]Convergence programme'!$N$46/100</f>
        <v>0</v>
      </c>
      <c r="O154" s="36">
        <f>D154*'[14]Convergence programme'!$S$46/100</f>
        <v>0</v>
      </c>
      <c r="P154" s="36">
        <f>D154*'[14]Convergence programme'!$X$46/100</f>
        <v>0</v>
      </c>
      <c r="Q154" s="36">
        <f>D154*'[14]Convergence programme'!$AH$46/100</f>
        <v>0</v>
      </c>
      <c r="R154" s="36">
        <f>D154*'[14]Convergence programme'!$AR$46/100</f>
        <v>0</v>
      </c>
      <c r="U154" s="35">
        <f t="shared" ref="U154:U185" si="16">(E154-M154)*1000</f>
        <v>1044.9628435970283</v>
      </c>
      <c r="V154" s="35">
        <f t="shared" ref="V154:V185" si="17">(F154-N154)*1000</f>
        <v>1073.7445763807352</v>
      </c>
      <c r="W154" s="35">
        <f t="shared" ref="W154:W185" si="18">(G154-O154)*1000</f>
        <v>1078.4539824174926</v>
      </c>
      <c r="X154" s="3">
        <f t="shared" ref="X154:X185" si="19">(H154-P154)*1000</f>
        <v>1078.4539824174926</v>
      </c>
      <c r="Y154" s="3">
        <f t="shared" ref="Y154:Y185" si="20">(I154-Q154)*1000</f>
        <v>1125.5480427850687</v>
      </c>
      <c r="Z154" s="3">
        <f t="shared" ref="Z154:Z185" si="21">(J154-R154)*1000</f>
        <v>1130.2574488218265</v>
      </c>
      <c r="AC154" s="28"/>
      <c r="AD154" s="27">
        <v>2025</v>
      </c>
      <c r="AE154" s="26">
        <f>W127</f>
        <v>6524.8630661323805</v>
      </c>
      <c r="AF154" s="25"/>
    </row>
    <row r="155" spans="2:32" x14ac:dyDescent="0.3">
      <c r="C155" s="31" t="str">
        <f t="shared" si="14"/>
        <v>IXDHT</v>
      </c>
      <c r="D155" s="13">
        <f t="shared" si="15"/>
        <v>4.4108189957999908</v>
      </c>
      <c r="E155" s="36">
        <f>D155*'[14]Convergence programme'!I$29/100</f>
        <v>4.1517128857365391</v>
      </c>
      <c r="F155" s="36">
        <f>D155*'[14]Convergence programme'!N$29/100</f>
        <v>4.2660647898297182</v>
      </c>
      <c r="G155" s="36">
        <f>D155*'[14]Convergence programme'!S$29/100</f>
        <v>4.2847756003114261</v>
      </c>
      <c r="H155" s="36">
        <f>D155*'[14]Convergence programme'!X$29/100</f>
        <v>4.2847756003114261</v>
      </c>
      <c r="I155" s="36">
        <f>D155*'[14]Convergence programme'!AH$29/100</f>
        <v>4.4718837051285183</v>
      </c>
      <c r="J155" s="36">
        <f>D155*'[14]Convergence programme'!AR$29/100</f>
        <v>4.4905945156102289</v>
      </c>
      <c r="M155" s="36">
        <f>D155*'[14]Convergence programme'!$I$46/100</f>
        <v>0</v>
      </c>
      <c r="N155" s="36">
        <f>D155*'[14]Convergence programme'!$N$46/100</f>
        <v>0</v>
      </c>
      <c r="O155" s="36">
        <f>D155*'[14]Convergence programme'!$S$46/100</f>
        <v>0</v>
      </c>
      <c r="P155" s="36">
        <f>D155*'[14]Convergence programme'!$X$46/100</f>
        <v>0</v>
      </c>
      <c r="Q155" s="36">
        <f>D155*'[14]Convergence programme'!$AH$46/100</f>
        <v>0</v>
      </c>
      <c r="R155" s="36">
        <f>D155*'[14]Convergence programme'!$AR$46/100</f>
        <v>0</v>
      </c>
      <c r="U155" s="35">
        <f t="shared" si="16"/>
        <v>4151.7128857365387</v>
      </c>
      <c r="V155" s="35">
        <f t="shared" si="17"/>
        <v>4266.0647898297184</v>
      </c>
      <c r="W155" s="35">
        <f t="shared" si="18"/>
        <v>4284.7756003114264</v>
      </c>
      <c r="X155" s="3">
        <f t="shared" si="19"/>
        <v>4284.7756003114264</v>
      </c>
      <c r="Y155" s="3">
        <f t="shared" si="20"/>
        <v>4471.8837051285182</v>
      </c>
      <c r="Z155" s="3">
        <f t="shared" si="21"/>
        <v>4490.5945156102289</v>
      </c>
      <c r="AC155" s="28"/>
      <c r="AD155" s="27">
        <v>2030</v>
      </c>
      <c r="AE155" s="26">
        <f>X127</f>
        <v>6383.0182168686351</v>
      </c>
      <c r="AF155" s="25"/>
    </row>
    <row r="156" spans="2:32" x14ac:dyDescent="0.3">
      <c r="C156" s="31" t="str">
        <f t="shared" si="14"/>
        <v>IXDRH</v>
      </c>
      <c r="D156" s="13">
        <f t="shared" si="15"/>
        <v>0.10747539999999998</v>
      </c>
      <c r="E156" s="36">
        <f>D156*'[14]Convergence programme'!I$29/100</f>
        <v>0.10116193920098963</v>
      </c>
      <c r="F156" s="36">
        <f>D156*'[14]Convergence programme'!N$29/100</f>
        <v>0.10394827358580085</v>
      </c>
      <c r="G156" s="36">
        <f>D156*'[14]Convergence programme'!S$29/100</f>
        <v>0.10440418706644029</v>
      </c>
      <c r="H156" s="36">
        <f>D156*'[14]Convergence programme'!X$29/100</f>
        <v>0.10440418706644029</v>
      </c>
      <c r="I156" s="36">
        <f>D156*'[14]Convergence programme'!AH$29/100</f>
        <v>0.10896332187283507</v>
      </c>
      <c r="J156" s="36">
        <f>D156*'[14]Convergence programme'!AR$29/100</f>
        <v>0.10941923535347456</v>
      </c>
      <c r="M156" s="36">
        <f>D156*'[14]Convergence programme'!$I$46/100</f>
        <v>0</v>
      </c>
      <c r="N156" s="36">
        <f>D156*'[14]Convergence programme'!$N$46/100</f>
        <v>0</v>
      </c>
      <c r="O156" s="36">
        <f>D156*'[14]Convergence programme'!$S$46/100</f>
        <v>0</v>
      </c>
      <c r="P156" s="36">
        <f>D156*'[14]Convergence programme'!$X$46/100</f>
        <v>0</v>
      </c>
      <c r="Q156" s="36">
        <f>D156*'[14]Convergence programme'!$AH$46/100</f>
        <v>0</v>
      </c>
      <c r="R156" s="36">
        <f>D156*'[14]Convergence programme'!$AR$46/100</f>
        <v>0</v>
      </c>
      <c r="U156" s="35">
        <f t="shared" si="16"/>
        <v>101.16193920098964</v>
      </c>
      <c r="V156" s="35">
        <f t="shared" si="17"/>
        <v>103.94827358580085</v>
      </c>
      <c r="W156" s="35">
        <f t="shared" si="18"/>
        <v>104.40418706644029</v>
      </c>
      <c r="X156" s="3">
        <f t="shared" si="19"/>
        <v>104.40418706644029</v>
      </c>
      <c r="Y156" s="3">
        <f t="shared" si="20"/>
        <v>108.96332187283507</v>
      </c>
      <c r="Z156" s="3">
        <f t="shared" si="21"/>
        <v>109.41923535347456</v>
      </c>
      <c r="AC156" s="28"/>
      <c r="AD156" s="27">
        <v>2040</v>
      </c>
      <c r="AE156" s="26">
        <f>Y127</f>
        <v>6383.0182168686351</v>
      </c>
      <c r="AF156" s="25"/>
    </row>
    <row r="157" spans="2:32" x14ac:dyDescent="0.3">
      <c r="C157" s="31" t="str">
        <f t="shared" si="14"/>
        <v>IXDLA</v>
      </c>
      <c r="D157" s="13">
        <f t="shared" si="15"/>
        <v>0.86220000000000097</v>
      </c>
      <c r="E157" s="36">
        <f>D157*'[14]Convergence programme'!I$29/100</f>
        <v>0.81155151764118461</v>
      </c>
      <c r="F157" s="36">
        <f>D157*'[14]Convergence programme'!N$29/100</f>
        <v>0.83390433053217394</v>
      </c>
      <c r="G157" s="36">
        <f>D157*'[14]Convergence programme'!S$29/100</f>
        <v>0.83756180566608673</v>
      </c>
      <c r="H157" s="36">
        <f>D157*'[14]Convergence programme'!X$29/100</f>
        <v>0.83756180566608673</v>
      </c>
      <c r="I157" s="36">
        <f>D157*'[14]Convergence programme'!AH$29/100</f>
        <v>0.8741365570052172</v>
      </c>
      <c r="J157" s="36">
        <f>D157*'[14]Convergence programme'!AR$29/100</f>
        <v>0.87779403213913043</v>
      </c>
      <c r="M157" s="36">
        <f>D157*'[14]Convergence programme'!$I$46/100</f>
        <v>0</v>
      </c>
      <c r="N157" s="36">
        <f>D157*'[14]Convergence programme'!$N$46/100</f>
        <v>0</v>
      </c>
      <c r="O157" s="36">
        <f>D157*'[14]Convergence programme'!$S$46/100</f>
        <v>0</v>
      </c>
      <c r="P157" s="36">
        <f>D157*'[14]Convergence programme'!$X$46/100</f>
        <v>0</v>
      </c>
      <c r="Q157" s="36">
        <f>D157*'[14]Convergence programme'!$AH$46/100</f>
        <v>0</v>
      </c>
      <c r="R157" s="36">
        <f>D157*'[14]Convergence programme'!$AR$46/100</f>
        <v>0</v>
      </c>
      <c r="U157" s="35">
        <f t="shared" si="16"/>
        <v>811.55151764118466</v>
      </c>
      <c r="V157" s="35">
        <f t="shared" si="17"/>
        <v>833.90433053217396</v>
      </c>
      <c r="W157" s="35">
        <f t="shared" si="18"/>
        <v>837.56180566608668</v>
      </c>
      <c r="X157" s="3">
        <f t="shared" si="19"/>
        <v>837.56180566608668</v>
      </c>
      <c r="Y157" s="3">
        <f t="shared" si="20"/>
        <v>874.13655700521724</v>
      </c>
      <c r="Z157" s="3">
        <f t="shared" si="21"/>
        <v>877.79403213913042</v>
      </c>
      <c r="AC157" s="28"/>
      <c r="AD157" s="29">
        <v>2050</v>
      </c>
      <c r="AE157" s="26">
        <f>Z127</f>
        <v>6241.173367604888</v>
      </c>
      <c r="AF157" s="25"/>
    </row>
    <row r="158" spans="2:32" x14ac:dyDescent="0.3">
      <c r="C158" s="31" t="str">
        <f t="shared" si="14"/>
        <v>IXDEM</v>
      </c>
      <c r="D158" s="13">
        <f t="shared" si="15"/>
        <v>4.3110000000000035</v>
      </c>
      <c r="E158" s="36">
        <f>D158*'[14]Convergence programme'!I$29/100</f>
        <v>4.0577575882059218</v>
      </c>
      <c r="F158" s="36">
        <f>D158*'[14]Convergence programme'!N$29/100</f>
        <v>4.169521652660868</v>
      </c>
      <c r="G158" s="36">
        <f>D158*'[14]Convergence programme'!S$29/100</f>
        <v>4.1878090283304328</v>
      </c>
      <c r="H158" s="36">
        <f>D158*'[14]Convergence programme'!X$29/100</f>
        <v>4.1878090283304328</v>
      </c>
      <c r="I158" s="36">
        <f>D158*'[14]Convergence programme'!AH$29/100</f>
        <v>4.3706827850260836</v>
      </c>
      <c r="J158" s="36">
        <f>D158*'[14]Convergence programme'!AR$29/100</f>
        <v>4.3889701606956502</v>
      </c>
      <c r="M158" s="36">
        <f>D158*'[14]Convergence programme'!$I$46/100</f>
        <v>0</v>
      </c>
      <c r="N158" s="36">
        <f>D158*'[14]Convergence programme'!$N$46/100</f>
        <v>0</v>
      </c>
      <c r="O158" s="36">
        <f>D158*'[14]Convergence programme'!$S$46/100</f>
        <v>0</v>
      </c>
      <c r="P158" s="36">
        <f>D158*'[14]Convergence programme'!$X$46/100</f>
        <v>0</v>
      </c>
      <c r="Q158" s="36">
        <f>D158*'[14]Convergence programme'!$AH$46/100</f>
        <v>0</v>
      </c>
      <c r="R158" s="36">
        <f>D158*'[14]Convergence programme'!$AR$46/100</f>
        <v>0</v>
      </c>
      <c r="U158" s="35">
        <f t="shared" si="16"/>
        <v>4057.7575882059218</v>
      </c>
      <c r="V158" s="35">
        <f t="shared" si="17"/>
        <v>4169.5216526608683</v>
      </c>
      <c r="W158" s="35">
        <f t="shared" si="18"/>
        <v>4187.8090283304327</v>
      </c>
      <c r="X158" s="3">
        <f t="shared" si="19"/>
        <v>4187.8090283304327</v>
      </c>
      <c r="Y158" s="3">
        <f t="shared" si="20"/>
        <v>4370.6827850260834</v>
      </c>
      <c r="Z158" s="3">
        <f t="shared" si="21"/>
        <v>4388.9701606956505</v>
      </c>
      <c r="AC158" s="28" t="str">
        <f>C130</f>
        <v>IFDMT</v>
      </c>
      <c r="AD158" s="27">
        <v>2015</v>
      </c>
      <c r="AE158" s="26">
        <f>U130</f>
        <v>5638.1819759532345</v>
      </c>
      <c r="AF158" s="25" t="str">
        <f>B130</f>
        <v>Food</v>
      </c>
    </row>
    <row r="159" spans="2:32" x14ac:dyDescent="0.3">
      <c r="C159" s="31" t="str">
        <f t="shared" si="14"/>
        <v>IXDTF</v>
      </c>
      <c r="D159" s="13">
        <f t="shared" si="15"/>
        <v>0.21400000000000013</v>
      </c>
      <c r="E159" s="36">
        <f>D159*'[14]Convergence programme'!I$29/100</f>
        <v>0.2014289315416532</v>
      </c>
      <c r="F159" s="36">
        <f>D159*'[14]Convergence programme'!N$29/100</f>
        <v>0.20697695051482851</v>
      </c>
      <c r="G159" s="36">
        <f>D159*'[14]Convergence programme'!S$29/100</f>
        <v>0.20788474415743735</v>
      </c>
      <c r="H159" s="36">
        <f>D159*'[14]Convergence programme'!X$29/100</f>
        <v>0.20788474415743735</v>
      </c>
      <c r="I159" s="36">
        <f>D159*'[14]Convergence programme'!AH$29/100</f>
        <v>0.2169626805835263</v>
      </c>
      <c r="J159" s="36">
        <f>D159*'[14]Convergence programme'!AR$29/100</f>
        <v>0.21787047422613526</v>
      </c>
      <c r="M159" s="36">
        <f>D159*'[14]Convergence programme'!$I$46/100</f>
        <v>0</v>
      </c>
      <c r="N159" s="36">
        <f>D159*'[14]Convergence programme'!$N$46/100</f>
        <v>0</v>
      </c>
      <c r="O159" s="36">
        <f>D159*'[14]Convergence programme'!$S$46/100</f>
        <v>0</v>
      </c>
      <c r="P159" s="36">
        <f>D159*'[14]Convergence programme'!$X$46/100</f>
        <v>0</v>
      </c>
      <c r="Q159" s="36">
        <f>D159*'[14]Convergence programme'!$AH$46/100</f>
        <v>0</v>
      </c>
      <c r="R159" s="36">
        <f>D159*'[14]Convergence programme'!$AR$46/100</f>
        <v>0</v>
      </c>
      <c r="U159" s="35">
        <f t="shared" si="16"/>
        <v>201.42893154165321</v>
      </c>
      <c r="V159" s="35">
        <f t="shared" si="17"/>
        <v>206.9769505148285</v>
      </c>
      <c r="W159" s="35">
        <f t="shared" si="18"/>
        <v>207.88474415743735</v>
      </c>
      <c r="X159" s="3">
        <f t="shared" si="19"/>
        <v>207.88474415743735</v>
      </c>
      <c r="Y159" s="3">
        <f t="shared" si="20"/>
        <v>216.96268058352629</v>
      </c>
      <c r="Z159" s="3">
        <f t="shared" si="21"/>
        <v>217.87047422613526</v>
      </c>
      <c r="AC159" s="28"/>
      <c r="AD159" s="27">
        <v>2020</v>
      </c>
      <c r="AE159" s="26">
        <f>V130</f>
        <v>5683.199109306026</v>
      </c>
      <c r="AF159" s="25"/>
    </row>
    <row r="160" spans="2:32" x14ac:dyDescent="0.3">
      <c r="C160" s="31" t="str">
        <f t="shared" si="14"/>
        <v>IXDFL</v>
      </c>
      <c r="D160" s="13">
        <f t="shared" si="15"/>
        <v>0</v>
      </c>
      <c r="E160" s="36">
        <f>D160*'[14]Convergence programme'!I$29/100</f>
        <v>0</v>
      </c>
      <c r="F160" s="36">
        <f>D160*'[14]Convergence programme'!N$29/100</f>
        <v>0</v>
      </c>
      <c r="G160" s="36">
        <f>D160*'[14]Convergence programme'!S$29/100</f>
        <v>0</v>
      </c>
      <c r="H160" s="36">
        <f>D160*'[14]Convergence programme'!X$29/100</f>
        <v>0</v>
      </c>
      <c r="I160" s="36">
        <f>D160*'[14]Convergence programme'!AH$29/100</f>
        <v>0</v>
      </c>
      <c r="J160" s="36">
        <f>D160*'[14]Convergence programme'!AR$29/100</f>
        <v>0</v>
      </c>
      <c r="M160" s="36">
        <f>D160*'[14]Convergence programme'!$I$46/100</f>
        <v>0</v>
      </c>
      <c r="N160" s="36">
        <f>D160*'[14]Convergence programme'!$N$46/100</f>
        <v>0</v>
      </c>
      <c r="O160" s="36">
        <f>D160*'[14]Convergence programme'!$S$46/100</f>
        <v>0</v>
      </c>
      <c r="P160" s="36">
        <f>D160*'[14]Convergence programme'!$X$46/100</f>
        <v>0</v>
      </c>
      <c r="Q160" s="36">
        <f>D160*'[14]Convergence programme'!$AH$46/100</f>
        <v>0</v>
      </c>
      <c r="R160" s="36">
        <f>D160*'[14]Convergence programme'!$AR$46/100</f>
        <v>0</v>
      </c>
      <c r="U160" s="35">
        <f t="shared" si="16"/>
        <v>0</v>
      </c>
      <c r="V160" s="35">
        <f t="shared" si="17"/>
        <v>0</v>
      </c>
      <c r="W160" s="35">
        <f t="shared" si="18"/>
        <v>0</v>
      </c>
      <c r="X160" s="3">
        <f t="shared" si="19"/>
        <v>0</v>
      </c>
      <c r="Y160" s="3">
        <f t="shared" si="20"/>
        <v>0</v>
      </c>
      <c r="Z160" s="3">
        <f t="shared" si="21"/>
        <v>0</v>
      </c>
      <c r="AC160" s="28"/>
      <c r="AD160" s="27">
        <v>2025</v>
      </c>
      <c r="AE160" s="26">
        <f>W130</f>
        <v>5569.5351271199061</v>
      </c>
      <c r="AF160" s="25"/>
    </row>
    <row r="161" spans="2:32" x14ac:dyDescent="0.3">
      <c r="B161" s="2"/>
      <c r="C161" s="34" t="e">
        <f>#REF!</f>
        <v>#REF!</v>
      </c>
      <c r="D161" s="19" t="e">
        <f>SUM(#REF!)</f>
        <v>#REF!</v>
      </c>
      <c r="E161" s="33" t="e">
        <f>D161*'[14]Convergence programme'!I$29/100</f>
        <v>#REF!</v>
      </c>
      <c r="F161" s="33" t="e">
        <f>D161*'[14]Convergence programme'!N$29/100</f>
        <v>#REF!</v>
      </c>
      <c r="G161" s="33" t="e">
        <f>D161*'[14]Convergence programme'!S$29/100</f>
        <v>#REF!</v>
      </c>
      <c r="H161" s="33" t="e">
        <f>D161*'[14]Convergence programme'!X$29/100</f>
        <v>#REF!</v>
      </c>
      <c r="I161" s="33" t="e">
        <f>D161*'[14]Convergence programme'!AH$29/100</f>
        <v>#REF!</v>
      </c>
      <c r="J161" s="33" t="e">
        <f>D161*'[14]Convergence programme'!AR$29/100</f>
        <v>#REF!</v>
      </c>
      <c r="K161" s="2"/>
      <c r="L161" s="2"/>
      <c r="M161" s="33" t="e">
        <f>D161*'[14]Convergence programme'!$I$46/100</f>
        <v>#REF!</v>
      </c>
      <c r="N161" s="33" t="e">
        <f>D161*'[14]Convergence programme'!$N$46/100</f>
        <v>#REF!</v>
      </c>
      <c r="O161" s="33" t="e">
        <f>D161*'[14]Convergence programme'!$S$46/100</f>
        <v>#REF!</v>
      </c>
      <c r="P161" s="33" t="e">
        <f>D161*'[14]Convergence programme'!$X$46/100</f>
        <v>#REF!</v>
      </c>
      <c r="Q161" s="33" t="e">
        <f>D161*'[14]Convergence programme'!$AH$46/100</f>
        <v>#REF!</v>
      </c>
      <c r="R161" s="33" t="e">
        <f>D161*'[14]Convergence programme'!$AR$46/100</f>
        <v>#REF!</v>
      </c>
      <c r="S161" s="2"/>
      <c r="T161" s="2"/>
      <c r="U161" s="32" t="e">
        <f t="shared" si="16"/>
        <v>#REF!</v>
      </c>
      <c r="V161" s="32" t="e">
        <f t="shared" si="17"/>
        <v>#REF!</v>
      </c>
      <c r="W161" s="32" t="e">
        <f t="shared" si="18"/>
        <v>#REF!</v>
      </c>
      <c r="X161" s="4" t="e">
        <f t="shared" si="19"/>
        <v>#REF!</v>
      </c>
      <c r="Y161" s="4" t="e">
        <f t="shared" si="20"/>
        <v>#REF!</v>
      </c>
      <c r="Z161" s="4" t="e">
        <f t="shared" si="21"/>
        <v>#REF!</v>
      </c>
      <c r="AC161" s="28"/>
      <c r="AD161" s="27">
        <v>2030</v>
      </c>
      <c r="AE161" s="26">
        <f>X130</f>
        <v>5569.5351271199061</v>
      </c>
      <c r="AF161" s="25"/>
    </row>
    <row r="162" spans="2:32" x14ac:dyDescent="0.3">
      <c r="B162" s="37" t="s">
        <v>45</v>
      </c>
      <c r="C162" s="31" t="str">
        <f t="shared" ref="C162:C168" si="22">J39</f>
        <v>IODMT</v>
      </c>
      <c r="D162" s="13">
        <f t="shared" ref="D162:D168" si="23">SUM(F39:I39)</f>
        <v>2.7859107338818281</v>
      </c>
      <c r="E162" s="36">
        <f>D162*'[14]Convergence programme'!I$30/100</f>
        <v>2.6633121477805868</v>
      </c>
      <c r="F162" s="36">
        <f>D162*'[14]Convergence programme'!N$30/100</f>
        <v>2.6387924305603381</v>
      </c>
      <c r="G162" s="36">
        <f>D162*'[14]Convergence programme'!S$30/100</f>
        <v>2.6387924305603381</v>
      </c>
      <c r="H162" s="36">
        <f>D162*'[14]Convergence programme'!X$30/100</f>
        <v>2.5814273777220706</v>
      </c>
      <c r="I162" s="36">
        <f>D162*'[14]Convergence programme'!AH$30/100</f>
        <v>2.5814273777220706</v>
      </c>
      <c r="J162" s="36">
        <f>D162*'[14]Convergence programme'!AR$30/100</f>
        <v>2.5240623248838023</v>
      </c>
      <c r="M162" s="36">
        <f>D162*'[14]Convergence programme'!$I$47/100</f>
        <v>0</v>
      </c>
      <c r="N162" s="36">
        <f>D162*'[14]Convergence programme'!$N$47/100</f>
        <v>0</v>
      </c>
      <c r="O162" s="36">
        <f>D162*'[14]Convergence programme'!$S$47/100</f>
        <v>0</v>
      </c>
      <c r="P162" s="36">
        <f>D162*'[14]Convergence programme'!$X$47/100</f>
        <v>0</v>
      </c>
      <c r="Q162" s="36">
        <f>D162*'[14]Convergence programme'!$AH$47/100</f>
        <v>0</v>
      </c>
      <c r="R162" s="36">
        <f>D162*'[14]Convergence programme'!$AR$47/100</f>
        <v>0</v>
      </c>
      <c r="U162" s="35">
        <f t="shared" si="16"/>
        <v>2663.3121477805867</v>
      </c>
      <c r="V162" s="35">
        <f t="shared" si="17"/>
        <v>2638.7924305603383</v>
      </c>
      <c r="W162" s="35">
        <f t="shared" si="18"/>
        <v>2638.7924305603383</v>
      </c>
      <c r="X162" s="3">
        <f t="shared" si="19"/>
        <v>2581.4273777220706</v>
      </c>
      <c r="Y162" s="3">
        <f t="shared" si="20"/>
        <v>2581.4273777220706</v>
      </c>
      <c r="Z162" s="3">
        <f t="shared" si="21"/>
        <v>2524.0623248838024</v>
      </c>
      <c r="AC162" s="28"/>
      <c r="AD162" s="27">
        <v>2040</v>
      </c>
      <c r="AE162" s="26">
        <f>Y130</f>
        <v>5796.8630914921459</v>
      </c>
      <c r="AF162" s="25"/>
    </row>
    <row r="163" spans="2:32" x14ac:dyDescent="0.3">
      <c r="C163" s="31" t="str">
        <f t="shared" si="22"/>
        <v>IODHT</v>
      </c>
      <c r="D163" s="13">
        <f t="shared" si="23"/>
        <v>0.69022281418332476</v>
      </c>
      <c r="E163" s="36">
        <f>D163*'[14]Convergence programme'!I$30/100</f>
        <v>0.65984842347347339</v>
      </c>
      <c r="F163" s="36">
        <f>D163*'[14]Convergence programme'!N$30/100</f>
        <v>0.65377354533150311</v>
      </c>
      <c r="G163" s="36">
        <f>D163*'[14]Convergence programme'!S$30/100</f>
        <v>0.65377354533150311</v>
      </c>
      <c r="H163" s="36">
        <f>D163*'[14]Convergence programme'!X$30/100</f>
        <v>0.63956107695473141</v>
      </c>
      <c r="I163" s="36">
        <f>D163*'[14]Convergence programme'!AH$30/100</f>
        <v>0.63956107695473141</v>
      </c>
      <c r="J163" s="36">
        <f>D163*'[14]Convergence programme'!AR$30/100</f>
        <v>0.6253486085779596</v>
      </c>
      <c r="M163" s="36">
        <f>D163*'[14]Convergence programme'!$I$47/100</f>
        <v>0</v>
      </c>
      <c r="N163" s="36">
        <f>D163*'[14]Convergence programme'!$N$47/100</f>
        <v>0</v>
      </c>
      <c r="O163" s="36">
        <f>D163*'[14]Convergence programme'!$S$47/100</f>
        <v>0</v>
      </c>
      <c r="P163" s="36">
        <f>D163*'[14]Convergence programme'!$X$47/100</f>
        <v>0</v>
      </c>
      <c r="Q163" s="36">
        <f>D163*'[14]Convergence programme'!$AH$47/100</f>
        <v>0</v>
      </c>
      <c r="R163" s="36">
        <f>D163*'[14]Convergence programme'!$AR$47/100</f>
        <v>0</v>
      </c>
      <c r="U163" s="35">
        <f t="shared" si="16"/>
        <v>659.84842347347342</v>
      </c>
      <c r="V163" s="35">
        <f t="shared" si="17"/>
        <v>653.7735453315031</v>
      </c>
      <c r="W163" s="35">
        <f t="shared" si="18"/>
        <v>653.7735453315031</v>
      </c>
      <c r="X163" s="3">
        <f t="shared" si="19"/>
        <v>639.56107695473145</v>
      </c>
      <c r="Y163" s="3">
        <f t="shared" si="20"/>
        <v>639.56107695473145</v>
      </c>
      <c r="Z163" s="3">
        <f t="shared" si="21"/>
        <v>625.34860857795957</v>
      </c>
      <c r="AC163" s="28"/>
      <c r="AD163" s="29">
        <v>2050</v>
      </c>
      <c r="AE163" s="26">
        <f>Z130</f>
        <v>6024.1910558643867</v>
      </c>
      <c r="AF163" s="25"/>
    </row>
    <row r="164" spans="2:32" x14ac:dyDescent="0.3">
      <c r="C164" s="31" t="str">
        <f t="shared" si="22"/>
        <v>IODRH</v>
      </c>
      <c r="D164" s="13">
        <f t="shared" si="23"/>
        <v>18.950773089717408</v>
      </c>
      <c r="E164" s="36">
        <f>D164*'[14]Convergence programme'!I$30/100</f>
        <v>18.116813136130698</v>
      </c>
      <c r="F164" s="36">
        <f>D164*'[14]Convergence programme'!N$30/100</f>
        <v>17.950021145413356</v>
      </c>
      <c r="G164" s="36">
        <f>D164*'[14]Convergence programme'!S$30/100</f>
        <v>17.950021145413356</v>
      </c>
      <c r="H164" s="36">
        <f>D164*'[14]Convergence programme'!X$30/100</f>
        <v>17.559803294426114</v>
      </c>
      <c r="I164" s="36">
        <f>D164*'[14]Convergence programme'!AH$30/100</f>
        <v>17.559803294426114</v>
      </c>
      <c r="J164" s="36">
        <f>D164*'[14]Convergence programme'!AR$30/100</f>
        <v>17.169585443438866</v>
      </c>
      <c r="M164" s="36">
        <f>D164*'[14]Convergence programme'!$I$47/100</f>
        <v>0</v>
      </c>
      <c r="N164" s="36">
        <f>D164*'[14]Convergence programme'!$N$47/100</f>
        <v>0</v>
      </c>
      <c r="O164" s="36">
        <f>D164*'[14]Convergence programme'!$S$47/100</f>
        <v>0</v>
      </c>
      <c r="P164" s="36">
        <f>D164*'[14]Convergence programme'!$X$47/100</f>
        <v>0</v>
      </c>
      <c r="Q164" s="36">
        <f>D164*'[14]Convergence programme'!$AH$47/100</f>
        <v>0</v>
      </c>
      <c r="R164" s="36">
        <f>D164*'[14]Convergence programme'!$AR$47/100</f>
        <v>0</v>
      </c>
      <c r="U164" s="35">
        <f t="shared" si="16"/>
        <v>18116.813136130699</v>
      </c>
      <c r="V164" s="35">
        <f t="shared" si="17"/>
        <v>17950.021145413357</v>
      </c>
      <c r="W164" s="35">
        <f t="shared" si="18"/>
        <v>17950.021145413357</v>
      </c>
      <c r="X164" s="3">
        <f t="shared" si="19"/>
        <v>17559.803294426114</v>
      </c>
      <c r="Y164" s="3">
        <f t="shared" si="20"/>
        <v>17559.803294426114</v>
      </c>
      <c r="Z164" s="3">
        <f t="shared" si="21"/>
        <v>17169.585443438868</v>
      </c>
      <c r="AC164" s="28" t="str">
        <f>C131</f>
        <v>IFDHT</v>
      </c>
      <c r="AD164" s="27">
        <v>2015</v>
      </c>
      <c r="AE164" s="26">
        <f>U131</f>
        <v>315.71697419268327</v>
      </c>
      <c r="AF164" s="25"/>
    </row>
    <row r="165" spans="2:32" x14ac:dyDescent="0.3">
      <c r="C165" s="31" t="str">
        <f t="shared" si="22"/>
        <v>IODLA</v>
      </c>
      <c r="D165" s="13">
        <f t="shared" si="23"/>
        <v>2.0628545300477334</v>
      </c>
      <c r="E165" s="36">
        <f>D165*'[14]Convergence programme'!I$30/100</f>
        <v>1.9720752219957476</v>
      </c>
      <c r="F165" s="36">
        <f>D165*'[14]Convergence programme'!N$30/100</f>
        <v>1.9539193603853502</v>
      </c>
      <c r="G165" s="36">
        <f>D165*'[14]Convergence programme'!S$30/100</f>
        <v>1.9539193603853502</v>
      </c>
      <c r="H165" s="36">
        <f>D165*'[14]Convergence programme'!X$30/100</f>
        <v>1.9114428525508864</v>
      </c>
      <c r="I165" s="36">
        <f>D165*'[14]Convergence programme'!AH$30/100</f>
        <v>1.9114428525508864</v>
      </c>
      <c r="J165" s="36">
        <f>D165*'[14]Convergence programme'!AR$30/100</f>
        <v>1.8689663447164224</v>
      </c>
      <c r="M165" s="36">
        <f>D165*'[14]Convergence programme'!$I$47/100</f>
        <v>0</v>
      </c>
      <c r="N165" s="36">
        <f>D165*'[14]Convergence programme'!$N$47/100</f>
        <v>0</v>
      </c>
      <c r="O165" s="36">
        <f>D165*'[14]Convergence programme'!$S$47/100</f>
        <v>0</v>
      </c>
      <c r="P165" s="36">
        <f>D165*'[14]Convergence programme'!$X$47/100</f>
        <v>0</v>
      </c>
      <c r="Q165" s="36">
        <f>D165*'[14]Convergence programme'!$AH$47/100</f>
        <v>0</v>
      </c>
      <c r="R165" s="36">
        <f>D165*'[14]Convergence programme'!$AR$47/100</f>
        <v>0</v>
      </c>
      <c r="U165" s="35">
        <f t="shared" si="16"/>
        <v>1972.0752219957476</v>
      </c>
      <c r="V165" s="35">
        <f t="shared" si="17"/>
        <v>1953.9193603853503</v>
      </c>
      <c r="W165" s="35">
        <f t="shared" si="18"/>
        <v>1953.9193603853503</v>
      </c>
      <c r="X165" s="3">
        <f t="shared" si="19"/>
        <v>1911.4428525508865</v>
      </c>
      <c r="Y165" s="3">
        <f t="shared" si="20"/>
        <v>1911.4428525508865</v>
      </c>
      <c r="Z165" s="3">
        <f t="shared" si="21"/>
        <v>1868.9663447164223</v>
      </c>
      <c r="AC165" s="28"/>
      <c r="AD165" s="27">
        <v>2020</v>
      </c>
      <c r="AE165" s="26">
        <f>V131</f>
        <v>318.23776426111107</v>
      </c>
      <c r="AF165" s="25"/>
    </row>
    <row r="166" spans="2:32" x14ac:dyDescent="0.3">
      <c r="C166" s="31" t="str">
        <f t="shared" si="22"/>
        <v>IODEM</v>
      </c>
      <c r="D166" s="13">
        <f t="shared" si="23"/>
        <v>8.9404153412295884</v>
      </c>
      <c r="E166" s="36">
        <f>D166*'[14]Convergence programme'!I$30/100</f>
        <v>8.5469776525548564</v>
      </c>
      <c r="F166" s="36">
        <f>D166*'[14]Convergence programme'!N$30/100</f>
        <v>8.4682901148199097</v>
      </c>
      <c r="G166" s="36">
        <f>D166*'[14]Convergence programme'!S$30/100</f>
        <v>8.4682901148199097</v>
      </c>
      <c r="H166" s="36">
        <f>D166*'[14]Convergence programme'!X$30/100</f>
        <v>8.2841968514542614</v>
      </c>
      <c r="I166" s="36">
        <f>D166*'[14]Convergence programme'!AH$30/100</f>
        <v>8.2841968514542614</v>
      </c>
      <c r="J166" s="36">
        <f>D166*'[14]Convergence programme'!AR$30/100</f>
        <v>8.1001035880886096</v>
      </c>
      <c r="M166" s="36">
        <f>D166*'[14]Convergence programme'!$I$47/100</f>
        <v>0</v>
      </c>
      <c r="N166" s="36">
        <f>D166*'[14]Convergence programme'!$N$47/100</f>
        <v>0</v>
      </c>
      <c r="O166" s="36">
        <f>D166*'[14]Convergence programme'!$S$47/100</f>
        <v>0</v>
      </c>
      <c r="P166" s="36">
        <f>D166*'[14]Convergence programme'!$X$47/100</f>
        <v>0</v>
      </c>
      <c r="Q166" s="36">
        <f>D166*'[14]Convergence programme'!$AH$47/100</f>
        <v>0</v>
      </c>
      <c r="R166" s="36">
        <f>D166*'[14]Convergence programme'!$AR$47/100</f>
        <v>0</v>
      </c>
      <c r="U166" s="35">
        <f t="shared" si="16"/>
        <v>8546.9776525548568</v>
      </c>
      <c r="V166" s="35">
        <f t="shared" si="17"/>
        <v>8468.2901148199089</v>
      </c>
      <c r="W166" s="35">
        <f t="shared" si="18"/>
        <v>8468.2901148199089</v>
      </c>
      <c r="X166" s="3">
        <f t="shared" si="19"/>
        <v>8284.1968514542623</v>
      </c>
      <c r="Y166" s="3">
        <f t="shared" si="20"/>
        <v>8284.1968514542623</v>
      </c>
      <c r="Z166" s="3">
        <f t="shared" si="21"/>
        <v>8100.1035880886093</v>
      </c>
      <c r="AC166" s="28"/>
      <c r="AD166" s="27">
        <v>2025</v>
      </c>
      <c r="AE166" s="26">
        <f>W131</f>
        <v>311.87300897588887</v>
      </c>
      <c r="AF166" s="25"/>
    </row>
    <row r="167" spans="2:32" x14ac:dyDescent="0.3">
      <c r="C167" s="31" t="str">
        <f t="shared" si="22"/>
        <v>IODTF</v>
      </c>
      <c r="D167" s="13">
        <f t="shared" si="23"/>
        <v>2.3789380520977774</v>
      </c>
      <c r="E167" s="36">
        <f>D167*'[14]Convergence programme'!I$30/100</f>
        <v>2.2742489685379308</v>
      </c>
      <c r="F167" s="36">
        <f>D167*'[14]Convergence programme'!N$30/100</f>
        <v>2.2533111518259612</v>
      </c>
      <c r="G167" s="36">
        <f>D167*'[14]Convergence programme'!S$30/100</f>
        <v>2.2533111518259612</v>
      </c>
      <c r="H167" s="36">
        <f>D167*'[14]Convergence programme'!X$30/100</f>
        <v>2.2043261267862668</v>
      </c>
      <c r="I167" s="36">
        <f>D167*'[14]Convergence programme'!AH$30/100</f>
        <v>2.2043261267862668</v>
      </c>
      <c r="J167" s="36">
        <f>D167*'[14]Convergence programme'!AR$30/100</f>
        <v>2.1553411017465725</v>
      </c>
      <c r="M167" s="36">
        <f>D167*'[14]Convergence programme'!$I$47/100</f>
        <v>0</v>
      </c>
      <c r="N167" s="36">
        <f>D167*'[14]Convergence programme'!$N$47/100</f>
        <v>0</v>
      </c>
      <c r="O167" s="36">
        <f>D167*'[14]Convergence programme'!$S$47/100</f>
        <v>0</v>
      </c>
      <c r="P167" s="36">
        <f>D167*'[14]Convergence programme'!$X$47/100</f>
        <v>0</v>
      </c>
      <c r="Q167" s="36">
        <f>D167*'[14]Convergence programme'!$AH$47/100</f>
        <v>0</v>
      </c>
      <c r="R167" s="36">
        <f>D167*'[14]Convergence programme'!$AR$47/100</f>
        <v>0</v>
      </c>
      <c r="U167" s="35">
        <f t="shared" si="16"/>
        <v>2274.248968537931</v>
      </c>
      <c r="V167" s="35">
        <f t="shared" si="17"/>
        <v>2253.3111518259611</v>
      </c>
      <c r="W167" s="35">
        <f t="shared" si="18"/>
        <v>2253.3111518259611</v>
      </c>
      <c r="X167" s="3">
        <f t="shared" si="19"/>
        <v>2204.3261267862667</v>
      </c>
      <c r="Y167" s="3">
        <f t="shared" si="20"/>
        <v>2204.3261267862667</v>
      </c>
      <c r="Z167" s="3">
        <f t="shared" si="21"/>
        <v>2155.3411017465723</v>
      </c>
      <c r="AC167" s="28"/>
      <c r="AD167" s="27">
        <v>2030</v>
      </c>
      <c r="AE167" s="26">
        <f>X131</f>
        <v>311.87300897588887</v>
      </c>
      <c r="AF167" s="25"/>
    </row>
    <row r="168" spans="2:32" x14ac:dyDescent="0.3">
      <c r="C168" s="31" t="str">
        <f t="shared" si="22"/>
        <v>IODFL</v>
      </c>
      <c r="D168" s="13">
        <f t="shared" si="23"/>
        <v>6.9272082214529865E-2</v>
      </c>
      <c r="E168" s="36">
        <f>D168*'[14]Convergence programme'!I$30/100</f>
        <v>6.6223650248457208E-2</v>
      </c>
      <c r="F168" s="36">
        <f>D168*'[14]Convergence programme'!N$30/100</f>
        <v>6.561396385524268E-2</v>
      </c>
      <c r="G168" s="36">
        <f>D168*'[14]Convergence programme'!S$30/100</f>
        <v>6.561396385524268E-2</v>
      </c>
      <c r="H168" s="36">
        <f>D168*'[14]Convergence programme'!X$30/100</f>
        <v>6.4187573336650455E-2</v>
      </c>
      <c r="I168" s="36">
        <f>D168*'[14]Convergence programme'!AH$30/100</f>
        <v>6.4187573336650455E-2</v>
      </c>
      <c r="J168" s="36">
        <f>D168*'[14]Convergence programme'!AR$30/100</f>
        <v>6.2761182818058231E-2</v>
      </c>
      <c r="M168" s="36">
        <f>D168*'[14]Convergence programme'!$I$47/100</f>
        <v>0</v>
      </c>
      <c r="N168" s="36">
        <f>D168*'[14]Convergence programme'!$N$47/100</f>
        <v>0</v>
      </c>
      <c r="O168" s="36">
        <f>D168*'[14]Convergence programme'!$S$47/100</f>
        <v>0</v>
      </c>
      <c r="P168" s="36">
        <f>D168*'[14]Convergence programme'!$X$47/100</f>
        <v>0</v>
      </c>
      <c r="Q168" s="36">
        <f>D168*'[14]Convergence programme'!$AH$47/100</f>
        <v>0</v>
      </c>
      <c r="R168" s="36">
        <f>D168*'[14]Convergence programme'!$AR$47/100</f>
        <v>0</v>
      </c>
      <c r="U168" s="35">
        <f t="shared" si="16"/>
        <v>66.223650248457204</v>
      </c>
      <c r="V168" s="35">
        <f t="shared" si="17"/>
        <v>65.613963855242673</v>
      </c>
      <c r="W168" s="35">
        <f t="shared" si="18"/>
        <v>65.613963855242673</v>
      </c>
      <c r="X168" s="3">
        <f t="shared" si="19"/>
        <v>64.187573336650459</v>
      </c>
      <c r="Y168" s="3">
        <f t="shared" si="20"/>
        <v>64.187573336650459</v>
      </c>
      <c r="Z168" s="3">
        <f t="shared" si="21"/>
        <v>62.761182818058231</v>
      </c>
      <c r="AC168" s="28"/>
      <c r="AD168" s="27">
        <v>2040</v>
      </c>
      <c r="AE168" s="26">
        <f>Y131</f>
        <v>324.60251954633327</v>
      </c>
      <c r="AF168" s="25"/>
    </row>
    <row r="169" spans="2:32" x14ac:dyDescent="0.3">
      <c r="B169" s="2"/>
      <c r="C169" s="34" t="e">
        <f>#REF!</f>
        <v>#REF!</v>
      </c>
      <c r="D169" s="19" t="e">
        <f>SUM(#REF!)</f>
        <v>#REF!</v>
      </c>
      <c r="E169" s="33" t="e">
        <f>D169*'[14]Convergence programme'!I$30/100</f>
        <v>#REF!</v>
      </c>
      <c r="F169" s="33" t="e">
        <f>D169*'[14]Convergence programme'!N$30/100</f>
        <v>#REF!</v>
      </c>
      <c r="G169" s="33" t="e">
        <f>D169*'[14]Convergence programme'!S$30/100</f>
        <v>#REF!</v>
      </c>
      <c r="H169" s="33" t="e">
        <f>D169*'[14]Convergence programme'!X$30/100</f>
        <v>#REF!</v>
      </c>
      <c r="I169" s="33" t="e">
        <f>D169*'[14]Convergence programme'!AH$30/100</f>
        <v>#REF!</v>
      </c>
      <c r="J169" s="33" t="e">
        <f>D169*'[14]Convergence programme'!AR$30/100</f>
        <v>#REF!</v>
      </c>
      <c r="K169" s="2"/>
      <c r="L169" s="2"/>
      <c r="M169" s="33" t="e">
        <f>D169*'[14]Convergence programme'!$I$47/100</f>
        <v>#REF!</v>
      </c>
      <c r="N169" s="33" t="e">
        <f>D169*'[14]Convergence programme'!$N$47/100</f>
        <v>#REF!</v>
      </c>
      <c r="O169" s="33" t="e">
        <f>D169*'[14]Convergence programme'!$S$47/100</f>
        <v>#REF!</v>
      </c>
      <c r="P169" s="33" t="e">
        <f>D169*'[14]Convergence programme'!$X$47/100</f>
        <v>#REF!</v>
      </c>
      <c r="Q169" s="33" t="e">
        <f>D169*'[14]Convergence programme'!$AH$47/100</f>
        <v>#REF!</v>
      </c>
      <c r="R169" s="33" t="e">
        <f>D169*'[14]Convergence programme'!$AR$47/100</f>
        <v>#REF!</v>
      </c>
      <c r="S169" s="2"/>
      <c r="T169" s="2"/>
      <c r="U169" s="32" t="e">
        <f t="shared" si="16"/>
        <v>#REF!</v>
      </c>
      <c r="V169" s="32" t="e">
        <f t="shared" si="17"/>
        <v>#REF!</v>
      </c>
      <c r="W169" s="32" t="e">
        <f t="shared" si="18"/>
        <v>#REF!</v>
      </c>
      <c r="X169" s="4" t="e">
        <f t="shared" si="19"/>
        <v>#REF!</v>
      </c>
      <c r="Y169" s="4" t="e">
        <f t="shared" si="20"/>
        <v>#REF!</v>
      </c>
      <c r="Z169" s="4" t="e">
        <f t="shared" si="21"/>
        <v>#REF!</v>
      </c>
      <c r="AC169" s="28"/>
      <c r="AD169" s="29">
        <v>2050</v>
      </c>
      <c r="AE169" s="26">
        <f>Z131</f>
        <v>337.33203011677773</v>
      </c>
      <c r="AF169" s="25"/>
    </row>
    <row r="170" spans="2:32" x14ac:dyDescent="0.3">
      <c r="B170" s="37" t="s">
        <v>44</v>
      </c>
      <c r="C170" s="31" t="str">
        <f t="shared" ref="C170:C176" si="24">J46</f>
        <v>IRDMT</v>
      </c>
      <c r="D170" s="13">
        <f t="shared" ref="D170:D176" si="25">SUM(F46:I46)</f>
        <v>147.53630446284402</v>
      </c>
      <c r="E170" s="36">
        <f>D170*'[14]Convergence programme'!I$31/100</f>
        <v>142.96341337437303</v>
      </c>
      <c r="F170" s="36">
        <f>D170*'[14]Convergence programme'!N$31/100</f>
        <v>144.53865454751423</v>
      </c>
      <c r="G170" s="36">
        <f>D170*'[14]Convergence programme'!S$31/100</f>
        <v>146.49187960896711</v>
      </c>
      <c r="H170" s="36">
        <f>D170*'[14]Convergence programme'!X$31/100</f>
        <v>150.39832973187291</v>
      </c>
      <c r="I170" s="36">
        <f>D170*'[14]Convergence programme'!AH$31/100</f>
        <v>156.45332742237687</v>
      </c>
      <c r="J170" s="36">
        <f>D170*'[14]Convergence programme'!AR$31/100</f>
        <v>156.84397243466742</v>
      </c>
      <c r="M170" s="36">
        <f>D170*'[14]Convergence programme'!$I$48/100</f>
        <v>0</v>
      </c>
      <c r="N170" s="36">
        <f>D170*'[14]Convergence programme'!$N$48/100</f>
        <v>0</v>
      </c>
      <c r="O170" s="36">
        <f>D170*'[14]Convergence programme'!$S$48/100</f>
        <v>0</v>
      </c>
      <c r="P170" s="36">
        <f>D170*'[14]Convergence programme'!$X$48/100</f>
        <v>0</v>
      </c>
      <c r="Q170" s="36">
        <f>D170*'[14]Convergence programme'!$AH$48/100</f>
        <v>0</v>
      </c>
      <c r="R170" s="36">
        <f>D170*'[14]Convergence programme'!$AR$48/100</f>
        <v>0</v>
      </c>
      <c r="U170" s="35">
        <f t="shared" si="16"/>
        <v>142963.41337437302</v>
      </c>
      <c r="V170" s="35">
        <f t="shared" si="17"/>
        <v>144538.65454751422</v>
      </c>
      <c r="W170" s="35">
        <f t="shared" si="18"/>
        <v>146491.87960896711</v>
      </c>
      <c r="X170" s="3">
        <f t="shared" si="19"/>
        <v>150398.32973187292</v>
      </c>
      <c r="Y170" s="3">
        <f t="shared" si="20"/>
        <v>156453.32742237687</v>
      </c>
      <c r="Z170" s="3">
        <f t="shared" si="21"/>
        <v>156843.97243466743</v>
      </c>
      <c r="AC170" s="28" t="str">
        <f>C132</f>
        <v>IFDRH</v>
      </c>
      <c r="AD170" s="27">
        <v>2015</v>
      </c>
      <c r="AE170" s="26">
        <f>U132</f>
        <v>942.71725580917132</v>
      </c>
      <c r="AF170" s="25"/>
    </row>
    <row r="171" spans="2:32" x14ac:dyDescent="0.3">
      <c r="C171" s="31" t="str">
        <f t="shared" si="24"/>
        <v>IRDHT</v>
      </c>
      <c r="D171" s="13">
        <f t="shared" si="25"/>
        <v>0</v>
      </c>
      <c r="E171" s="36">
        <f>D171*'[14]Convergence programme'!I$31/100</f>
        <v>0</v>
      </c>
      <c r="F171" s="36">
        <f>D171*'[14]Convergence programme'!N$31/100</f>
        <v>0</v>
      </c>
      <c r="G171" s="36">
        <f>D171*'[14]Convergence programme'!S$31/100</f>
        <v>0</v>
      </c>
      <c r="H171" s="36">
        <f>D171*'[14]Convergence programme'!X$31/100</f>
        <v>0</v>
      </c>
      <c r="I171" s="36">
        <f>D171*'[14]Convergence programme'!AH$31/100</f>
        <v>0</v>
      </c>
      <c r="J171" s="36">
        <f>D171*'[14]Convergence programme'!AR$31/100</f>
        <v>0</v>
      </c>
      <c r="M171" s="36">
        <f>D171*'[14]Convergence programme'!$I$48/100</f>
        <v>0</v>
      </c>
      <c r="N171" s="36">
        <f>D171*'[14]Convergence programme'!$N$48/100</f>
        <v>0</v>
      </c>
      <c r="O171" s="36">
        <f>D171*'[14]Convergence programme'!$S$48/100</f>
        <v>0</v>
      </c>
      <c r="P171" s="36">
        <f>D171*'[14]Convergence programme'!$X$48/100</f>
        <v>0</v>
      </c>
      <c r="Q171" s="36">
        <f>D171*'[14]Convergence programme'!$AH$48/100</f>
        <v>0</v>
      </c>
      <c r="R171" s="36">
        <f>D171*'[14]Convergence programme'!$AR$48/100</f>
        <v>0</v>
      </c>
      <c r="U171" s="35">
        <f t="shared" si="16"/>
        <v>0</v>
      </c>
      <c r="V171" s="35">
        <f t="shared" si="17"/>
        <v>0</v>
      </c>
      <c r="W171" s="35">
        <f t="shared" si="18"/>
        <v>0</v>
      </c>
      <c r="X171" s="3">
        <f t="shared" si="19"/>
        <v>0</v>
      </c>
      <c r="Y171" s="3">
        <f t="shared" si="20"/>
        <v>0</v>
      </c>
      <c r="Z171" s="3">
        <f t="shared" si="21"/>
        <v>0</v>
      </c>
      <c r="AC171" s="28"/>
      <c r="AD171" s="27">
        <v>2020</v>
      </c>
      <c r="AE171" s="26">
        <f>V132</f>
        <v>950.24422613395654</v>
      </c>
      <c r="AF171" s="25"/>
    </row>
    <row r="172" spans="2:32" x14ac:dyDescent="0.3">
      <c r="C172" s="31" t="str">
        <f t="shared" si="24"/>
        <v>IRDRH</v>
      </c>
      <c r="D172" s="13">
        <f t="shared" si="25"/>
        <v>0.41224082084558833</v>
      </c>
      <c r="E172" s="36">
        <f>D172*'[14]Convergence programme'!I$31/100</f>
        <v>0.39946340729431212</v>
      </c>
      <c r="F172" s="36">
        <f>D172*'[14]Convergence programme'!N$31/100</f>
        <v>0.40386489150262123</v>
      </c>
      <c r="G172" s="36">
        <f>D172*'[14]Convergence programme'!S$31/100</f>
        <v>0.40932252517157558</v>
      </c>
      <c r="H172" s="36">
        <f>D172*'[14]Convergence programme'!X$31/100</f>
        <v>0.42023779250948429</v>
      </c>
      <c r="I172" s="36">
        <f>D172*'[14]Convergence programme'!AH$31/100</f>
        <v>0.43715645688324267</v>
      </c>
      <c r="J172" s="36">
        <f>D172*'[14]Convergence programme'!AR$31/100</f>
        <v>0.43824798361703349</v>
      </c>
      <c r="M172" s="36">
        <f>D172*'[14]Convergence programme'!$I$48/100</f>
        <v>0</v>
      </c>
      <c r="N172" s="36">
        <f>D172*'[14]Convergence programme'!$N$48/100</f>
        <v>0</v>
      </c>
      <c r="O172" s="36">
        <f>D172*'[14]Convergence programme'!$S$48/100</f>
        <v>0</v>
      </c>
      <c r="P172" s="36">
        <f>D172*'[14]Convergence programme'!$X$48/100</f>
        <v>0</v>
      </c>
      <c r="Q172" s="36">
        <f>D172*'[14]Convergence programme'!$AH$48/100</f>
        <v>0</v>
      </c>
      <c r="R172" s="36">
        <f>D172*'[14]Convergence programme'!$AR$48/100</f>
        <v>0</v>
      </c>
      <c r="U172" s="35">
        <f t="shared" si="16"/>
        <v>399.46340729431211</v>
      </c>
      <c r="V172" s="35">
        <f t="shared" si="17"/>
        <v>403.86489150262122</v>
      </c>
      <c r="W172" s="35">
        <f t="shared" si="18"/>
        <v>409.32252517157559</v>
      </c>
      <c r="X172" s="3">
        <f t="shared" si="19"/>
        <v>420.23779250948428</v>
      </c>
      <c r="Y172" s="3">
        <f t="shared" si="20"/>
        <v>437.1564568832427</v>
      </c>
      <c r="Z172" s="3">
        <f t="shared" si="21"/>
        <v>438.24798361703347</v>
      </c>
      <c r="AC172" s="28"/>
      <c r="AD172" s="27">
        <v>2025</v>
      </c>
      <c r="AE172" s="26">
        <f>W132</f>
        <v>931.23934161127761</v>
      </c>
      <c r="AF172" s="25"/>
    </row>
    <row r="173" spans="2:32" x14ac:dyDescent="0.3">
      <c r="C173" s="31" t="str">
        <f t="shared" si="24"/>
        <v>IRDLA</v>
      </c>
      <c r="D173" s="13">
        <f t="shared" si="25"/>
        <v>0.8087944181818193</v>
      </c>
      <c r="E173" s="36">
        <f>D173*'[14]Convergence programme'!I$31/100</f>
        <v>0.78372581692618626</v>
      </c>
      <c r="F173" s="36">
        <f>D173*'[14]Convergence programme'!N$31/100</f>
        <v>0.79236129327734861</v>
      </c>
      <c r="G173" s="36">
        <f>D173*'[14]Convergence programme'!S$31/100</f>
        <v>0.80306887832163709</v>
      </c>
      <c r="H173" s="36">
        <f>D173*'[14]Convergence programme'!X$31/100</f>
        <v>0.82448404841021417</v>
      </c>
      <c r="I173" s="36">
        <f>D173*'[14]Convergence programme'!AH$31/100</f>
        <v>0.85767756204750822</v>
      </c>
      <c r="J173" s="36">
        <f>D173*'[14]Convergence programme'!AR$31/100</f>
        <v>0.8598190790563659</v>
      </c>
      <c r="M173" s="36">
        <f>D173*'[14]Convergence programme'!$I$48/100</f>
        <v>0</v>
      </c>
      <c r="N173" s="36">
        <f>D173*'[14]Convergence programme'!$N$48/100</f>
        <v>0</v>
      </c>
      <c r="O173" s="36">
        <f>D173*'[14]Convergence programme'!$S$48/100</f>
        <v>0</v>
      </c>
      <c r="P173" s="36">
        <f>D173*'[14]Convergence programme'!$X$48/100</f>
        <v>0</v>
      </c>
      <c r="Q173" s="36">
        <f>D173*'[14]Convergence programme'!$AH$48/100</f>
        <v>0</v>
      </c>
      <c r="R173" s="36">
        <f>D173*'[14]Convergence programme'!$AR$48/100</f>
        <v>0</v>
      </c>
      <c r="U173" s="35">
        <f t="shared" si="16"/>
        <v>783.72581692618621</v>
      </c>
      <c r="V173" s="35">
        <f t="shared" si="17"/>
        <v>792.36129327734864</v>
      </c>
      <c r="W173" s="35">
        <f t="shared" si="18"/>
        <v>803.06887832163704</v>
      </c>
      <c r="X173" s="3">
        <f t="shared" si="19"/>
        <v>824.4840484102142</v>
      </c>
      <c r="Y173" s="3">
        <f t="shared" si="20"/>
        <v>857.67756204750822</v>
      </c>
      <c r="Z173" s="3">
        <f t="shared" si="21"/>
        <v>859.81907905636592</v>
      </c>
      <c r="AC173" s="28"/>
      <c r="AD173" s="27">
        <v>2030</v>
      </c>
      <c r="AE173" s="26">
        <f>X132</f>
        <v>931.23934161127761</v>
      </c>
      <c r="AF173" s="25"/>
    </row>
    <row r="174" spans="2:32" x14ac:dyDescent="0.3">
      <c r="C174" s="31" t="str">
        <f t="shared" si="24"/>
        <v>IRDEM</v>
      </c>
      <c r="D174" s="13">
        <f t="shared" si="25"/>
        <v>80.07064740000007</v>
      </c>
      <c r="E174" s="36">
        <f>D174*'[14]Convergence programme'!I$31/100</f>
        <v>77.588855875692403</v>
      </c>
      <c r="F174" s="36">
        <f>D174*'[14]Convergence programme'!N$31/100</f>
        <v>78.443768034457463</v>
      </c>
      <c r="G174" s="36">
        <f>D174*'[14]Convergence programme'!S$31/100</f>
        <v>79.503818953842028</v>
      </c>
      <c r="H174" s="36">
        <f>D174*'[14]Convergence programme'!X$31/100</f>
        <v>81.623920792611159</v>
      </c>
      <c r="I174" s="36">
        <f>D174*'[14]Convergence programme'!AH$31/100</f>
        <v>84.910078642703283</v>
      </c>
      <c r="J174" s="36">
        <f>D174*'[14]Convergence programme'!AR$31/100</f>
        <v>85.122088826580182</v>
      </c>
      <c r="M174" s="36">
        <f>D174*'[14]Convergence programme'!$I$48/100</f>
        <v>0</v>
      </c>
      <c r="N174" s="36">
        <f>D174*'[14]Convergence programme'!$N$48/100</f>
        <v>0</v>
      </c>
      <c r="O174" s="36">
        <f>D174*'[14]Convergence programme'!$S$48/100</f>
        <v>0</v>
      </c>
      <c r="P174" s="36">
        <f>D174*'[14]Convergence programme'!$X$48/100</f>
        <v>0</v>
      </c>
      <c r="Q174" s="36">
        <f>D174*'[14]Convergence programme'!$AH$48/100</f>
        <v>0</v>
      </c>
      <c r="R174" s="36">
        <f>D174*'[14]Convergence programme'!$AR$48/100</f>
        <v>0</v>
      </c>
      <c r="U174" s="35">
        <f t="shared" si="16"/>
        <v>77588.855875692403</v>
      </c>
      <c r="V174" s="35">
        <f t="shared" si="17"/>
        <v>78443.768034457462</v>
      </c>
      <c r="W174" s="35">
        <f t="shared" si="18"/>
        <v>79503.818953842027</v>
      </c>
      <c r="X174" s="3">
        <f t="shared" si="19"/>
        <v>81623.920792611156</v>
      </c>
      <c r="Y174" s="3">
        <f t="shared" si="20"/>
        <v>84910.078642703287</v>
      </c>
      <c r="Z174" s="3">
        <f t="shared" si="21"/>
        <v>85122.088826580177</v>
      </c>
      <c r="AC174" s="28"/>
      <c r="AD174" s="27">
        <v>2040</v>
      </c>
      <c r="AE174" s="26">
        <f>Y132</f>
        <v>969.24911065663571</v>
      </c>
      <c r="AF174" s="25"/>
    </row>
    <row r="175" spans="2:32" x14ac:dyDescent="0.3">
      <c r="C175" s="31" t="str">
        <f t="shared" si="24"/>
        <v>IRDTF</v>
      </c>
      <c r="D175" s="13">
        <f t="shared" si="25"/>
        <v>0</v>
      </c>
      <c r="E175" s="36">
        <f>D175*'[14]Convergence programme'!I$31/100</f>
        <v>0</v>
      </c>
      <c r="F175" s="36">
        <f>D175*'[14]Convergence programme'!N$31/100</f>
        <v>0</v>
      </c>
      <c r="G175" s="36">
        <f>D175*'[14]Convergence programme'!S$31/100</f>
        <v>0</v>
      </c>
      <c r="H175" s="36">
        <f>D175*'[14]Convergence programme'!X$31/100</f>
        <v>0</v>
      </c>
      <c r="I175" s="36">
        <f>D175*'[14]Convergence programme'!AH$31/100</f>
        <v>0</v>
      </c>
      <c r="J175" s="36">
        <f>D175*'[14]Convergence programme'!AR$31/100</f>
        <v>0</v>
      </c>
      <c r="M175" s="36">
        <f>D175*'[14]Convergence programme'!$I$48/100</f>
        <v>0</v>
      </c>
      <c r="N175" s="36">
        <f>D175*'[14]Convergence programme'!$N$48/100</f>
        <v>0</v>
      </c>
      <c r="O175" s="36">
        <f>D175*'[14]Convergence programme'!$S$48/100</f>
        <v>0</v>
      </c>
      <c r="P175" s="36">
        <f>D175*'[14]Convergence programme'!$X$48/100</f>
        <v>0</v>
      </c>
      <c r="Q175" s="36">
        <f>D175*'[14]Convergence programme'!$AH$48/100</f>
        <v>0</v>
      </c>
      <c r="R175" s="36">
        <f>D175*'[14]Convergence programme'!$AR$48/100</f>
        <v>0</v>
      </c>
      <c r="U175" s="35">
        <f t="shared" si="16"/>
        <v>0</v>
      </c>
      <c r="V175" s="35">
        <f t="shared" si="17"/>
        <v>0</v>
      </c>
      <c r="W175" s="35">
        <f t="shared" si="18"/>
        <v>0</v>
      </c>
      <c r="X175" s="3">
        <f t="shared" si="19"/>
        <v>0</v>
      </c>
      <c r="Y175" s="3">
        <f t="shared" si="20"/>
        <v>0</v>
      </c>
      <c r="Z175" s="3">
        <f t="shared" si="21"/>
        <v>0</v>
      </c>
      <c r="AC175" s="28"/>
      <c r="AD175" s="29">
        <v>2050</v>
      </c>
      <c r="AE175" s="26">
        <f>Z132</f>
        <v>1007.2588797019941</v>
      </c>
      <c r="AF175" s="25"/>
    </row>
    <row r="176" spans="2:32" x14ac:dyDescent="0.3">
      <c r="C176" s="31" t="str">
        <f t="shared" si="24"/>
        <v>IRDFL</v>
      </c>
      <c r="D176" s="13">
        <f t="shared" si="25"/>
        <v>0</v>
      </c>
      <c r="E176" s="36">
        <f>D176*'[14]Convergence programme'!I$31/100</f>
        <v>0</v>
      </c>
      <c r="F176" s="36">
        <f>D176*'[14]Convergence programme'!N$31/100</f>
        <v>0</v>
      </c>
      <c r="G176" s="36">
        <f>D176*'[14]Convergence programme'!S$31/100</f>
        <v>0</v>
      </c>
      <c r="H176" s="36">
        <f>D176*'[14]Convergence programme'!X$31/100</f>
        <v>0</v>
      </c>
      <c r="I176" s="36">
        <f>D176*'[14]Convergence programme'!AH$31/100</f>
        <v>0</v>
      </c>
      <c r="J176" s="36">
        <f>D176*'[14]Convergence programme'!AR$31/100</f>
        <v>0</v>
      </c>
      <c r="M176" s="36">
        <f>D176*'[14]Convergence programme'!$I$48/100</f>
        <v>0</v>
      </c>
      <c r="N176" s="36">
        <f>D176*'[14]Convergence programme'!$N$48/100</f>
        <v>0</v>
      </c>
      <c r="O176" s="36">
        <f>D176*'[14]Convergence programme'!$S$48/100</f>
        <v>0</v>
      </c>
      <c r="P176" s="36">
        <f>D176*'[14]Convergence programme'!$X$48/100</f>
        <v>0</v>
      </c>
      <c r="Q176" s="36">
        <f>D176*'[14]Convergence programme'!$AH$48/100</f>
        <v>0</v>
      </c>
      <c r="R176" s="36">
        <f>D176*'[14]Convergence programme'!$AR$48/100</f>
        <v>0</v>
      </c>
      <c r="U176" s="35">
        <f t="shared" si="16"/>
        <v>0</v>
      </c>
      <c r="V176" s="35">
        <f t="shared" si="17"/>
        <v>0</v>
      </c>
      <c r="W176" s="35">
        <f t="shared" si="18"/>
        <v>0</v>
      </c>
      <c r="X176" s="3">
        <f t="shared" si="19"/>
        <v>0</v>
      </c>
      <c r="Y176" s="3">
        <f t="shared" si="20"/>
        <v>0</v>
      </c>
      <c r="Z176" s="3">
        <f t="shared" si="21"/>
        <v>0</v>
      </c>
      <c r="AC176" s="28" t="str">
        <f>C133</f>
        <v>IFDLA</v>
      </c>
      <c r="AD176" s="27">
        <v>2015</v>
      </c>
      <c r="AE176" s="26">
        <f>U133</f>
        <v>734.73181618640933</v>
      </c>
      <c r="AF176" s="25"/>
    </row>
    <row r="177" spans="2:32" x14ac:dyDescent="0.3">
      <c r="B177" s="2"/>
      <c r="C177" s="34" t="e">
        <f>#REF!</f>
        <v>#REF!</v>
      </c>
      <c r="D177" s="19" t="e">
        <f>SUM(#REF!)</f>
        <v>#REF!</v>
      </c>
      <c r="E177" s="33" t="e">
        <f>D177*'[14]Convergence programme'!I$31/100</f>
        <v>#REF!</v>
      </c>
      <c r="F177" s="33" t="e">
        <f>D177*'[14]Convergence programme'!N$31/100</f>
        <v>#REF!</v>
      </c>
      <c r="G177" s="33" t="e">
        <f>D177*'[14]Convergence programme'!S$31/100</f>
        <v>#REF!</v>
      </c>
      <c r="H177" s="33" t="e">
        <f>D177*'[14]Convergence programme'!X$31/100</f>
        <v>#REF!</v>
      </c>
      <c r="I177" s="33" t="e">
        <f>D177*'[14]Convergence programme'!AH$31/100</f>
        <v>#REF!</v>
      </c>
      <c r="J177" s="33" t="e">
        <f>D177*'[14]Convergence programme'!AR$31/100</f>
        <v>#REF!</v>
      </c>
      <c r="K177" s="2"/>
      <c r="L177" s="2"/>
      <c r="M177" s="33" t="e">
        <f>D177*'[14]Convergence programme'!$I$48/100</f>
        <v>#REF!</v>
      </c>
      <c r="N177" s="33" t="e">
        <f>D177*'[14]Convergence programme'!$N$48/100</f>
        <v>#REF!</v>
      </c>
      <c r="O177" s="33" t="e">
        <f>D177*'[14]Convergence programme'!$S$48/100</f>
        <v>#REF!</v>
      </c>
      <c r="P177" s="33" t="e">
        <f>D177*'[14]Convergence programme'!$X$48/100</f>
        <v>#REF!</v>
      </c>
      <c r="Q177" s="33" t="e">
        <f>D177*'[14]Convergence programme'!$AH$48/100</f>
        <v>#REF!</v>
      </c>
      <c r="R177" s="33" t="e">
        <f>D177*'[14]Convergence programme'!$AR$48/100</f>
        <v>#REF!</v>
      </c>
      <c r="S177" s="2"/>
      <c r="T177" s="2"/>
      <c r="U177" s="32" t="e">
        <f t="shared" si="16"/>
        <v>#REF!</v>
      </c>
      <c r="V177" s="32" t="e">
        <f t="shared" si="17"/>
        <v>#REF!</v>
      </c>
      <c r="W177" s="32" t="e">
        <f t="shared" si="18"/>
        <v>#REF!</v>
      </c>
      <c r="X177" s="4" t="e">
        <f t="shared" si="19"/>
        <v>#REF!</v>
      </c>
      <c r="Y177" s="4" t="e">
        <f t="shared" si="20"/>
        <v>#REF!</v>
      </c>
      <c r="Z177" s="4" t="e">
        <f t="shared" si="21"/>
        <v>#REF!</v>
      </c>
      <c r="AC177" s="28"/>
      <c r="AD177" s="27">
        <v>2020</v>
      </c>
      <c r="AE177" s="26">
        <f>V133</f>
        <v>740.59816109845178</v>
      </c>
      <c r="AF177" s="25"/>
    </row>
    <row r="178" spans="2:32" x14ac:dyDescent="0.3">
      <c r="B178" s="37" t="s">
        <v>36</v>
      </c>
      <c r="C178" s="31" t="str">
        <f t="shared" ref="C178:C184" si="26">J53</f>
        <v>ISDMT</v>
      </c>
      <c r="D178" s="13">
        <f t="shared" ref="D178:D184" si="27">SUM(F53:I53)</f>
        <v>7.6385088149999962</v>
      </c>
      <c r="E178" s="36">
        <f>D178*'[14]Convergence programme'!I$32/100</f>
        <v>7.1897975195184483</v>
      </c>
      <c r="F178" s="36">
        <f>D178*'[14]Convergence programme'!N$32/100</f>
        <v>7.3878283224735251</v>
      </c>
      <c r="G178" s="36">
        <f>D178*'[14]Convergence programme'!S$32/100</f>
        <v>7.4202310782738472</v>
      </c>
      <c r="H178" s="36">
        <f>D178*'[14]Convergence programme'!X$32/100</f>
        <v>7.4202310782738472</v>
      </c>
      <c r="I178" s="36">
        <f>D178*'[14]Convergence programme'!AH$32/100</f>
        <v>7.7442586362770705</v>
      </c>
      <c r="J178" s="36">
        <f>D178*'[14]Convergence programme'!AR$32/100</f>
        <v>7.7766613920773953</v>
      </c>
      <c r="M178" s="36">
        <f>D178*'[14]Convergence programme'!$I$49/100</f>
        <v>0</v>
      </c>
      <c r="N178" s="36">
        <f>D178*'[14]Convergence programme'!$N$49/100</f>
        <v>0</v>
      </c>
      <c r="O178" s="36">
        <f>D178*'[14]Convergence programme'!$S$49/100</f>
        <v>0</v>
      </c>
      <c r="P178" s="36">
        <f>D178*'[14]Convergence programme'!$X$49/100</f>
        <v>0</v>
      </c>
      <c r="Q178" s="36">
        <f>D178*'[14]Convergence programme'!$AH$49/100</f>
        <v>0</v>
      </c>
      <c r="R178" s="36">
        <f>D178*'[14]Convergence programme'!$AR$49/100</f>
        <v>0</v>
      </c>
      <c r="U178" s="35">
        <f t="shared" si="16"/>
        <v>7189.7975195184481</v>
      </c>
      <c r="V178" s="35">
        <f t="shared" si="17"/>
        <v>7387.8283224735251</v>
      </c>
      <c r="W178" s="35">
        <f t="shared" si="18"/>
        <v>7420.2310782738468</v>
      </c>
      <c r="X178" s="3">
        <f t="shared" si="19"/>
        <v>7420.2310782738468</v>
      </c>
      <c r="Y178" s="3">
        <f t="shared" si="20"/>
        <v>7744.2586362770708</v>
      </c>
      <c r="Z178" s="3">
        <f t="shared" si="21"/>
        <v>7776.6613920773952</v>
      </c>
      <c r="AC178" s="28"/>
      <c r="AD178" s="27">
        <v>2025</v>
      </c>
      <c r="AE178" s="26">
        <f>W133</f>
        <v>725.78619787648279</v>
      </c>
      <c r="AF178" s="25"/>
    </row>
    <row r="179" spans="2:32" x14ac:dyDescent="0.3">
      <c r="C179" s="31" t="str">
        <f t="shared" si="26"/>
        <v>ISDHT</v>
      </c>
      <c r="D179" s="13">
        <f t="shared" si="27"/>
        <v>49.755979999739907</v>
      </c>
      <c r="E179" s="36">
        <f>D179*'[14]Convergence programme'!I$32/100</f>
        <v>46.833149014745189</v>
      </c>
      <c r="F179" s="36">
        <f>D179*'[14]Convergence programme'!N$32/100</f>
        <v>48.123088832817558</v>
      </c>
      <c r="G179" s="36">
        <f>D179*'[14]Convergence programme'!S$32/100</f>
        <v>48.334155011908848</v>
      </c>
      <c r="H179" s="36">
        <f>D179*'[14]Convergence programme'!X$32/100</f>
        <v>48.334155011908848</v>
      </c>
      <c r="I179" s="36">
        <f>D179*'[14]Convergence programme'!AH$32/100</f>
        <v>50.444816802821897</v>
      </c>
      <c r="J179" s="36">
        <f>D179*'[14]Convergence programme'!AR$32/100</f>
        <v>50.655882981913209</v>
      </c>
      <c r="M179" s="36">
        <f>D179*'[14]Convergence programme'!$I$49/100</f>
        <v>0</v>
      </c>
      <c r="N179" s="36">
        <f>D179*'[14]Convergence programme'!$N$49/100</f>
        <v>0</v>
      </c>
      <c r="O179" s="36">
        <f>D179*'[14]Convergence programme'!$S$49/100</f>
        <v>0</v>
      </c>
      <c r="P179" s="36">
        <f>D179*'[14]Convergence programme'!$X$49/100</f>
        <v>0</v>
      </c>
      <c r="Q179" s="36">
        <f>D179*'[14]Convergence programme'!$AH$49/100</f>
        <v>0</v>
      </c>
      <c r="R179" s="36">
        <f>D179*'[14]Convergence programme'!$AR$49/100</f>
        <v>0</v>
      </c>
      <c r="U179" s="35">
        <f t="shared" si="16"/>
        <v>46833.149014745191</v>
      </c>
      <c r="V179" s="35">
        <f t="shared" si="17"/>
        <v>48123.088832817557</v>
      </c>
      <c r="W179" s="35">
        <f t="shared" si="18"/>
        <v>48334.15501190885</v>
      </c>
      <c r="X179" s="3">
        <f t="shared" si="19"/>
        <v>48334.15501190885</v>
      </c>
      <c r="Y179" s="3">
        <f t="shared" si="20"/>
        <v>50444.816802821901</v>
      </c>
      <c r="Z179" s="3">
        <f t="shared" si="21"/>
        <v>50655.882981913208</v>
      </c>
      <c r="AC179" s="28"/>
      <c r="AD179" s="27">
        <v>2030</v>
      </c>
      <c r="AE179" s="26">
        <f>X133</f>
        <v>725.78619787648279</v>
      </c>
      <c r="AF179" s="25"/>
    </row>
    <row r="180" spans="2:32" x14ac:dyDescent="0.3">
      <c r="C180" s="31" t="str">
        <f t="shared" si="26"/>
        <v>ISDRH</v>
      </c>
      <c r="D180" s="13">
        <f t="shared" si="27"/>
        <v>0.69680390000000014</v>
      </c>
      <c r="E180" s="36">
        <f>D180*'[14]Convergence programme'!I$32/100</f>
        <v>0.65587133210774251</v>
      </c>
      <c r="F180" s="36">
        <f>D180*'[14]Convergence programme'!N$32/100</f>
        <v>0.67393619779831515</v>
      </c>
      <c r="G180" s="36">
        <f>D180*'[14]Convergence programme'!S$32/100</f>
        <v>0.67689205831497434</v>
      </c>
      <c r="H180" s="36">
        <f>D180*'[14]Convergence programme'!X$32/100</f>
        <v>0.67689205831497434</v>
      </c>
      <c r="I180" s="36">
        <f>D180*'[14]Convergence programme'!AH$32/100</f>
        <v>0.70645066348156704</v>
      </c>
      <c r="J180" s="36">
        <f>D180*'[14]Convergence programme'!AR$32/100</f>
        <v>0.70940652399822635</v>
      </c>
      <c r="M180" s="36">
        <f>D180*'[14]Convergence programme'!$I$49/100</f>
        <v>0</v>
      </c>
      <c r="N180" s="36">
        <f>D180*'[14]Convergence programme'!$N$49/100</f>
        <v>0</v>
      </c>
      <c r="O180" s="36">
        <f>D180*'[14]Convergence programme'!$S$49/100</f>
        <v>0</v>
      </c>
      <c r="P180" s="36">
        <f>D180*'[14]Convergence programme'!$X$49/100</f>
        <v>0</v>
      </c>
      <c r="Q180" s="36">
        <f>D180*'[14]Convergence programme'!$AH$49/100</f>
        <v>0</v>
      </c>
      <c r="R180" s="36">
        <f>D180*'[14]Convergence programme'!$AR$49/100</f>
        <v>0</v>
      </c>
      <c r="U180" s="35">
        <f t="shared" si="16"/>
        <v>655.87133210774255</v>
      </c>
      <c r="V180" s="35">
        <f t="shared" si="17"/>
        <v>673.93619779831511</v>
      </c>
      <c r="W180" s="35">
        <f t="shared" si="18"/>
        <v>676.89205831497429</v>
      </c>
      <c r="X180" s="3">
        <f t="shared" si="19"/>
        <v>676.89205831497429</v>
      </c>
      <c r="Y180" s="3">
        <f t="shared" si="20"/>
        <v>706.45066348156706</v>
      </c>
      <c r="Z180" s="3">
        <f t="shared" si="21"/>
        <v>709.40652399822636</v>
      </c>
      <c r="AC180" s="28"/>
      <c r="AD180" s="27">
        <v>2040</v>
      </c>
      <c r="AE180" s="26">
        <f>Y133</f>
        <v>755.41012432042066</v>
      </c>
      <c r="AF180" s="25"/>
    </row>
    <row r="181" spans="2:32" x14ac:dyDescent="0.3">
      <c r="C181" s="31" t="str">
        <f t="shared" si="26"/>
        <v>ISDLA</v>
      </c>
      <c r="D181" s="13">
        <f t="shared" si="27"/>
        <v>1.645899999999999</v>
      </c>
      <c r="E181" s="36">
        <f>D181*'[14]Convergence programme'!I$32/100</f>
        <v>1.5492143851607787</v>
      </c>
      <c r="F181" s="36">
        <f>D181*'[14]Convergence programme'!N$32/100</f>
        <v>1.5918848731418496</v>
      </c>
      <c r="G181" s="36">
        <f>D181*'[14]Convergence programme'!S$32/100</f>
        <v>1.5988668243398398</v>
      </c>
      <c r="H181" s="36">
        <f>D181*'[14]Convergence programme'!X$32/100</f>
        <v>1.5988668243398398</v>
      </c>
      <c r="I181" s="36">
        <f>D181*'[14]Convergence programme'!AH$32/100</f>
        <v>1.6686863363197453</v>
      </c>
      <c r="J181" s="36">
        <f>D181*'[14]Convergence programme'!AR$32/100</f>
        <v>1.6756682875177364</v>
      </c>
      <c r="M181" s="36">
        <f>D181*'[14]Convergence programme'!$I$49/100</f>
        <v>0</v>
      </c>
      <c r="N181" s="36">
        <f>D181*'[14]Convergence programme'!$N$49/100</f>
        <v>0</v>
      </c>
      <c r="O181" s="36">
        <f>D181*'[14]Convergence programme'!$S$49/100</f>
        <v>0</v>
      </c>
      <c r="P181" s="36">
        <f>D181*'[14]Convergence programme'!$X$49/100</f>
        <v>0</v>
      </c>
      <c r="Q181" s="36">
        <f>D181*'[14]Convergence programme'!$AH$49/100</f>
        <v>0</v>
      </c>
      <c r="R181" s="36">
        <f>D181*'[14]Convergence programme'!$AR$49/100</f>
        <v>0</v>
      </c>
      <c r="U181" s="35">
        <f t="shared" si="16"/>
        <v>1549.2143851607786</v>
      </c>
      <c r="V181" s="35">
        <f t="shared" si="17"/>
        <v>1591.8848731418495</v>
      </c>
      <c r="W181" s="35">
        <f t="shared" si="18"/>
        <v>1598.8668243398399</v>
      </c>
      <c r="X181" s="3">
        <f t="shared" si="19"/>
        <v>1598.8668243398399</v>
      </c>
      <c r="Y181" s="3">
        <f t="shared" si="20"/>
        <v>1668.6863363197454</v>
      </c>
      <c r="Z181" s="3">
        <f t="shared" si="21"/>
        <v>1675.6682875177364</v>
      </c>
      <c r="AC181" s="28"/>
      <c r="AD181" s="29">
        <v>2050</v>
      </c>
      <c r="AE181" s="26">
        <f>Z133</f>
        <v>785.03405076435888</v>
      </c>
      <c r="AF181" s="25"/>
    </row>
    <row r="182" spans="2:32" x14ac:dyDescent="0.3">
      <c r="C182" s="31" t="str">
        <f t="shared" si="26"/>
        <v>ISDEM</v>
      </c>
      <c r="D182" s="13">
        <f t="shared" si="27"/>
        <v>8.2294999999999945</v>
      </c>
      <c r="E182" s="36">
        <f>D182*'[14]Convergence programme'!I$32/100</f>
        <v>7.7460719258038919</v>
      </c>
      <c r="F182" s="36">
        <f>D182*'[14]Convergence programme'!N$32/100</f>
        <v>7.9594243657092463</v>
      </c>
      <c r="G182" s="36">
        <f>D182*'[14]Convergence programme'!S$32/100</f>
        <v>7.9943341216991985</v>
      </c>
      <c r="H182" s="36">
        <f>D182*'[14]Convergence programme'!X$32/100</f>
        <v>7.9943341216991985</v>
      </c>
      <c r="I182" s="36">
        <f>D182*'[14]Convergence programme'!AH$32/100</f>
        <v>8.3434316815987248</v>
      </c>
      <c r="J182" s="36">
        <f>D182*'[14]Convergence programme'!AR$32/100</f>
        <v>8.3783414375886807</v>
      </c>
      <c r="M182" s="36">
        <f>D182*'[14]Convergence programme'!$I$49/100</f>
        <v>0</v>
      </c>
      <c r="N182" s="36">
        <f>D182*'[14]Convergence programme'!$N$49/100</f>
        <v>0</v>
      </c>
      <c r="O182" s="36">
        <f>D182*'[14]Convergence programme'!$S$49/100</f>
        <v>0</v>
      </c>
      <c r="P182" s="36">
        <f>D182*'[14]Convergence programme'!$X$49/100</f>
        <v>0</v>
      </c>
      <c r="Q182" s="36">
        <f>D182*'[14]Convergence programme'!$AH$49/100</f>
        <v>0</v>
      </c>
      <c r="R182" s="36">
        <f>D182*'[14]Convergence programme'!$AR$49/100</f>
        <v>0</v>
      </c>
      <c r="U182" s="35">
        <f t="shared" si="16"/>
        <v>7746.0719258038916</v>
      </c>
      <c r="V182" s="35">
        <f t="shared" si="17"/>
        <v>7959.4243657092466</v>
      </c>
      <c r="W182" s="35">
        <f t="shared" si="18"/>
        <v>7994.3341216991985</v>
      </c>
      <c r="X182" s="3">
        <f t="shared" si="19"/>
        <v>7994.3341216991985</v>
      </c>
      <c r="Y182" s="3">
        <f t="shared" si="20"/>
        <v>8343.431681598724</v>
      </c>
      <c r="Z182" s="3">
        <f t="shared" si="21"/>
        <v>8378.3414375886805</v>
      </c>
      <c r="AC182" s="28" t="str">
        <f>C134</f>
        <v>IFDEM</v>
      </c>
      <c r="AD182" s="27">
        <v>2015</v>
      </c>
      <c r="AE182" s="26">
        <f>U134</f>
        <v>7509.8069397791996</v>
      </c>
      <c r="AF182" s="25"/>
    </row>
    <row r="183" spans="2:32" x14ac:dyDescent="0.3">
      <c r="C183" s="31" t="str">
        <f t="shared" si="26"/>
        <v>ISDTF</v>
      </c>
      <c r="D183" s="13">
        <f t="shared" si="27"/>
        <v>0.55800000000000005</v>
      </c>
      <c r="E183" s="36">
        <f>D183*'[14]Convergence programme'!I$32/100</f>
        <v>0.5252212327114133</v>
      </c>
      <c r="F183" s="36">
        <f>D183*'[14]Convergence programme'!N$32/100</f>
        <v>0.53968756255735628</v>
      </c>
      <c r="G183" s="36">
        <f>D183*'[14]Convergence programme'!S$32/100</f>
        <v>0.542054613270327</v>
      </c>
      <c r="H183" s="36">
        <f>D183*'[14]Convergence programme'!X$32/100</f>
        <v>0.542054613270327</v>
      </c>
      <c r="I183" s="36">
        <f>D183*'[14]Convergence programme'!AH$32/100</f>
        <v>0.56572512040003553</v>
      </c>
      <c r="J183" s="36">
        <f>D183*'[14]Convergence programme'!AR$32/100</f>
        <v>0.56809217111300658</v>
      </c>
      <c r="M183" s="36">
        <f>D183*'[14]Convergence programme'!$I$49/100</f>
        <v>0</v>
      </c>
      <c r="N183" s="36">
        <f>D183*'[14]Convergence programme'!$N$49/100</f>
        <v>0</v>
      </c>
      <c r="O183" s="36">
        <f>D183*'[14]Convergence programme'!$S$49/100</f>
        <v>0</v>
      </c>
      <c r="P183" s="36">
        <f>D183*'[14]Convergence programme'!$X$49/100</f>
        <v>0</v>
      </c>
      <c r="Q183" s="36">
        <f>D183*'[14]Convergence programme'!$AH$49/100</f>
        <v>0</v>
      </c>
      <c r="R183" s="36">
        <f>D183*'[14]Convergence programme'!$AR$49/100</f>
        <v>0</v>
      </c>
      <c r="U183" s="35">
        <f t="shared" si="16"/>
        <v>525.22123271141334</v>
      </c>
      <c r="V183" s="35">
        <f t="shared" si="17"/>
        <v>539.68756255735627</v>
      </c>
      <c r="W183" s="35">
        <f t="shared" si="18"/>
        <v>542.05461327032697</v>
      </c>
      <c r="X183" s="3">
        <f t="shared" si="19"/>
        <v>542.05461327032697</v>
      </c>
      <c r="Y183" s="3">
        <f t="shared" si="20"/>
        <v>565.72512040003551</v>
      </c>
      <c r="Z183" s="3">
        <f t="shared" si="21"/>
        <v>568.09217111300654</v>
      </c>
      <c r="AC183" s="28"/>
      <c r="AD183" s="27">
        <v>2020</v>
      </c>
      <c r="AE183" s="26">
        <f>V134</f>
        <v>7569.7677537266063</v>
      </c>
      <c r="AF183" s="25"/>
    </row>
    <row r="184" spans="2:32" x14ac:dyDescent="0.3">
      <c r="C184" s="31" t="str">
        <f t="shared" si="26"/>
        <v>ISDFL</v>
      </c>
      <c r="D184" s="13">
        <f t="shared" si="27"/>
        <v>0</v>
      </c>
      <c r="E184" s="36">
        <f>D184*'[14]Convergence programme'!I$32/100</f>
        <v>0</v>
      </c>
      <c r="F184" s="36">
        <f>D184*'[14]Convergence programme'!N$32/100</f>
        <v>0</v>
      </c>
      <c r="G184" s="36">
        <f>D184*'[14]Convergence programme'!S$32/100</f>
        <v>0</v>
      </c>
      <c r="H184" s="36">
        <f>D184*'[14]Convergence programme'!X$32/100</f>
        <v>0</v>
      </c>
      <c r="I184" s="36">
        <f>D184*'[14]Convergence programme'!AH$32/100</f>
        <v>0</v>
      </c>
      <c r="J184" s="36">
        <f>D184*'[14]Convergence programme'!AR$32/100</f>
        <v>0</v>
      </c>
      <c r="M184" s="36">
        <f>D184*'[14]Convergence programme'!$I$49/100</f>
        <v>0</v>
      </c>
      <c r="N184" s="36">
        <f>D184*'[14]Convergence programme'!$N$49/100</f>
        <v>0</v>
      </c>
      <c r="O184" s="36">
        <f>D184*'[14]Convergence programme'!$S$49/100</f>
        <v>0</v>
      </c>
      <c r="P184" s="36">
        <f>D184*'[14]Convergence programme'!$X$49/100</f>
        <v>0</v>
      </c>
      <c r="Q184" s="36">
        <f>D184*'[14]Convergence programme'!$AH$49/100</f>
        <v>0</v>
      </c>
      <c r="R184" s="36">
        <f>D184*'[14]Convergence programme'!$AR$49/100</f>
        <v>0</v>
      </c>
      <c r="U184" s="35">
        <f t="shared" si="16"/>
        <v>0</v>
      </c>
      <c r="V184" s="35">
        <f t="shared" si="17"/>
        <v>0</v>
      </c>
      <c r="W184" s="35">
        <f t="shared" si="18"/>
        <v>0</v>
      </c>
      <c r="X184" s="3">
        <f t="shared" si="19"/>
        <v>0</v>
      </c>
      <c r="Y184" s="3">
        <f t="shared" si="20"/>
        <v>0</v>
      </c>
      <c r="Z184" s="3">
        <f t="shared" si="21"/>
        <v>0</v>
      </c>
      <c r="AC184" s="28"/>
      <c r="AD184" s="27">
        <v>2025</v>
      </c>
      <c r="AE184" s="26">
        <f>W134</f>
        <v>7418.3723986520763</v>
      </c>
      <c r="AF184" s="25"/>
    </row>
    <row r="185" spans="2:32" x14ac:dyDescent="0.3">
      <c r="B185" s="2"/>
      <c r="C185" s="34" t="e">
        <f>#REF!</f>
        <v>#REF!</v>
      </c>
      <c r="D185" s="19" t="e">
        <f>SUM(#REF!)</f>
        <v>#REF!</v>
      </c>
      <c r="E185" s="33" t="e">
        <f>D185*'[14]Convergence programme'!I$32/100</f>
        <v>#REF!</v>
      </c>
      <c r="F185" s="33" t="e">
        <f>D185*'[14]Convergence programme'!N$32/100</f>
        <v>#REF!</v>
      </c>
      <c r="G185" s="33" t="e">
        <f>D185*'[14]Convergence programme'!S$32/100</f>
        <v>#REF!</v>
      </c>
      <c r="H185" s="33" t="e">
        <f>D185*'[14]Convergence programme'!X$32/100</f>
        <v>#REF!</v>
      </c>
      <c r="I185" s="33" t="e">
        <f>D185*'[14]Convergence programme'!AH$32/100</f>
        <v>#REF!</v>
      </c>
      <c r="J185" s="33" t="e">
        <f>D185*'[14]Convergence programme'!AR$32/100</f>
        <v>#REF!</v>
      </c>
      <c r="K185" s="2"/>
      <c r="L185" s="2"/>
      <c r="M185" s="33" t="e">
        <f>D185*'[14]Convergence programme'!$I$49/100</f>
        <v>#REF!</v>
      </c>
      <c r="N185" s="33" t="e">
        <f>D185*'[14]Convergence programme'!$N$49/100</f>
        <v>#REF!</v>
      </c>
      <c r="O185" s="33" t="e">
        <f>D185*'[14]Convergence programme'!$S$49/100</f>
        <v>#REF!</v>
      </c>
      <c r="P185" s="33" t="e">
        <f>D185*'[14]Convergence programme'!$X$49/100</f>
        <v>#REF!</v>
      </c>
      <c r="Q185" s="33" t="e">
        <f>D185*'[14]Convergence programme'!$AH$49/100</f>
        <v>#REF!</v>
      </c>
      <c r="R185" s="33" t="e">
        <f>D185*'[14]Convergence programme'!$AR$49/100</f>
        <v>#REF!</v>
      </c>
      <c r="S185" s="2"/>
      <c r="T185" s="2"/>
      <c r="U185" s="32" t="e">
        <f t="shared" si="16"/>
        <v>#REF!</v>
      </c>
      <c r="V185" s="32" t="e">
        <f t="shared" si="17"/>
        <v>#REF!</v>
      </c>
      <c r="W185" s="32" t="e">
        <f t="shared" si="18"/>
        <v>#REF!</v>
      </c>
      <c r="X185" s="4" t="e">
        <f t="shared" si="19"/>
        <v>#REF!</v>
      </c>
      <c r="Y185" s="4" t="e">
        <f t="shared" si="20"/>
        <v>#REF!</v>
      </c>
      <c r="Z185" s="4" t="e">
        <f t="shared" si="21"/>
        <v>#REF!</v>
      </c>
      <c r="AC185" s="28"/>
      <c r="AD185" s="27">
        <v>2030</v>
      </c>
      <c r="AE185" s="26">
        <f>X134</f>
        <v>7418.3723986520763</v>
      </c>
      <c r="AF185" s="25"/>
    </row>
    <row r="186" spans="2:32" x14ac:dyDescent="0.3">
      <c r="B186" s="37" t="s">
        <v>43</v>
      </c>
      <c r="C186" s="31" t="str">
        <f t="shared" ref="C186:C192" si="28">J60</f>
        <v>IMDMT</v>
      </c>
      <c r="D186" s="13">
        <f t="shared" ref="D186:D192" si="29">SUM(F60:I60)</f>
        <v>1.4437416558628939</v>
      </c>
      <c r="E186" s="36">
        <f>D186*'[14]Convergence programme'!I$33/100</f>
        <v>1.2608614482538512</v>
      </c>
      <c r="F186" s="36">
        <f>D186*'[14]Convergence programme'!N$33/100</f>
        <v>1.2340277309235441</v>
      </c>
      <c r="G186" s="36">
        <f>D186*'[14]Convergence programme'!S$33/100</f>
        <v>1.2340277309235441</v>
      </c>
      <c r="H186" s="36">
        <f>D186*'[14]Convergence programme'!X$33/100</f>
        <v>1.2340277309235441</v>
      </c>
      <c r="I186" s="36">
        <f>D186*'[14]Convergence programme'!AH$33/100</f>
        <v>1.217790523937708</v>
      </c>
      <c r="J186" s="36">
        <f>D186*'[14]Convergence programme'!AR$33/100</f>
        <v>1.217790523937708</v>
      </c>
      <c r="M186" s="36">
        <f>D186*'[14]Convergence programme'!$I$50/100</f>
        <v>0</v>
      </c>
      <c r="N186" s="36">
        <f>D186*'[14]Convergence programme'!$N$50/100</f>
        <v>0</v>
      </c>
      <c r="O186" s="36">
        <f>D186*'[14]Convergence programme'!$S$50/100</f>
        <v>0</v>
      </c>
      <c r="P186" s="36">
        <f>D186*'[14]Convergence programme'!$X$50/100</f>
        <v>0</v>
      </c>
      <c r="Q186" s="36">
        <f>D186*'[14]Convergence programme'!$AH$50/100</f>
        <v>0</v>
      </c>
      <c r="R186" s="36">
        <f>D186*'[14]Convergence programme'!$AR$50/100</f>
        <v>0</v>
      </c>
      <c r="U186" s="35">
        <f t="shared" ref="U186:U217" si="30">(E186-M186)*1000</f>
        <v>1260.8614482538512</v>
      </c>
      <c r="V186" s="35">
        <f t="shared" ref="V186:V217" si="31">(F186-N186)*1000</f>
        <v>1234.0277309235441</v>
      </c>
      <c r="W186" s="35">
        <f t="shared" ref="W186:W217" si="32">(G186-O186)*1000</f>
        <v>1234.0277309235441</v>
      </c>
      <c r="X186" s="3">
        <f t="shared" ref="X186:X217" si="33">(H186-P186)*1000</f>
        <v>1234.0277309235441</v>
      </c>
      <c r="Y186" s="3">
        <f t="shared" ref="Y186:Y217" si="34">(I186-Q186)*1000</f>
        <v>1217.790523937708</v>
      </c>
      <c r="Z186" s="3">
        <f t="shared" ref="Z186:Z217" si="35">(J186-R186)*1000</f>
        <v>1217.790523937708</v>
      </c>
      <c r="AC186" s="28"/>
      <c r="AD186" s="27">
        <v>2040</v>
      </c>
      <c r="AE186" s="26">
        <f>Y134</f>
        <v>7721.1631088011391</v>
      </c>
      <c r="AF186" s="25"/>
    </row>
    <row r="187" spans="2:32" x14ac:dyDescent="0.3">
      <c r="C187" s="31" t="str">
        <f t="shared" si="28"/>
        <v>IMDHT</v>
      </c>
      <c r="D187" s="13">
        <f t="shared" si="29"/>
        <v>4.1845780168710283</v>
      </c>
      <c r="E187" s="36">
        <f>D187*'[14]Convergence programme'!I$33/100</f>
        <v>3.6545133107832752</v>
      </c>
      <c r="F187" s="36">
        <f>D187*'[14]Convergence programme'!N$33/100</f>
        <v>3.5767377730370704</v>
      </c>
      <c r="G187" s="36">
        <f>D187*'[14]Convergence programme'!S$33/100</f>
        <v>3.5767377730370704</v>
      </c>
      <c r="H187" s="36">
        <f>D187*'[14]Convergence programme'!X$33/100</f>
        <v>3.5767377730370704</v>
      </c>
      <c r="I187" s="36">
        <f>D187*'[14]Convergence programme'!AH$33/100</f>
        <v>3.5296754339181615</v>
      </c>
      <c r="J187" s="36">
        <f>D187*'[14]Convergence programme'!AR$33/100</f>
        <v>3.5296754339181615</v>
      </c>
      <c r="M187" s="36">
        <f>D187*'[14]Convergence programme'!$I$50/100</f>
        <v>0</v>
      </c>
      <c r="N187" s="36">
        <f>D187*'[14]Convergence programme'!$N$50/100</f>
        <v>0</v>
      </c>
      <c r="O187" s="36">
        <f>D187*'[14]Convergence programme'!$S$50/100</f>
        <v>0</v>
      </c>
      <c r="P187" s="36">
        <f>D187*'[14]Convergence programme'!$X$50/100</f>
        <v>0</v>
      </c>
      <c r="Q187" s="36">
        <f>D187*'[14]Convergence programme'!$AH$50/100</f>
        <v>0</v>
      </c>
      <c r="R187" s="36">
        <f>D187*'[14]Convergence programme'!$AR$50/100</f>
        <v>0</v>
      </c>
      <c r="U187" s="35">
        <f t="shared" si="30"/>
        <v>3654.5133107832753</v>
      </c>
      <c r="V187" s="35">
        <f t="shared" si="31"/>
        <v>3576.7377730370704</v>
      </c>
      <c r="W187" s="35">
        <f t="shared" si="32"/>
        <v>3576.7377730370704</v>
      </c>
      <c r="X187" s="3">
        <f t="shared" si="33"/>
        <v>3576.7377730370704</v>
      </c>
      <c r="Y187" s="3">
        <f t="shared" si="34"/>
        <v>3529.6754339181616</v>
      </c>
      <c r="Z187" s="3">
        <f t="shared" si="35"/>
        <v>3529.6754339181616</v>
      </c>
      <c r="AC187" s="28"/>
      <c r="AD187" s="29">
        <v>2050</v>
      </c>
      <c r="AE187" s="26">
        <f>Z134</f>
        <v>8023.9538189502045</v>
      </c>
      <c r="AF187" s="25"/>
    </row>
    <row r="188" spans="2:32" x14ac:dyDescent="0.3">
      <c r="C188" s="31" t="str">
        <f t="shared" si="28"/>
        <v>IMDRH</v>
      </c>
      <c r="D188" s="13">
        <f t="shared" si="29"/>
        <v>1.5691927190287567</v>
      </c>
      <c r="E188" s="36">
        <f>D188*'[14]Convergence programme'!I$33/100</f>
        <v>1.3704214990745476</v>
      </c>
      <c r="F188" s="36">
        <f>D188*'[14]Convergence programme'!N$33/100</f>
        <v>1.341256119182515</v>
      </c>
      <c r="G188" s="36">
        <f>D188*'[14]Convergence programme'!S$33/100</f>
        <v>1.341256119182515</v>
      </c>
      <c r="H188" s="36">
        <f>D188*'[14]Convergence programme'!X$33/100</f>
        <v>1.341256119182515</v>
      </c>
      <c r="I188" s="36">
        <f>D188*'[14]Convergence programme'!AH$33/100</f>
        <v>1.3236080123511662</v>
      </c>
      <c r="J188" s="36">
        <f>D188*'[14]Convergence programme'!AR$33/100</f>
        <v>1.3236080123511662</v>
      </c>
      <c r="M188" s="36">
        <f>D188*'[14]Convergence programme'!$I$50/100</f>
        <v>0</v>
      </c>
      <c r="N188" s="36">
        <f>D188*'[14]Convergence programme'!$N$50/100</f>
        <v>0</v>
      </c>
      <c r="O188" s="36">
        <f>D188*'[14]Convergence programme'!$S$50/100</f>
        <v>0</v>
      </c>
      <c r="P188" s="36">
        <f>D188*'[14]Convergence programme'!$X$50/100</f>
        <v>0</v>
      </c>
      <c r="Q188" s="36">
        <f>D188*'[14]Convergence programme'!$AH$50/100</f>
        <v>0</v>
      </c>
      <c r="R188" s="36">
        <f>D188*'[14]Convergence programme'!$AR$50/100</f>
        <v>0</v>
      </c>
      <c r="U188" s="35">
        <f t="shared" si="30"/>
        <v>1370.4214990745477</v>
      </c>
      <c r="V188" s="35">
        <f t="shared" si="31"/>
        <v>1341.256119182515</v>
      </c>
      <c r="W188" s="35">
        <f t="shared" si="32"/>
        <v>1341.256119182515</v>
      </c>
      <c r="X188" s="3">
        <f t="shared" si="33"/>
        <v>1341.256119182515</v>
      </c>
      <c r="Y188" s="3">
        <f t="shared" si="34"/>
        <v>1323.6080123511663</v>
      </c>
      <c r="Z188" s="3">
        <f t="shared" si="35"/>
        <v>1323.6080123511663</v>
      </c>
      <c r="AC188" s="28" t="str">
        <f>C135</f>
        <v>IFDTF</v>
      </c>
      <c r="AD188" s="27">
        <v>2015</v>
      </c>
      <c r="AE188" s="26">
        <f>U135</f>
        <v>624.03447638353009</v>
      </c>
      <c r="AF188" s="25"/>
    </row>
    <row r="189" spans="2:32" x14ac:dyDescent="0.3">
      <c r="C189" s="31" t="str">
        <f t="shared" si="28"/>
        <v>IMDLA</v>
      </c>
      <c r="D189" s="13">
        <f t="shared" si="29"/>
        <v>3.258144076191881</v>
      </c>
      <c r="E189" s="36">
        <f>D189*'[14]Convergence programme'!I$33/100</f>
        <v>2.845431689142262</v>
      </c>
      <c r="F189" s="36">
        <f>D189*'[14]Convergence programme'!N$33/100</f>
        <v>2.7848750675286169</v>
      </c>
      <c r="G189" s="36">
        <f>D189*'[14]Convergence programme'!S$33/100</f>
        <v>2.7848750675286169</v>
      </c>
      <c r="H189" s="36">
        <f>D189*'[14]Convergence programme'!X$33/100</f>
        <v>2.7848750675286169</v>
      </c>
      <c r="I189" s="36">
        <f>D189*'[14]Convergence programme'!AH$33/100</f>
        <v>2.7482319745348196</v>
      </c>
      <c r="J189" s="36">
        <f>D189*'[14]Convergence programme'!AR$33/100</f>
        <v>2.7482319745348196</v>
      </c>
      <c r="M189" s="36">
        <f>D189*'[14]Convergence programme'!$I$50/100</f>
        <v>0</v>
      </c>
      <c r="N189" s="36">
        <f>D189*'[14]Convergence programme'!$N$50/100</f>
        <v>0</v>
      </c>
      <c r="O189" s="36">
        <f>D189*'[14]Convergence programme'!$S$50/100</f>
        <v>0</v>
      </c>
      <c r="P189" s="36">
        <f>D189*'[14]Convergence programme'!$X$50/100</f>
        <v>0</v>
      </c>
      <c r="Q189" s="36">
        <f>D189*'[14]Convergence programme'!$AH$50/100</f>
        <v>0</v>
      </c>
      <c r="R189" s="36">
        <f>D189*'[14]Convergence programme'!$AR$50/100</f>
        <v>0</v>
      </c>
      <c r="U189" s="35">
        <f t="shared" si="30"/>
        <v>2845.4316891422618</v>
      </c>
      <c r="V189" s="35">
        <f t="shared" si="31"/>
        <v>2784.8750675286169</v>
      </c>
      <c r="W189" s="35">
        <f t="shared" si="32"/>
        <v>2784.8750675286169</v>
      </c>
      <c r="X189" s="3">
        <f t="shared" si="33"/>
        <v>2784.8750675286169</v>
      </c>
      <c r="Y189" s="3">
        <f t="shared" si="34"/>
        <v>2748.2319745348195</v>
      </c>
      <c r="Z189" s="3">
        <f t="shared" si="35"/>
        <v>2748.2319745348195</v>
      </c>
      <c r="AC189" s="28"/>
      <c r="AD189" s="27">
        <v>2020</v>
      </c>
      <c r="AE189" s="26">
        <f>V135</f>
        <v>629.01697665753841</v>
      </c>
      <c r="AF189" s="25"/>
    </row>
    <row r="190" spans="2:32" x14ac:dyDescent="0.3">
      <c r="C190" s="31" t="str">
        <f t="shared" si="28"/>
        <v>IMDEM</v>
      </c>
      <c r="D190" s="13">
        <f t="shared" si="29"/>
        <v>12.935209556471627</v>
      </c>
      <c r="E190" s="36">
        <f>D190*'[14]Convergence programme'!I$33/100</f>
        <v>11.296693552207596</v>
      </c>
      <c r="F190" s="36">
        <f>D190*'[14]Convergence programme'!N$33/100</f>
        <v>11.056276746723661</v>
      </c>
      <c r="G190" s="36">
        <f>D190*'[14]Convergence programme'!S$33/100</f>
        <v>11.056276746723661</v>
      </c>
      <c r="H190" s="36">
        <f>D190*'[14]Convergence programme'!X$33/100</f>
        <v>11.056276746723661</v>
      </c>
      <c r="I190" s="36">
        <f>D190*'[14]Convergence programme'!AH$33/100</f>
        <v>10.910799421108875</v>
      </c>
      <c r="J190" s="36">
        <f>D190*'[14]Convergence programme'!AR$33/100</f>
        <v>10.910799421108875</v>
      </c>
      <c r="M190" s="36">
        <f>D190*'[14]Convergence programme'!$I$50/100</f>
        <v>0</v>
      </c>
      <c r="N190" s="36">
        <f>D190*'[14]Convergence programme'!$N$50/100</f>
        <v>0</v>
      </c>
      <c r="O190" s="36">
        <f>D190*'[14]Convergence programme'!$S$50/100</f>
        <v>0</v>
      </c>
      <c r="P190" s="36">
        <f>D190*'[14]Convergence programme'!$X$50/100</f>
        <v>0</v>
      </c>
      <c r="Q190" s="36">
        <f>D190*'[14]Convergence programme'!$AH$50/100</f>
        <v>0</v>
      </c>
      <c r="R190" s="36">
        <f>D190*'[14]Convergence programme'!$AR$50/100</f>
        <v>0</v>
      </c>
      <c r="U190" s="35">
        <f t="shared" si="30"/>
        <v>11296.693552207596</v>
      </c>
      <c r="V190" s="35">
        <f t="shared" si="31"/>
        <v>11056.276746723661</v>
      </c>
      <c r="W190" s="35">
        <f t="shared" si="32"/>
        <v>11056.276746723661</v>
      </c>
      <c r="X190" s="3">
        <f t="shared" si="33"/>
        <v>11056.276746723661</v>
      </c>
      <c r="Y190" s="3">
        <f t="shared" si="34"/>
        <v>10910.799421108875</v>
      </c>
      <c r="Z190" s="3">
        <f t="shared" si="35"/>
        <v>10910.799421108875</v>
      </c>
      <c r="AC190" s="28"/>
      <c r="AD190" s="27">
        <v>2025</v>
      </c>
      <c r="AE190" s="26">
        <f>W135</f>
        <v>616.43663712438774</v>
      </c>
      <c r="AF190" s="25"/>
    </row>
    <row r="191" spans="2:32" x14ac:dyDescent="0.3">
      <c r="C191" s="31" t="str">
        <f t="shared" si="28"/>
        <v>IMDTF</v>
      </c>
      <c r="D191" s="13">
        <f t="shared" si="29"/>
        <v>2.1169254703507168</v>
      </c>
      <c r="E191" s="36">
        <f>D191*'[14]Convergence programme'!I$33/100</f>
        <v>1.8487723918976178</v>
      </c>
      <c r="F191" s="36">
        <f>D191*'[14]Convergence programme'!N$33/100</f>
        <v>1.8094267240282738</v>
      </c>
      <c r="G191" s="36">
        <f>D191*'[14]Convergence programme'!S$33/100</f>
        <v>1.8094267240282738</v>
      </c>
      <c r="H191" s="36">
        <f>D191*'[14]Convergence programme'!X$33/100</f>
        <v>1.8094267240282738</v>
      </c>
      <c r="I191" s="36">
        <f>D191*'[14]Convergence programme'!AH$33/100</f>
        <v>1.7856184776594808</v>
      </c>
      <c r="J191" s="36">
        <f>D191*'[14]Convergence programme'!AR$33/100</f>
        <v>1.7856184776594808</v>
      </c>
      <c r="M191" s="36">
        <f>D191*'[14]Convergence programme'!$I$50/100</f>
        <v>0</v>
      </c>
      <c r="N191" s="36">
        <f>D191*'[14]Convergence programme'!$N$50/100</f>
        <v>0</v>
      </c>
      <c r="O191" s="36">
        <f>D191*'[14]Convergence programme'!$S$50/100</f>
        <v>0</v>
      </c>
      <c r="P191" s="36">
        <f>D191*'[14]Convergence programme'!$X$50/100</f>
        <v>0</v>
      </c>
      <c r="Q191" s="36">
        <f>D191*'[14]Convergence programme'!$AH$50/100</f>
        <v>0</v>
      </c>
      <c r="R191" s="36">
        <f>D191*'[14]Convergence programme'!$AR$50/100</f>
        <v>0</v>
      </c>
      <c r="U191" s="35">
        <f t="shared" si="30"/>
        <v>1848.7723918976178</v>
      </c>
      <c r="V191" s="35">
        <f t="shared" si="31"/>
        <v>1809.4267240282738</v>
      </c>
      <c r="W191" s="35">
        <f t="shared" si="32"/>
        <v>1809.4267240282738</v>
      </c>
      <c r="X191" s="3">
        <f t="shared" si="33"/>
        <v>1809.4267240282738</v>
      </c>
      <c r="Y191" s="3">
        <f t="shared" si="34"/>
        <v>1785.6184776594807</v>
      </c>
      <c r="Z191" s="3">
        <f t="shared" si="35"/>
        <v>1785.6184776594807</v>
      </c>
      <c r="AC191" s="28"/>
      <c r="AD191" s="27">
        <v>2030</v>
      </c>
      <c r="AE191" s="26">
        <f>X135</f>
        <v>616.43663712438774</v>
      </c>
      <c r="AF191" s="25"/>
    </row>
    <row r="192" spans="2:32" x14ac:dyDescent="0.3">
      <c r="C192" s="31" t="str">
        <f t="shared" si="28"/>
        <v>IMDFL</v>
      </c>
      <c r="D192" s="13">
        <f t="shared" si="29"/>
        <v>0.19763459122886284</v>
      </c>
      <c r="E192" s="36">
        <f>D192*'[14]Convergence programme'!I$33/100</f>
        <v>0.17260001878448702</v>
      </c>
      <c r="F192" s="36">
        <f>D192*'[14]Convergence programme'!N$33/100</f>
        <v>0.16892673642528513</v>
      </c>
      <c r="G192" s="36">
        <f>D192*'[14]Convergence programme'!S$33/100</f>
        <v>0.16892673642528513</v>
      </c>
      <c r="H192" s="36">
        <f>D192*'[14]Convergence programme'!X$33/100</f>
        <v>0.16892673642528513</v>
      </c>
      <c r="I192" s="36">
        <f>D192*'[14]Convergence programme'!AH$33/100</f>
        <v>0.16670401620916295</v>
      </c>
      <c r="J192" s="36">
        <f>D192*'[14]Convergence programme'!AR$33/100</f>
        <v>0.16670401620916295</v>
      </c>
      <c r="M192" s="36">
        <f>D192*'[14]Convergence programme'!$I$50/100</f>
        <v>0</v>
      </c>
      <c r="N192" s="36">
        <f>D192*'[14]Convergence programme'!$N$50/100</f>
        <v>0</v>
      </c>
      <c r="O192" s="36">
        <f>D192*'[14]Convergence programme'!$S$50/100</f>
        <v>0</v>
      </c>
      <c r="P192" s="36">
        <f>D192*'[14]Convergence programme'!$X$50/100</f>
        <v>0</v>
      </c>
      <c r="Q192" s="36">
        <f>D192*'[14]Convergence programme'!$AH$50/100</f>
        <v>0</v>
      </c>
      <c r="R192" s="36">
        <f>D192*'[14]Convergence programme'!$AR$50/100</f>
        <v>0</v>
      </c>
      <c r="U192" s="35">
        <f t="shared" si="30"/>
        <v>172.60001878448702</v>
      </c>
      <c r="V192" s="35">
        <f t="shared" si="31"/>
        <v>168.92673642528513</v>
      </c>
      <c r="W192" s="35">
        <f t="shared" si="32"/>
        <v>168.92673642528513</v>
      </c>
      <c r="X192" s="3">
        <f t="shared" si="33"/>
        <v>168.92673642528513</v>
      </c>
      <c r="Y192" s="3">
        <f t="shared" si="34"/>
        <v>166.70401620916294</v>
      </c>
      <c r="Z192" s="3">
        <f t="shared" si="35"/>
        <v>166.70401620916294</v>
      </c>
      <c r="AC192" s="28"/>
      <c r="AD192" s="27">
        <v>2040</v>
      </c>
      <c r="AE192" s="26">
        <f>Y135</f>
        <v>641.59731619068918</v>
      </c>
      <c r="AF192" s="25"/>
    </row>
    <row r="193" spans="2:32" x14ac:dyDescent="0.3">
      <c r="B193" s="2"/>
      <c r="C193" s="34" t="e">
        <f>#REF!</f>
        <v>#REF!</v>
      </c>
      <c r="D193" s="19" t="e">
        <f>SUM(#REF!)</f>
        <v>#REF!</v>
      </c>
      <c r="E193" s="33" t="e">
        <f>D193*'[14]Convergence programme'!I$33/100</f>
        <v>#REF!</v>
      </c>
      <c r="F193" s="33" t="e">
        <f>D193*'[14]Convergence programme'!N$33/100</f>
        <v>#REF!</v>
      </c>
      <c r="G193" s="33" t="e">
        <f>D193*'[14]Convergence programme'!S$33/100</f>
        <v>#REF!</v>
      </c>
      <c r="H193" s="33" t="e">
        <f>D193*'[14]Convergence programme'!X$33/100</f>
        <v>#REF!</v>
      </c>
      <c r="I193" s="33" t="e">
        <f>D193*'[14]Convergence programme'!AH$33/100</f>
        <v>#REF!</v>
      </c>
      <c r="J193" s="33" t="e">
        <f>D193*'[14]Convergence programme'!AR$33/100</f>
        <v>#REF!</v>
      </c>
      <c r="K193" s="2"/>
      <c r="L193" s="2"/>
      <c r="M193" s="33" t="e">
        <f>D193*'[14]Convergence programme'!$I$50/100</f>
        <v>#REF!</v>
      </c>
      <c r="N193" s="33" t="e">
        <f>D193*'[14]Convergence programme'!$N$50/100</f>
        <v>#REF!</v>
      </c>
      <c r="O193" s="33" t="e">
        <f>D193*'[14]Convergence programme'!$S$50/100</f>
        <v>#REF!</v>
      </c>
      <c r="P193" s="33" t="e">
        <f>D193*'[14]Convergence programme'!$X$50/100</f>
        <v>#REF!</v>
      </c>
      <c r="Q193" s="33" t="e">
        <f>D193*'[14]Convergence programme'!$AH$50/100</f>
        <v>#REF!</v>
      </c>
      <c r="R193" s="33" t="e">
        <f>D193*'[14]Convergence programme'!$AR$50/100</f>
        <v>#REF!</v>
      </c>
      <c r="S193" s="2"/>
      <c r="T193" s="2"/>
      <c r="U193" s="32" t="e">
        <f t="shared" si="30"/>
        <v>#REF!</v>
      </c>
      <c r="V193" s="32" t="e">
        <f t="shared" si="31"/>
        <v>#REF!</v>
      </c>
      <c r="W193" s="32" t="e">
        <f t="shared" si="32"/>
        <v>#REF!</v>
      </c>
      <c r="X193" s="4" t="e">
        <f t="shared" si="33"/>
        <v>#REF!</v>
      </c>
      <c r="Y193" s="4" t="e">
        <f t="shared" si="34"/>
        <v>#REF!</v>
      </c>
      <c r="Z193" s="4" t="e">
        <f t="shared" si="35"/>
        <v>#REF!</v>
      </c>
      <c r="AC193" s="28"/>
      <c r="AD193" s="29">
        <v>2050</v>
      </c>
      <c r="AE193" s="26">
        <f>Z135</f>
        <v>666.75799525699074</v>
      </c>
      <c r="AF193" s="25"/>
    </row>
    <row r="194" spans="2:32" x14ac:dyDescent="0.3">
      <c r="B194" s="37" t="s">
        <v>42</v>
      </c>
      <c r="C194" s="31" t="str">
        <f t="shared" ref="C194:C200" si="36">J67</f>
        <v>IUDMT</v>
      </c>
      <c r="D194" s="13">
        <f t="shared" ref="D194:D200" si="37">SUM(F67:I67)</f>
        <v>7.6610635364877009</v>
      </c>
      <c r="E194" s="36">
        <f>D194*'[14]Convergence programme'!I$34/100</f>
        <v>7.1986949616504123</v>
      </c>
      <c r="F194" s="36">
        <f>D194*'[14]Convergence programme'!N$34/100</f>
        <v>7.300912239742761</v>
      </c>
      <c r="G194" s="36">
        <f>D194*'[14]Convergence programme'!S$34/100</f>
        <v>7.1062212466829546</v>
      </c>
      <c r="H194" s="36">
        <f>D194*'[14]Convergence programme'!X$34/100</f>
        <v>6.9602030018880985</v>
      </c>
      <c r="I194" s="36">
        <f>D194*'[14]Convergence programme'!AH$34/100</f>
        <v>6.9602030018880985</v>
      </c>
      <c r="J194" s="36">
        <f>D194*'[14]Convergence programme'!AR$34/100</f>
        <v>7.1548939949479049</v>
      </c>
      <c r="M194" s="36">
        <f>D194*'[14]Convergence programme'!$I$51/100</f>
        <v>0</v>
      </c>
      <c r="N194" s="36">
        <f>D194*'[14]Convergence programme'!$N$51/100</f>
        <v>0</v>
      </c>
      <c r="O194" s="36">
        <f>D194*'[14]Convergence programme'!$S$51/100</f>
        <v>0</v>
      </c>
      <c r="P194" s="36">
        <f>D194*'[14]Convergence programme'!$X$51/100</f>
        <v>0</v>
      </c>
      <c r="Q194" s="36">
        <f>D194*'[14]Convergence programme'!$AH$51/100</f>
        <v>0</v>
      </c>
      <c r="R194" s="36">
        <f>D194*'[14]Convergence programme'!$AR$51/100</f>
        <v>0</v>
      </c>
      <c r="U194" s="35">
        <f t="shared" si="30"/>
        <v>7198.6949616504126</v>
      </c>
      <c r="V194" s="35">
        <f t="shared" si="31"/>
        <v>7300.9122397427609</v>
      </c>
      <c r="W194" s="35">
        <f t="shared" si="32"/>
        <v>7106.2212466829542</v>
      </c>
      <c r="X194" s="3">
        <f t="shared" si="33"/>
        <v>6960.2030018880987</v>
      </c>
      <c r="Y194" s="3">
        <f t="shared" si="34"/>
        <v>6960.2030018880987</v>
      </c>
      <c r="Z194" s="3">
        <f t="shared" si="35"/>
        <v>7154.8939949479045</v>
      </c>
      <c r="AC194" s="28" t="str">
        <f>C138</f>
        <v>ICDMT</v>
      </c>
      <c r="AD194" s="27">
        <v>2015</v>
      </c>
      <c r="AE194" s="26">
        <f>U138</f>
        <v>4884.3575630630694</v>
      </c>
      <c r="AF194" s="25" t="str">
        <f>B138</f>
        <v>Chemical</v>
      </c>
    </row>
    <row r="195" spans="2:32" x14ac:dyDescent="0.3">
      <c r="C195" s="31" t="str">
        <f t="shared" si="36"/>
        <v>IUDHT</v>
      </c>
      <c r="D195" s="13">
        <f t="shared" si="37"/>
        <v>0</v>
      </c>
      <c r="E195" s="36">
        <f>D195*'[14]Convergence programme'!I$34/100</f>
        <v>0</v>
      </c>
      <c r="F195" s="36">
        <f>D195*'[14]Convergence programme'!N$34/100</f>
        <v>0</v>
      </c>
      <c r="G195" s="36">
        <f>D195*'[14]Convergence programme'!S$34/100</f>
        <v>0</v>
      </c>
      <c r="H195" s="36">
        <f>D195*'[14]Convergence programme'!X$34/100</f>
        <v>0</v>
      </c>
      <c r="I195" s="36">
        <f>D195*'[14]Convergence programme'!AH$34/100</f>
        <v>0</v>
      </c>
      <c r="J195" s="36">
        <f>D195*'[14]Convergence programme'!AR$34/100</f>
        <v>0</v>
      </c>
      <c r="M195" s="36">
        <f>D195*'[14]Convergence programme'!$I$51/100</f>
        <v>0</v>
      </c>
      <c r="N195" s="36">
        <f>D195*'[14]Convergence programme'!$N$51/100</f>
        <v>0</v>
      </c>
      <c r="O195" s="36">
        <f>D195*'[14]Convergence programme'!$S$51/100</f>
        <v>0</v>
      </c>
      <c r="P195" s="36">
        <f>D195*'[14]Convergence programme'!$X$51/100</f>
        <v>0</v>
      </c>
      <c r="Q195" s="36">
        <f>D195*'[14]Convergence programme'!$AH$51/100</f>
        <v>0</v>
      </c>
      <c r="R195" s="36">
        <f>D195*'[14]Convergence programme'!$AR$51/100</f>
        <v>0</v>
      </c>
      <c r="U195" s="35">
        <f t="shared" si="30"/>
        <v>0</v>
      </c>
      <c r="V195" s="35">
        <f t="shared" si="31"/>
        <v>0</v>
      </c>
      <c r="W195" s="35">
        <f t="shared" si="32"/>
        <v>0</v>
      </c>
      <c r="X195" s="3">
        <f t="shared" si="33"/>
        <v>0</v>
      </c>
      <c r="Y195" s="3">
        <f t="shared" si="34"/>
        <v>0</v>
      </c>
      <c r="Z195" s="3">
        <f t="shared" si="35"/>
        <v>0</v>
      </c>
      <c r="AC195" s="28"/>
      <c r="AD195" s="27">
        <v>2020</v>
      </c>
      <c r="AE195" s="26">
        <f>V138</f>
        <v>4962.9154062257685</v>
      </c>
      <c r="AF195" s="25"/>
    </row>
    <row r="196" spans="2:32" x14ac:dyDescent="0.3">
      <c r="C196" s="31" t="str">
        <f t="shared" si="36"/>
        <v>IUDRH</v>
      </c>
      <c r="D196" s="13">
        <f t="shared" si="37"/>
        <v>74.479227393384306</v>
      </c>
      <c r="E196" s="36">
        <f>D196*'[14]Convergence programme'!I$34/100</f>
        <v>69.984178623608756</v>
      </c>
      <c r="F196" s="36">
        <f>D196*'[14]Convergence programme'!N$34/100</f>
        <v>70.977913222246883</v>
      </c>
      <c r="G196" s="36">
        <f>D196*'[14]Convergence programme'!S$34/100</f>
        <v>69.085168869653629</v>
      </c>
      <c r="H196" s="36">
        <f>D196*'[14]Convergence programme'!X$34/100</f>
        <v>67.665610605208684</v>
      </c>
      <c r="I196" s="36">
        <f>D196*'[14]Convergence programme'!AH$34/100</f>
        <v>67.665610605208684</v>
      </c>
      <c r="J196" s="36">
        <f>D196*'[14]Convergence programme'!AR$34/100</f>
        <v>69.558354957801939</v>
      </c>
      <c r="M196" s="36">
        <f>D196*'[14]Convergence programme'!$I$51/100</f>
        <v>0</v>
      </c>
      <c r="N196" s="36">
        <f>D196*'[14]Convergence programme'!$N$51/100</f>
        <v>0</v>
      </c>
      <c r="O196" s="36">
        <f>D196*'[14]Convergence programme'!$S$51/100</f>
        <v>0</v>
      </c>
      <c r="P196" s="36">
        <f>D196*'[14]Convergence programme'!$X$51/100</f>
        <v>0</v>
      </c>
      <c r="Q196" s="36">
        <f>D196*'[14]Convergence programme'!$AH$51/100</f>
        <v>0</v>
      </c>
      <c r="R196" s="36">
        <f>D196*'[14]Convergence programme'!$AR$51/100</f>
        <v>0</v>
      </c>
      <c r="U196" s="35">
        <f t="shared" si="30"/>
        <v>69984.17862360875</v>
      </c>
      <c r="V196" s="35">
        <f t="shared" si="31"/>
        <v>70977.913222246876</v>
      </c>
      <c r="W196" s="35">
        <f t="shared" si="32"/>
        <v>69085.168869653629</v>
      </c>
      <c r="X196" s="3">
        <f t="shared" si="33"/>
        <v>67665.610605208683</v>
      </c>
      <c r="Y196" s="3">
        <f t="shared" si="34"/>
        <v>67665.610605208683</v>
      </c>
      <c r="Z196" s="3">
        <f t="shared" si="35"/>
        <v>69558.354957801945</v>
      </c>
      <c r="AC196" s="28"/>
      <c r="AD196" s="27">
        <v>2025</v>
      </c>
      <c r="AE196" s="26">
        <f>W138</f>
        <v>5005.1999669963952</v>
      </c>
      <c r="AF196" s="25"/>
    </row>
    <row r="197" spans="2:32" x14ac:dyDescent="0.3">
      <c r="C197" s="31" t="str">
        <f t="shared" si="36"/>
        <v>IUDLA</v>
      </c>
      <c r="D197" s="13">
        <f t="shared" si="37"/>
        <v>54.808834652327441</v>
      </c>
      <c r="E197" s="36">
        <f>D197*'[14]Convergence programme'!I$34/100</f>
        <v>51.500954141221861</v>
      </c>
      <c r="F197" s="36">
        <f>D197*'[14]Convergence programme'!N$34/100</f>
        <v>52.232237711302133</v>
      </c>
      <c r="G197" s="36">
        <f>D197*'[14]Convergence programme'!S$34/100</f>
        <v>50.839378039000742</v>
      </c>
      <c r="H197" s="36">
        <f>D197*'[14]Convergence programme'!X$34/100</f>
        <v>49.794733284774701</v>
      </c>
      <c r="I197" s="36">
        <f>D197*'[14]Convergence programme'!AH$34/100</f>
        <v>49.794733284774701</v>
      </c>
      <c r="J197" s="36">
        <f>D197*'[14]Convergence programme'!AR$34/100</f>
        <v>51.187592957076092</v>
      </c>
      <c r="M197" s="36">
        <f>D197*'[14]Convergence programme'!$I$51/100</f>
        <v>0</v>
      </c>
      <c r="N197" s="36">
        <f>D197*'[14]Convergence programme'!$N$51/100</f>
        <v>0</v>
      </c>
      <c r="O197" s="36">
        <f>D197*'[14]Convergence programme'!$S$51/100</f>
        <v>0</v>
      </c>
      <c r="P197" s="36">
        <f>D197*'[14]Convergence programme'!$X$51/100</f>
        <v>0</v>
      </c>
      <c r="Q197" s="36">
        <f>D197*'[14]Convergence programme'!$AH$51/100</f>
        <v>0</v>
      </c>
      <c r="R197" s="36">
        <f>D197*'[14]Convergence programme'!$AR$51/100</f>
        <v>0</v>
      </c>
      <c r="U197" s="35">
        <f t="shared" si="30"/>
        <v>51500.95414122186</v>
      </c>
      <c r="V197" s="35">
        <f t="shared" si="31"/>
        <v>52232.237711302136</v>
      </c>
      <c r="W197" s="35">
        <f t="shared" si="32"/>
        <v>50839.378039000745</v>
      </c>
      <c r="X197" s="3">
        <f t="shared" si="33"/>
        <v>49794.733284774702</v>
      </c>
      <c r="Y197" s="3">
        <f t="shared" si="34"/>
        <v>49794.733284774702</v>
      </c>
      <c r="Z197" s="3">
        <f t="shared" si="35"/>
        <v>51187.592957076093</v>
      </c>
      <c r="AC197" s="28"/>
      <c r="AD197" s="27">
        <v>2030</v>
      </c>
      <c r="AE197" s="26">
        <f>X138</f>
        <v>5047.4845277670202</v>
      </c>
      <c r="AF197" s="25"/>
    </row>
    <row r="198" spans="2:32" x14ac:dyDescent="0.3">
      <c r="C198" s="31" t="str">
        <f t="shared" si="36"/>
        <v>IUDEM</v>
      </c>
      <c r="D198" s="13">
        <f t="shared" si="37"/>
        <v>34.255505911984955</v>
      </c>
      <c r="E198" s="36">
        <f>D198*'[14]Convergence programme'!I$34/100</f>
        <v>32.188081542846227</v>
      </c>
      <c r="F198" s="36">
        <f>D198*'[14]Convergence programme'!N$34/100</f>
        <v>32.645133564060082</v>
      </c>
      <c r="G198" s="36">
        <f>D198*'[14]Convergence programme'!S$34/100</f>
        <v>31.774596669018479</v>
      </c>
      <c r="H198" s="36">
        <f>D198*'[14]Convergence programme'!X$34/100</f>
        <v>31.121693997737275</v>
      </c>
      <c r="I198" s="36">
        <f>D198*'[14]Convergence programme'!AH$34/100</f>
        <v>31.121693997737275</v>
      </c>
      <c r="J198" s="36">
        <f>D198*'[14]Convergence programme'!AR$34/100</f>
        <v>31.992230892778881</v>
      </c>
      <c r="M198" s="36">
        <f>D198*'[14]Convergence programme'!$I$51/100</f>
        <v>0</v>
      </c>
      <c r="N198" s="36">
        <f>D198*'[14]Convergence programme'!$N$51/100</f>
        <v>0</v>
      </c>
      <c r="O198" s="36">
        <f>D198*'[14]Convergence programme'!$S$51/100</f>
        <v>0</v>
      </c>
      <c r="P198" s="36">
        <f>D198*'[14]Convergence programme'!$X$51/100</f>
        <v>0</v>
      </c>
      <c r="Q198" s="36">
        <f>D198*'[14]Convergence programme'!$AH$51/100</f>
        <v>0</v>
      </c>
      <c r="R198" s="36">
        <f>D198*'[14]Convergence programme'!$AR$51/100</f>
        <v>0</v>
      </c>
      <c r="U198" s="35">
        <f t="shared" si="30"/>
        <v>32188.081542846227</v>
      </c>
      <c r="V198" s="35">
        <f t="shared" si="31"/>
        <v>32645.133564060081</v>
      </c>
      <c r="W198" s="35">
        <f t="shared" si="32"/>
        <v>31774.59666901848</v>
      </c>
      <c r="X198" s="3">
        <f t="shared" si="33"/>
        <v>31121.693997737275</v>
      </c>
      <c r="Y198" s="3">
        <f t="shared" si="34"/>
        <v>31121.693997737275</v>
      </c>
      <c r="Z198" s="3">
        <f t="shared" si="35"/>
        <v>31992.23089277888</v>
      </c>
      <c r="AC198" s="28"/>
      <c r="AD198" s="27">
        <v>2040</v>
      </c>
      <c r="AE198" s="26">
        <f>Y138</f>
        <v>5132.0536493082736</v>
      </c>
      <c r="AF198" s="25"/>
    </row>
    <row r="199" spans="2:32" x14ac:dyDescent="0.3">
      <c r="C199" s="31" t="str">
        <f t="shared" si="36"/>
        <v>IUDTF</v>
      </c>
      <c r="D199" s="13">
        <f t="shared" si="37"/>
        <v>15.747666130554549</v>
      </c>
      <c r="E199" s="36">
        <f>D199*'[14]Convergence programme'!I$34/100</f>
        <v>14.797246399518601</v>
      </c>
      <c r="F199" s="36">
        <f>D199*'[14]Convergence programme'!N$34/100</f>
        <v>15.007358684908985</v>
      </c>
      <c r="G199" s="36">
        <f>D199*'[14]Convergence programme'!S$34/100</f>
        <v>14.607162453311412</v>
      </c>
      <c r="H199" s="36">
        <f>D199*'[14]Convergence programme'!X$34/100</f>
        <v>14.307015279613232</v>
      </c>
      <c r="I199" s="36">
        <f>D199*'[14]Convergence programme'!AH$34/100</f>
        <v>14.307015279613232</v>
      </c>
      <c r="J199" s="36">
        <f>D199*'[14]Convergence programme'!AR$34/100</f>
        <v>14.707211511210803</v>
      </c>
      <c r="M199" s="36">
        <f>D199*'[14]Convergence programme'!$I$51/100</f>
        <v>0</v>
      </c>
      <c r="N199" s="36">
        <f>D199*'[14]Convergence programme'!$N$51/100</f>
        <v>0</v>
      </c>
      <c r="O199" s="36">
        <f>D199*'[14]Convergence programme'!$S$51/100</f>
        <v>0</v>
      </c>
      <c r="P199" s="36">
        <f>D199*'[14]Convergence programme'!$X$51/100</f>
        <v>0</v>
      </c>
      <c r="Q199" s="36">
        <f>D199*'[14]Convergence programme'!$AH$51/100</f>
        <v>0</v>
      </c>
      <c r="R199" s="36">
        <f>D199*'[14]Convergence programme'!$AR$51/100</f>
        <v>0</v>
      </c>
      <c r="U199" s="35">
        <f t="shared" si="30"/>
        <v>14797.246399518601</v>
      </c>
      <c r="V199" s="35">
        <f t="shared" si="31"/>
        <v>15007.358684908984</v>
      </c>
      <c r="W199" s="35">
        <f t="shared" si="32"/>
        <v>14607.162453311412</v>
      </c>
      <c r="X199" s="3">
        <f t="shared" si="33"/>
        <v>14307.015279613232</v>
      </c>
      <c r="Y199" s="3">
        <f t="shared" si="34"/>
        <v>14307.015279613232</v>
      </c>
      <c r="Z199" s="3">
        <f t="shared" si="35"/>
        <v>14707.211511210802</v>
      </c>
      <c r="AC199" s="28"/>
      <c r="AD199" s="29">
        <v>2050</v>
      </c>
      <c r="AE199" s="26">
        <f>Z138</f>
        <v>5216.6227708495262</v>
      </c>
      <c r="AF199" s="25"/>
    </row>
    <row r="200" spans="2:32" x14ac:dyDescent="0.3">
      <c r="C200" s="31" t="str">
        <f t="shared" si="36"/>
        <v>IUDFL</v>
      </c>
      <c r="D200" s="13">
        <f t="shared" si="37"/>
        <v>6.4398563654206445E-2</v>
      </c>
      <c r="E200" s="36">
        <f>D200*'[14]Convergence programme'!I$34/100</f>
        <v>6.0511913718913658E-2</v>
      </c>
      <c r="F200" s="36">
        <f>D200*'[14]Convergence programme'!N$34/100</f>
        <v>6.1371147669714139E-2</v>
      </c>
      <c r="G200" s="36">
        <f>D200*'[14]Convergence programme'!S$34/100</f>
        <v>5.9734583731855098E-2</v>
      </c>
      <c r="H200" s="36">
        <f>D200*'[14]Convergence programme'!X$34/100</f>
        <v>5.8507160778460812E-2</v>
      </c>
      <c r="I200" s="36">
        <f>D200*'[14]Convergence programme'!AH$34/100</f>
        <v>5.8507160778460812E-2</v>
      </c>
      <c r="J200" s="36">
        <f>D200*'[14]Convergence programme'!AR$34/100</f>
        <v>6.014372471631986E-2</v>
      </c>
      <c r="M200" s="36">
        <f>D200*'[14]Convergence programme'!$I$51/100</f>
        <v>0</v>
      </c>
      <c r="N200" s="36">
        <f>D200*'[14]Convergence programme'!$N$51/100</f>
        <v>0</v>
      </c>
      <c r="O200" s="36">
        <f>D200*'[14]Convergence programme'!$S$51/100</f>
        <v>0</v>
      </c>
      <c r="P200" s="36">
        <f>D200*'[14]Convergence programme'!$X$51/100</f>
        <v>0</v>
      </c>
      <c r="Q200" s="36">
        <f>D200*'[14]Convergence programme'!$AH$51/100</f>
        <v>0</v>
      </c>
      <c r="R200" s="36">
        <f>D200*'[14]Convergence programme'!$AR$51/100</f>
        <v>0</v>
      </c>
      <c r="U200" s="35">
        <f t="shared" si="30"/>
        <v>60.511913718913661</v>
      </c>
      <c r="V200" s="35">
        <f t="shared" si="31"/>
        <v>61.371147669714141</v>
      </c>
      <c r="W200" s="35">
        <f t="shared" si="32"/>
        <v>59.734583731855096</v>
      </c>
      <c r="X200" s="3">
        <f t="shared" si="33"/>
        <v>58.507160778460815</v>
      </c>
      <c r="Y200" s="3">
        <f t="shared" si="34"/>
        <v>58.507160778460815</v>
      </c>
      <c r="Z200" s="3">
        <f t="shared" si="35"/>
        <v>60.143724716319859</v>
      </c>
      <c r="AC200" s="28" t="str">
        <f>C139</f>
        <v>ICDHT</v>
      </c>
      <c r="AD200" s="27">
        <v>2015</v>
      </c>
      <c r="AE200" s="26">
        <f>U139</f>
        <v>2258.9769343028634</v>
      </c>
      <c r="AF200" s="25"/>
    </row>
    <row r="201" spans="2:32" x14ac:dyDescent="0.3">
      <c r="B201" s="2"/>
      <c r="C201" s="34" t="e">
        <f>#REF!</f>
        <v>#REF!</v>
      </c>
      <c r="D201" s="19" t="e">
        <f>SUM(#REF!)</f>
        <v>#REF!</v>
      </c>
      <c r="E201" s="33" t="e">
        <f>D201*'[14]Convergence programme'!I$34/100</f>
        <v>#REF!</v>
      </c>
      <c r="F201" s="33" t="e">
        <f>D201*'[14]Convergence programme'!N$34/100</f>
        <v>#REF!</v>
      </c>
      <c r="G201" s="33" t="e">
        <f>D201*'[14]Convergence programme'!S$34/100</f>
        <v>#REF!</v>
      </c>
      <c r="H201" s="33" t="e">
        <f>D201*'[14]Convergence programme'!X$34/100</f>
        <v>#REF!</v>
      </c>
      <c r="I201" s="33" t="e">
        <f>D201*'[14]Convergence programme'!AH$34/100</f>
        <v>#REF!</v>
      </c>
      <c r="J201" s="33" t="e">
        <f>D201*'[14]Convergence programme'!AR$34/100</f>
        <v>#REF!</v>
      </c>
      <c r="K201" s="2"/>
      <c r="L201" s="2"/>
      <c r="M201" s="33" t="e">
        <f>D201*'[14]Convergence programme'!$I$51/100</f>
        <v>#REF!</v>
      </c>
      <c r="N201" s="33" t="e">
        <f>D201*'[14]Convergence programme'!$N$51/100</f>
        <v>#REF!</v>
      </c>
      <c r="O201" s="33" t="e">
        <f>D201*'[14]Convergence programme'!$S$51/100</f>
        <v>#REF!</v>
      </c>
      <c r="P201" s="33" t="e">
        <f>D201*'[14]Convergence programme'!$X$51/100</f>
        <v>#REF!</v>
      </c>
      <c r="Q201" s="33" t="e">
        <f>D201*'[14]Convergence programme'!$AH$51/100</f>
        <v>#REF!</v>
      </c>
      <c r="R201" s="33" t="e">
        <f>D201*'[14]Convergence programme'!$AR$51/100</f>
        <v>#REF!</v>
      </c>
      <c r="S201" s="2"/>
      <c r="T201" s="2"/>
      <c r="U201" s="32" t="e">
        <f t="shared" si="30"/>
        <v>#REF!</v>
      </c>
      <c r="V201" s="32" t="e">
        <f t="shared" si="31"/>
        <v>#REF!</v>
      </c>
      <c r="W201" s="32" t="e">
        <f t="shared" si="32"/>
        <v>#REF!</v>
      </c>
      <c r="X201" s="4" t="e">
        <f t="shared" si="33"/>
        <v>#REF!</v>
      </c>
      <c r="Y201" s="4" t="e">
        <f t="shared" si="34"/>
        <v>#REF!</v>
      </c>
      <c r="Z201" s="4" t="e">
        <f t="shared" si="35"/>
        <v>#REF!</v>
      </c>
      <c r="AC201" s="28"/>
      <c r="AD201" s="27">
        <v>2020</v>
      </c>
      <c r="AE201" s="26">
        <f>V139</f>
        <v>2295.3093185359762</v>
      </c>
      <c r="AF201" s="25"/>
    </row>
    <row r="202" spans="2:32" x14ac:dyDescent="0.3">
      <c r="B202" s="37" t="s">
        <v>41</v>
      </c>
      <c r="C202" s="31" t="str">
        <f t="shared" ref="C202:C208" si="38">J74</f>
        <v>INDMT</v>
      </c>
      <c r="D202" s="13">
        <f t="shared" ref="D202:D208" si="39">SUM(F74:I74)</f>
        <v>0.86748399481142469</v>
      </c>
      <c r="E202" s="36">
        <f>D202*'[14]Convergence programme'!I$35/100</f>
        <v>0.82930893416217399</v>
      </c>
      <c r="F202" s="36">
        <f>D202*'[14]Convergence programme'!N$35/100</f>
        <v>0.82167392203232392</v>
      </c>
      <c r="G202" s="36">
        <f>D202*'[14]Convergence programme'!S$35/100</f>
        <v>0.82167392203232392</v>
      </c>
      <c r="H202" s="36">
        <f>D202*'[14]Convergence programme'!X$35/100</f>
        <v>0.80381144546640404</v>
      </c>
      <c r="I202" s="36">
        <f>D202*'[14]Convergence programme'!AH$35/100</f>
        <v>0.80381144546640404</v>
      </c>
      <c r="J202" s="36">
        <f>D202*'[14]Convergence programme'!AR$35/100</f>
        <v>0.78594896890048394</v>
      </c>
      <c r="M202" s="36">
        <f>D202*'[14]Convergence programme'!$I$52/100</f>
        <v>0</v>
      </c>
      <c r="N202" s="36">
        <f>D202*'[14]Convergence programme'!$N$52/100</f>
        <v>0</v>
      </c>
      <c r="O202" s="36">
        <f>D202*'[14]Convergence programme'!$S$52/100</f>
        <v>0</v>
      </c>
      <c r="P202" s="36">
        <f>D202*'[14]Convergence programme'!$X$52/100</f>
        <v>0</v>
      </c>
      <c r="Q202" s="36">
        <f>D202*'[14]Convergence programme'!$AH$52/100</f>
        <v>0</v>
      </c>
      <c r="R202" s="36">
        <f>D202*'[14]Convergence programme'!$AR$52/100</f>
        <v>0</v>
      </c>
      <c r="U202" s="35">
        <f t="shared" si="30"/>
        <v>829.30893416217395</v>
      </c>
      <c r="V202" s="35">
        <f t="shared" si="31"/>
        <v>821.67392203232396</v>
      </c>
      <c r="W202" s="35">
        <f t="shared" si="32"/>
        <v>821.67392203232396</v>
      </c>
      <c r="X202" s="3">
        <f t="shared" si="33"/>
        <v>803.81144546640405</v>
      </c>
      <c r="Y202" s="3">
        <f t="shared" si="34"/>
        <v>803.81144546640405</v>
      </c>
      <c r="Z202" s="3">
        <f t="shared" si="35"/>
        <v>785.94896890048392</v>
      </c>
      <c r="AC202" s="28"/>
      <c r="AD202" s="27">
        <v>2025</v>
      </c>
      <c r="AE202" s="26">
        <f>W139</f>
        <v>2314.8655951239807</v>
      </c>
      <c r="AF202" s="25"/>
    </row>
    <row r="203" spans="2:32" x14ac:dyDescent="0.3">
      <c r="C203" s="31" t="str">
        <f t="shared" si="38"/>
        <v>INDHT</v>
      </c>
      <c r="D203" s="13">
        <f t="shared" si="39"/>
        <v>0</v>
      </c>
      <c r="E203" s="36">
        <f>D203*'[14]Convergence programme'!I$35/100</f>
        <v>0</v>
      </c>
      <c r="F203" s="36">
        <f>D203*'[14]Convergence programme'!N$35/100</f>
        <v>0</v>
      </c>
      <c r="G203" s="36">
        <f>D203*'[14]Convergence programme'!S$35/100</f>
        <v>0</v>
      </c>
      <c r="H203" s="36">
        <f>D203*'[14]Convergence programme'!X$35/100</f>
        <v>0</v>
      </c>
      <c r="I203" s="36">
        <f>D203*'[14]Convergence programme'!AH$35/100</f>
        <v>0</v>
      </c>
      <c r="J203" s="36">
        <f>D203*'[14]Convergence programme'!AR$35/100</f>
        <v>0</v>
      </c>
      <c r="M203" s="36">
        <f>D203*'[14]Convergence programme'!$I$52/100</f>
        <v>0</v>
      </c>
      <c r="N203" s="36">
        <f>D203*'[14]Convergence programme'!$N$52/100</f>
        <v>0</v>
      </c>
      <c r="O203" s="36">
        <f>D203*'[14]Convergence programme'!$S$52/100</f>
        <v>0</v>
      </c>
      <c r="P203" s="36">
        <f>D203*'[14]Convergence programme'!$X$52/100</f>
        <v>0</v>
      </c>
      <c r="Q203" s="36">
        <f>D203*'[14]Convergence programme'!$AH$52/100</f>
        <v>0</v>
      </c>
      <c r="R203" s="36">
        <f>D203*'[14]Convergence programme'!$AR$52/100</f>
        <v>0</v>
      </c>
      <c r="U203" s="35">
        <f t="shared" si="30"/>
        <v>0</v>
      </c>
      <c r="V203" s="35">
        <f t="shared" si="31"/>
        <v>0</v>
      </c>
      <c r="W203" s="35">
        <f t="shared" si="32"/>
        <v>0</v>
      </c>
      <c r="X203" s="3">
        <f t="shared" si="33"/>
        <v>0</v>
      </c>
      <c r="Y203" s="3">
        <f t="shared" si="34"/>
        <v>0</v>
      </c>
      <c r="Z203" s="3">
        <f t="shared" si="35"/>
        <v>0</v>
      </c>
      <c r="AC203" s="28"/>
      <c r="AD203" s="27">
        <v>2030</v>
      </c>
      <c r="AE203" s="26">
        <f>X139</f>
        <v>2334.4218717119852</v>
      </c>
      <c r="AF203" s="25"/>
    </row>
    <row r="204" spans="2:32" x14ac:dyDescent="0.3">
      <c r="C204" s="31" t="str">
        <f t="shared" si="38"/>
        <v>INDRH</v>
      </c>
      <c r="D204" s="13">
        <f t="shared" si="39"/>
        <v>0.16510993944058783</v>
      </c>
      <c r="E204" s="36">
        <f>D204*'[14]Convergence programme'!I$35/100</f>
        <v>0.15784400486468975</v>
      </c>
      <c r="F204" s="36">
        <f>D204*'[14]Convergence programme'!N$35/100</f>
        <v>0.1563908179495101</v>
      </c>
      <c r="G204" s="36">
        <f>D204*'[14]Convergence programme'!S$35/100</f>
        <v>0.1563908179495101</v>
      </c>
      <c r="H204" s="36">
        <f>D204*'[14]Convergence programme'!X$35/100</f>
        <v>0.15299101755930339</v>
      </c>
      <c r="I204" s="36">
        <f>D204*'[14]Convergence programme'!AH$35/100</f>
        <v>0.15299101755930339</v>
      </c>
      <c r="J204" s="36">
        <f>D204*'[14]Convergence programme'!AR$35/100</f>
        <v>0.14959121716909665</v>
      </c>
      <c r="M204" s="36">
        <f>D204*'[14]Convergence programme'!$I$52/100</f>
        <v>0</v>
      </c>
      <c r="N204" s="36">
        <f>D204*'[14]Convergence programme'!$N$52/100</f>
        <v>0</v>
      </c>
      <c r="O204" s="36">
        <f>D204*'[14]Convergence programme'!$S$52/100</f>
        <v>0</v>
      </c>
      <c r="P204" s="36">
        <f>D204*'[14]Convergence programme'!$X$52/100</f>
        <v>0</v>
      </c>
      <c r="Q204" s="36">
        <f>D204*'[14]Convergence programme'!$AH$52/100</f>
        <v>0</v>
      </c>
      <c r="R204" s="36">
        <f>D204*'[14]Convergence programme'!$AR$52/100</f>
        <v>0</v>
      </c>
      <c r="U204" s="35">
        <f t="shared" si="30"/>
        <v>157.84400486468974</v>
      </c>
      <c r="V204" s="35">
        <f t="shared" si="31"/>
        <v>156.39081794951011</v>
      </c>
      <c r="W204" s="35">
        <f t="shared" si="32"/>
        <v>156.39081794951011</v>
      </c>
      <c r="X204" s="3">
        <f t="shared" si="33"/>
        <v>152.9910175593034</v>
      </c>
      <c r="Y204" s="3">
        <f t="shared" si="34"/>
        <v>152.9910175593034</v>
      </c>
      <c r="Z204" s="3">
        <f t="shared" si="35"/>
        <v>149.59121716909667</v>
      </c>
      <c r="AC204" s="28"/>
      <c r="AD204" s="27">
        <v>2040</v>
      </c>
      <c r="AE204" s="26">
        <f>Y139</f>
        <v>2373.5344248879937</v>
      </c>
      <c r="AF204" s="25"/>
    </row>
    <row r="205" spans="2:32" x14ac:dyDescent="0.3">
      <c r="C205" s="31" t="str">
        <f t="shared" si="38"/>
        <v>INDLA</v>
      </c>
      <c r="D205" s="13">
        <f t="shared" si="39"/>
        <v>0.73865032670209418</v>
      </c>
      <c r="E205" s="36">
        <f>D205*'[14]Convergence programme'!I$35/100</f>
        <v>0.70614480361567578</v>
      </c>
      <c r="F205" s="36">
        <f>D205*'[14]Convergence programme'!N$35/100</f>
        <v>0.69964369899839207</v>
      </c>
      <c r="G205" s="36">
        <f>D205*'[14]Convergence programme'!S$35/100</f>
        <v>0.69964369899839207</v>
      </c>
      <c r="H205" s="36">
        <f>D205*'[14]Convergence programme'!X$35/100</f>
        <v>0.68443405336799235</v>
      </c>
      <c r="I205" s="36">
        <f>D205*'[14]Convergence programme'!AH$35/100</f>
        <v>0.68443405336799235</v>
      </c>
      <c r="J205" s="36">
        <f>D205*'[14]Convergence programme'!AR$35/100</f>
        <v>0.66922440773759262</v>
      </c>
      <c r="M205" s="36">
        <f>D205*'[14]Convergence programme'!$I$52/100</f>
        <v>0</v>
      </c>
      <c r="N205" s="36">
        <f>D205*'[14]Convergence programme'!$N$52/100</f>
        <v>0</v>
      </c>
      <c r="O205" s="36">
        <f>D205*'[14]Convergence programme'!$S$52/100</f>
        <v>0</v>
      </c>
      <c r="P205" s="36">
        <f>D205*'[14]Convergence programme'!$X$52/100</f>
        <v>0</v>
      </c>
      <c r="Q205" s="36">
        <f>D205*'[14]Convergence programme'!$AH$52/100</f>
        <v>0</v>
      </c>
      <c r="R205" s="36">
        <f>D205*'[14]Convergence programme'!$AR$52/100</f>
        <v>0</v>
      </c>
      <c r="U205" s="35">
        <f t="shared" si="30"/>
        <v>706.14480361567576</v>
      </c>
      <c r="V205" s="35">
        <f t="shared" si="31"/>
        <v>699.6436989983921</v>
      </c>
      <c r="W205" s="35">
        <f t="shared" si="32"/>
        <v>699.6436989983921</v>
      </c>
      <c r="X205" s="3">
        <f t="shared" si="33"/>
        <v>684.43405336799231</v>
      </c>
      <c r="Y205" s="3">
        <f t="shared" si="34"/>
        <v>684.43405336799231</v>
      </c>
      <c r="Z205" s="3">
        <f t="shared" si="35"/>
        <v>669.22440773759263</v>
      </c>
      <c r="AC205" s="28"/>
      <c r="AD205" s="29">
        <v>2050</v>
      </c>
      <c r="AE205" s="26">
        <f>Z139</f>
        <v>2412.6469780640023</v>
      </c>
      <c r="AF205" s="25"/>
    </row>
    <row r="206" spans="2:32" x14ac:dyDescent="0.3">
      <c r="C206" s="31" t="str">
        <f t="shared" si="38"/>
        <v>INDEM</v>
      </c>
      <c r="D206" s="13">
        <f t="shared" si="39"/>
        <v>2.5201002709236895</v>
      </c>
      <c r="E206" s="36">
        <f>D206*'[14]Convergence programme'!I$35/100</f>
        <v>2.4091991116399174</v>
      </c>
      <c r="F206" s="36">
        <f>D206*'[14]Convergence programme'!N$35/100</f>
        <v>2.3870188797831626</v>
      </c>
      <c r="G206" s="36">
        <f>D206*'[14]Convergence programme'!S$35/100</f>
        <v>2.3870188797831626</v>
      </c>
      <c r="H206" s="36">
        <f>D206*'[14]Convergence programme'!X$35/100</f>
        <v>2.3351271650052685</v>
      </c>
      <c r="I206" s="36">
        <f>D206*'[14]Convergence programme'!AH$35/100</f>
        <v>2.3351271650052685</v>
      </c>
      <c r="J206" s="36">
        <f>D206*'[14]Convergence programme'!AR$35/100</f>
        <v>2.2832354502273735</v>
      </c>
      <c r="M206" s="36">
        <f>D206*'[14]Convergence programme'!$I$52/100</f>
        <v>0</v>
      </c>
      <c r="N206" s="36">
        <f>D206*'[14]Convergence programme'!$N$52/100</f>
        <v>0</v>
      </c>
      <c r="O206" s="36">
        <f>D206*'[14]Convergence programme'!$S$52/100</f>
        <v>0</v>
      </c>
      <c r="P206" s="36">
        <f>D206*'[14]Convergence programme'!$X$52/100</f>
        <v>0</v>
      </c>
      <c r="Q206" s="36">
        <f>D206*'[14]Convergence programme'!$AH$52/100</f>
        <v>0</v>
      </c>
      <c r="R206" s="36">
        <f>D206*'[14]Convergence programme'!$AR$52/100</f>
        <v>0</v>
      </c>
      <c r="U206" s="35">
        <f t="shared" si="30"/>
        <v>2409.1991116399172</v>
      </c>
      <c r="V206" s="35">
        <f t="shared" si="31"/>
        <v>2387.0188797831624</v>
      </c>
      <c r="W206" s="35">
        <f t="shared" si="32"/>
        <v>2387.0188797831624</v>
      </c>
      <c r="X206" s="3">
        <f t="shared" si="33"/>
        <v>2335.1271650052686</v>
      </c>
      <c r="Y206" s="3">
        <f t="shared" si="34"/>
        <v>2335.1271650052686</v>
      </c>
      <c r="Z206" s="3">
        <f t="shared" si="35"/>
        <v>2283.2354502273733</v>
      </c>
      <c r="AC206" s="28" t="str">
        <f>C140</f>
        <v>ICDRH</v>
      </c>
      <c r="AD206" s="27">
        <v>2015</v>
      </c>
      <c r="AE206" s="26">
        <f>U140</f>
        <v>1372.0801850936027</v>
      </c>
      <c r="AF206" s="25"/>
    </row>
    <row r="207" spans="2:32" x14ac:dyDescent="0.3">
      <c r="C207" s="31" t="str">
        <f t="shared" si="38"/>
        <v>INDTF</v>
      </c>
      <c r="D207" s="13">
        <f t="shared" si="39"/>
        <v>0</v>
      </c>
      <c r="E207" s="36">
        <f>D207*'[14]Convergence programme'!I$35/100</f>
        <v>0</v>
      </c>
      <c r="F207" s="36">
        <f>D207*'[14]Convergence programme'!N$35/100</f>
        <v>0</v>
      </c>
      <c r="G207" s="36">
        <f>D207*'[14]Convergence programme'!S$35/100</f>
        <v>0</v>
      </c>
      <c r="H207" s="36">
        <f>D207*'[14]Convergence programme'!X$35/100</f>
        <v>0</v>
      </c>
      <c r="I207" s="36">
        <f>D207*'[14]Convergence programme'!AH$35/100</f>
        <v>0</v>
      </c>
      <c r="J207" s="36">
        <f>D207*'[14]Convergence programme'!AR$35/100</f>
        <v>0</v>
      </c>
      <c r="M207" s="36">
        <f>D207*'[14]Convergence programme'!$I$52/100</f>
        <v>0</v>
      </c>
      <c r="N207" s="36">
        <f>D207*'[14]Convergence programme'!$N$52/100</f>
        <v>0</v>
      </c>
      <c r="O207" s="36">
        <f>D207*'[14]Convergence programme'!$S$52/100</f>
        <v>0</v>
      </c>
      <c r="P207" s="36">
        <f>D207*'[14]Convergence programme'!$X$52/100</f>
        <v>0</v>
      </c>
      <c r="Q207" s="36">
        <f>D207*'[14]Convergence programme'!$AH$52/100</f>
        <v>0</v>
      </c>
      <c r="R207" s="36">
        <f>D207*'[14]Convergence programme'!$AR$52/100</f>
        <v>0</v>
      </c>
      <c r="U207" s="35">
        <f t="shared" si="30"/>
        <v>0</v>
      </c>
      <c r="V207" s="35">
        <f t="shared" si="31"/>
        <v>0</v>
      </c>
      <c r="W207" s="35">
        <f t="shared" si="32"/>
        <v>0</v>
      </c>
      <c r="X207" s="3">
        <f t="shared" si="33"/>
        <v>0</v>
      </c>
      <c r="Y207" s="3">
        <f t="shared" si="34"/>
        <v>0</v>
      </c>
      <c r="Z207" s="3">
        <f t="shared" si="35"/>
        <v>0</v>
      </c>
      <c r="AC207" s="28"/>
      <c r="AD207" s="27">
        <v>2020</v>
      </c>
      <c r="AE207" s="26">
        <f>V140</f>
        <v>1394.148114927887</v>
      </c>
      <c r="AF207" s="25"/>
    </row>
    <row r="208" spans="2:32" x14ac:dyDescent="0.3">
      <c r="C208" s="31" t="str">
        <f t="shared" si="38"/>
        <v>INDFL</v>
      </c>
      <c r="D208" s="13">
        <f t="shared" si="39"/>
        <v>0</v>
      </c>
      <c r="E208" s="36">
        <f>D208*'[14]Convergence programme'!I$35/100</f>
        <v>0</v>
      </c>
      <c r="F208" s="36">
        <f>D208*'[14]Convergence programme'!N$35/100</f>
        <v>0</v>
      </c>
      <c r="G208" s="36">
        <f>D208*'[14]Convergence programme'!S$35/100</f>
        <v>0</v>
      </c>
      <c r="H208" s="36">
        <f>D208*'[14]Convergence programme'!X$35/100</f>
        <v>0</v>
      </c>
      <c r="I208" s="36">
        <f>D208*'[14]Convergence programme'!AH$35/100</f>
        <v>0</v>
      </c>
      <c r="J208" s="36">
        <f>D208*'[14]Convergence programme'!AR$35/100</f>
        <v>0</v>
      </c>
      <c r="M208" s="36">
        <f>D208*'[14]Convergence programme'!$I$52/100</f>
        <v>0</v>
      </c>
      <c r="N208" s="36">
        <f>D208*'[14]Convergence programme'!$N$52/100</f>
        <v>0</v>
      </c>
      <c r="O208" s="36">
        <f>D208*'[14]Convergence programme'!$S$52/100</f>
        <v>0</v>
      </c>
      <c r="P208" s="36">
        <f>D208*'[14]Convergence programme'!$X$52/100</f>
        <v>0</v>
      </c>
      <c r="Q208" s="36">
        <f>D208*'[14]Convergence programme'!$AH$52/100</f>
        <v>0</v>
      </c>
      <c r="R208" s="36">
        <f>D208*'[14]Convergence programme'!$AR$52/100</f>
        <v>0</v>
      </c>
      <c r="U208" s="35">
        <f t="shared" si="30"/>
        <v>0</v>
      </c>
      <c r="V208" s="35">
        <f t="shared" si="31"/>
        <v>0</v>
      </c>
      <c r="W208" s="35">
        <f t="shared" si="32"/>
        <v>0</v>
      </c>
      <c r="X208" s="3">
        <f t="shared" si="33"/>
        <v>0</v>
      </c>
      <c r="Y208" s="3">
        <f t="shared" si="34"/>
        <v>0</v>
      </c>
      <c r="Z208" s="3">
        <f t="shared" si="35"/>
        <v>0</v>
      </c>
      <c r="AC208" s="28"/>
      <c r="AD208" s="27">
        <v>2025</v>
      </c>
      <c r="AE208" s="26">
        <f>W140</f>
        <v>1406.0264033659632</v>
      </c>
      <c r="AF208" s="25"/>
    </row>
    <row r="209" spans="2:32" x14ac:dyDescent="0.3">
      <c r="B209" s="2"/>
      <c r="C209" s="34" t="e">
        <f>#REF!</f>
        <v>#REF!</v>
      </c>
      <c r="D209" s="19" t="e">
        <f>SUM(#REF!)</f>
        <v>#REF!</v>
      </c>
      <c r="E209" s="33" t="e">
        <f>D209*'[14]Convergence programme'!I$35/100</f>
        <v>#REF!</v>
      </c>
      <c r="F209" s="33" t="e">
        <f>D209*'[14]Convergence programme'!N$35/100</f>
        <v>#REF!</v>
      </c>
      <c r="G209" s="33" t="e">
        <f>D209*'[14]Convergence programme'!S$35/100</f>
        <v>#REF!</v>
      </c>
      <c r="H209" s="33" t="e">
        <f>D209*'[14]Convergence programme'!X$35/100</f>
        <v>#REF!</v>
      </c>
      <c r="I209" s="33" t="e">
        <f>D209*'[14]Convergence programme'!AH$35/100</f>
        <v>#REF!</v>
      </c>
      <c r="J209" s="33" t="e">
        <f>D209*'[14]Convergence programme'!AR$35/100</f>
        <v>#REF!</v>
      </c>
      <c r="K209" s="2"/>
      <c r="L209" s="2"/>
      <c r="M209" s="33" t="e">
        <f>D209*'[14]Convergence programme'!$I$52/100</f>
        <v>#REF!</v>
      </c>
      <c r="N209" s="33" t="e">
        <f>D209*'[14]Convergence programme'!$N$52/100</f>
        <v>#REF!</v>
      </c>
      <c r="O209" s="33" t="e">
        <f>D209*'[14]Convergence programme'!$S$52/100</f>
        <v>#REF!</v>
      </c>
      <c r="P209" s="33" t="e">
        <f>D209*'[14]Convergence programme'!$X$52/100</f>
        <v>#REF!</v>
      </c>
      <c r="Q209" s="33" t="e">
        <f>D209*'[14]Convergence programme'!$AH$52/100</f>
        <v>#REF!</v>
      </c>
      <c r="R209" s="33" t="e">
        <f>D209*'[14]Convergence programme'!$AR$52/100</f>
        <v>#REF!</v>
      </c>
      <c r="S209" s="2"/>
      <c r="T209" s="2"/>
      <c r="U209" s="32" t="e">
        <f t="shared" si="30"/>
        <v>#REF!</v>
      </c>
      <c r="V209" s="32" t="e">
        <f t="shared" si="31"/>
        <v>#REF!</v>
      </c>
      <c r="W209" s="32" t="e">
        <f t="shared" si="32"/>
        <v>#REF!</v>
      </c>
      <c r="X209" s="4" t="e">
        <f t="shared" si="33"/>
        <v>#REF!</v>
      </c>
      <c r="Y209" s="4" t="e">
        <f t="shared" si="34"/>
        <v>#REF!</v>
      </c>
      <c r="Z209" s="4" t="e">
        <f t="shared" si="35"/>
        <v>#REF!</v>
      </c>
      <c r="AC209" s="28"/>
      <c r="AD209" s="27">
        <v>2030</v>
      </c>
      <c r="AE209" s="26">
        <f>X140</f>
        <v>1417.9046918040392</v>
      </c>
      <c r="AF209" s="25"/>
    </row>
    <row r="210" spans="2:32" x14ac:dyDescent="0.3">
      <c r="B210" s="37" t="s">
        <v>40</v>
      </c>
      <c r="C210" s="31" t="str">
        <f t="shared" ref="C210:C216" si="40">J81</f>
        <v>IWDMT</v>
      </c>
      <c r="D210" s="13">
        <f t="shared" ref="D210:D216" si="41">SUM(F81:I81)</f>
        <v>11.490769499999997</v>
      </c>
      <c r="E210" s="36">
        <f>D210*'[14]Convergence programme'!I$36/100</f>
        <v>10.789273210498138</v>
      </c>
      <c r="F210" s="36">
        <f>D210*'[14]Convergence programme'!N$36/100</f>
        <v>10.814785050962081</v>
      </c>
      <c r="G210" s="36">
        <f>D210*'[14]Convergence programme'!S$36/100</f>
        <v>10.533881543144885</v>
      </c>
      <c r="H210" s="36">
        <f>D210*'[14]Convergence programme'!X$36/100</f>
        <v>10.25297803532769</v>
      </c>
      <c r="I210" s="36">
        <f>D210*'[14]Convergence programme'!AH$36/100</f>
        <v>9.2698157579674998</v>
      </c>
      <c r="J210" s="36">
        <f>D210*'[14]Convergence programme'!AR$36/100</f>
        <v>8.7080087423331065</v>
      </c>
      <c r="M210" s="36">
        <f>D210*'[14]Convergence programme'!$I$53/100</f>
        <v>0</v>
      </c>
      <c r="N210" s="36">
        <f>D210*'[14]Convergence programme'!$N$53/100</f>
        <v>0</v>
      </c>
      <c r="O210" s="36">
        <f>D210*'[14]Convergence programme'!$S$53/100</f>
        <v>0</v>
      </c>
      <c r="P210" s="36">
        <f>D210*'[14]Convergence programme'!$X$53/100</f>
        <v>0</v>
      </c>
      <c r="Q210" s="36">
        <f>D210*'[14]Convergence programme'!$AH$53/100</f>
        <v>0</v>
      </c>
      <c r="R210" s="36">
        <f>D210*'[14]Convergence programme'!$AR$53/100</f>
        <v>0</v>
      </c>
      <c r="U210" s="35">
        <f t="shared" si="30"/>
        <v>10789.273210498137</v>
      </c>
      <c r="V210" s="35">
        <f t="shared" si="31"/>
        <v>10814.785050962082</v>
      </c>
      <c r="W210" s="35">
        <f t="shared" si="32"/>
        <v>10533.881543144884</v>
      </c>
      <c r="X210" s="3">
        <f t="shared" si="33"/>
        <v>10252.978035327689</v>
      </c>
      <c r="Y210" s="3">
        <f t="shared" si="34"/>
        <v>9269.8157579674989</v>
      </c>
      <c r="Z210" s="3">
        <f t="shared" si="35"/>
        <v>8708.0087423331061</v>
      </c>
      <c r="AC210" s="28"/>
      <c r="AD210" s="27">
        <v>2040</v>
      </c>
      <c r="AE210" s="26">
        <f>Y140</f>
        <v>1441.6612686801925</v>
      </c>
      <c r="AF210" s="25"/>
    </row>
    <row r="211" spans="2:32" x14ac:dyDescent="0.3">
      <c r="C211" s="31" t="str">
        <f t="shared" si="40"/>
        <v>IWDHT</v>
      </c>
      <c r="D211" s="13">
        <f t="shared" si="41"/>
        <v>0</v>
      </c>
      <c r="E211" s="36">
        <f>D211*'[14]Convergence programme'!I$36/100</f>
        <v>0</v>
      </c>
      <c r="F211" s="36">
        <f>D211*'[14]Convergence programme'!N$36/100</f>
        <v>0</v>
      </c>
      <c r="G211" s="36">
        <f>D211*'[14]Convergence programme'!S$36/100</f>
        <v>0</v>
      </c>
      <c r="H211" s="36">
        <f>D211*'[14]Convergence programme'!X$36/100</f>
        <v>0</v>
      </c>
      <c r="I211" s="36">
        <f>D211*'[14]Convergence programme'!AH$36/100</f>
        <v>0</v>
      </c>
      <c r="J211" s="36">
        <f>D211*'[14]Convergence programme'!AR$36/100</f>
        <v>0</v>
      </c>
      <c r="M211" s="36">
        <f>D211*'[14]Convergence programme'!$I$53/100</f>
        <v>0</v>
      </c>
      <c r="N211" s="36">
        <f>D211*'[14]Convergence programme'!$N$53/100</f>
        <v>0</v>
      </c>
      <c r="O211" s="36">
        <f>D211*'[14]Convergence programme'!$S$53/100</f>
        <v>0</v>
      </c>
      <c r="P211" s="36">
        <f>D211*'[14]Convergence programme'!$X$53/100</f>
        <v>0</v>
      </c>
      <c r="Q211" s="36">
        <f>D211*'[14]Convergence programme'!$AH$53/100</f>
        <v>0</v>
      </c>
      <c r="R211" s="36">
        <f>D211*'[14]Convergence programme'!$AR$53/100</f>
        <v>0</v>
      </c>
      <c r="U211" s="35">
        <f t="shared" si="30"/>
        <v>0</v>
      </c>
      <c r="V211" s="35">
        <f t="shared" si="31"/>
        <v>0</v>
      </c>
      <c r="W211" s="35">
        <f t="shared" si="32"/>
        <v>0</v>
      </c>
      <c r="X211" s="3">
        <f t="shared" si="33"/>
        <v>0</v>
      </c>
      <c r="Y211" s="3">
        <f t="shared" si="34"/>
        <v>0</v>
      </c>
      <c r="Z211" s="3">
        <f t="shared" si="35"/>
        <v>0</v>
      </c>
      <c r="AC211" s="28"/>
      <c r="AD211" s="29">
        <v>2050</v>
      </c>
      <c r="AE211" s="26">
        <f>Z140</f>
        <v>1465.4178455563447</v>
      </c>
      <c r="AF211" s="25"/>
    </row>
    <row r="212" spans="2:32" x14ac:dyDescent="0.3">
      <c r="C212" s="31" t="str">
        <f t="shared" si="40"/>
        <v>IWDRH</v>
      </c>
      <c r="D212" s="13">
        <f t="shared" si="41"/>
        <v>3.0638549999999984</v>
      </c>
      <c r="E212" s="36">
        <f>D212*'[14]Convergence programme'!I$36/100</f>
        <v>2.8768107020466092</v>
      </c>
      <c r="F212" s="36">
        <f>D212*'[14]Convergence programme'!N$36/100</f>
        <v>2.8836130819885839</v>
      </c>
      <c r="G212" s="36">
        <f>D212*'[14]Convergence programme'!S$36/100</f>
        <v>2.8087140408979718</v>
      </c>
      <c r="H212" s="36">
        <f>D212*'[14]Convergence programme'!X$36/100</f>
        <v>2.7338149998073589</v>
      </c>
      <c r="I212" s="36">
        <f>D212*'[14]Convergence programme'!AH$36/100</f>
        <v>2.4716683559902153</v>
      </c>
      <c r="J212" s="36">
        <f>D212*'[14]Convergence programme'!AR$36/100</f>
        <v>2.3218702738089898</v>
      </c>
      <c r="M212" s="36">
        <f>D212*'[14]Convergence programme'!$I$53/100</f>
        <v>0</v>
      </c>
      <c r="N212" s="36">
        <f>D212*'[14]Convergence programme'!$N$53/100</f>
        <v>0</v>
      </c>
      <c r="O212" s="36">
        <f>D212*'[14]Convergence programme'!$S$53/100</f>
        <v>0</v>
      </c>
      <c r="P212" s="36">
        <f>D212*'[14]Convergence programme'!$X$53/100</f>
        <v>0</v>
      </c>
      <c r="Q212" s="36">
        <f>D212*'[14]Convergence programme'!$AH$53/100</f>
        <v>0</v>
      </c>
      <c r="R212" s="36">
        <f>D212*'[14]Convergence programme'!$AR$53/100</f>
        <v>0</v>
      </c>
      <c r="U212" s="35">
        <f t="shared" si="30"/>
        <v>2876.8107020466091</v>
      </c>
      <c r="V212" s="35">
        <f t="shared" si="31"/>
        <v>2883.6130819885839</v>
      </c>
      <c r="W212" s="35">
        <f t="shared" si="32"/>
        <v>2808.7140408979717</v>
      </c>
      <c r="X212" s="3">
        <f t="shared" si="33"/>
        <v>2733.8149998073591</v>
      </c>
      <c r="Y212" s="3">
        <f t="shared" si="34"/>
        <v>2471.6683559902153</v>
      </c>
      <c r="Z212" s="3">
        <f t="shared" si="35"/>
        <v>2321.8702738089896</v>
      </c>
      <c r="AC212" s="28" t="str">
        <f>C141</f>
        <v>ICDLA</v>
      </c>
      <c r="AD212" s="27">
        <v>2015</v>
      </c>
      <c r="AE212" s="26">
        <f>U141</f>
        <v>1201.3123335826435</v>
      </c>
      <c r="AF212" s="25"/>
    </row>
    <row r="213" spans="2:32" x14ac:dyDescent="0.3">
      <c r="C213" s="31" t="str">
        <f t="shared" si="40"/>
        <v>IWDLA</v>
      </c>
      <c r="D213" s="13">
        <f t="shared" si="41"/>
        <v>1.6020000000000003</v>
      </c>
      <c r="E213" s="36">
        <f>D213*'[14]Convergence programme'!I$36/100</f>
        <v>1.5042000175199777</v>
      </c>
      <c r="F213" s="36">
        <f>D213*'[14]Convergence programme'!N$36/100</f>
        <v>1.5077567826629248</v>
      </c>
      <c r="G213" s="36">
        <f>D213*'[14]Convergence programme'!S$36/100</f>
        <v>1.4685942688275242</v>
      </c>
      <c r="H213" s="36">
        <f>D213*'[14]Convergence programme'!X$36/100</f>
        <v>1.4294317549921234</v>
      </c>
      <c r="I213" s="36">
        <f>D213*'[14]Convergence programme'!AH$36/100</f>
        <v>1.2923629565682213</v>
      </c>
      <c r="J213" s="36">
        <f>D213*'[14]Convergence programme'!AR$36/100</f>
        <v>1.2140379288974199</v>
      </c>
      <c r="M213" s="36">
        <f>D213*'[14]Convergence programme'!$I$53/100</f>
        <v>0</v>
      </c>
      <c r="N213" s="36">
        <f>D213*'[14]Convergence programme'!$N$53/100</f>
        <v>0</v>
      </c>
      <c r="O213" s="36">
        <f>D213*'[14]Convergence programme'!$S$53/100</f>
        <v>0</v>
      </c>
      <c r="P213" s="36">
        <f>D213*'[14]Convergence programme'!$X$53/100</f>
        <v>0</v>
      </c>
      <c r="Q213" s="36">
        <f>D213*'[14]Convergence programme'!$AH$53/100</f>
        <v>0</v>
      </c>
      <c r="R213" s="36">
        <f>D213*'[14]Convergence programme'!$AR$53/100</f>
        <v>0</v>
      </c>
      <c r="U213" s="35">
        <f t="shared" si="30"/>
        <v>1504.2000175199776</v>
      </c>
      <c r="V213" s="35">
        <f t="shared" si="31"/>
        <v>1507.7567826629247</v>
      </c>
      <c r="W213" s="35">
        <f t="shared" si="32"/>
        <v>1468.5942688275243</v>
      </c>
      <c r="X213" s="3">
        <f t="shared" si="33"/>
        <v>1429.4317549921234</v>
      </c>
      <c r="Y213" s="3">
        <f t="shared" si="34"/>
        <v>1292.3629565682213</v>
      </c>
      <c r="Z213" s="3">
        <f t="shared" si="35"/>
        <v>1214.03792889742</v>
      </c>
      <c r="AC213" s="28"/>
      <c r="AD213" s="27">
        <v>2020</v>
      </c>
      <c r="AE213" s="26">
        <f>V141</f>
        <v>1220.6337089472715</v>
      </c>
      <c r="AF213" s="25"/>
    </row>
    <row r="214" spans="2:32" x14ac:dyDescent="0.3">
      <c r="C214" s="31" t="str">
        <f t="shared" si="40"/>
        <v>IWDEM</v>
      </c>
      <c r="D214" s="13">
        <f t="shared" si="41"/>
        <v>5.607000000000002</v>
      </c>
      <c r="E214" s="36">
        <f>D214*'[14]Convergence programme'!I$36/100</f>
        <v>5.2647000613199229</v>
      </c>
      <c r="F214" s="36">
        <f>D214*'[14]Convergence programme'!N$36/100</f>
        <v>5.2771487393202383</v>
      </c>
      <c r="G214" s="36">
        <f>D214*'[14]Convergence programme'!S$36/100</f>
        <v>5.1400799408963351</v>
      </c>
      <c r="H214" s="36">
        <f>D214*'[14]Convergence programme'!X$36/100</f>
        <v>5.0030111424724328</v>
      </c>
      <c r="I214" s="36">
        <f>D214*'[14]Convergence programme'!AH$36/100</f>
        <v>4.5232703479887748</v>
      </c>
      <c r="J214" s="36">
        <f>D214*'[14]Convergence programme'!AR$36/100</f>
        <v>4.2491327511409711</v>
      </c>
      <c r="M214" s="36">
        <f>D214*'[14]Convergence programme'!$I$53/100</f>
        <v>0</v>
      </c>
      <c r="N214" s="36">
        <f>D214*'[14]Convergence programme'!$N$53/100</f>
        <v>0</v>
      </c>
      <c r="O214" s="36">
        <f>D214*'[14]Convergence programme'!$S$53/100</f>
        <v>0</v>
      </c>
      <c r="P214" s="36">
        <f>D214*'[14]Convergence programme'!$X$53/100</f>
        <v>0</v>
      </c>
      <c r="Q214" s="36">
        <f>D214*'[14]Convergence programme'!$AH$53/100</f>
        <v>0</v>
      </c>
      <c r="R214" s="36">
        <f>D214*'[14]Convergence programme'!$AR$53/100</f>
        <v>0</v>
      </c>
      <c r="U214" s="35">
        <f t="shared" si="30"/>
        <v>5264.7000613199225</v>
      </c>
      <c r="V214" s="35">
        <f t="shared" si="31"/>
        <v>5277.1487393202387</v>
      </c>
      <c r="W214" s="35">
        <f t="shared" si="32"/>
        <v>5140.0799408963348</v>
      </c>
      <c r="X214" s="3">
        <f t="shared" si="33"/>
        <v>5003.0111424724328</v>
      </c>
      <c r="Y214" s="3">
        <f t="shared" si="34"/>
        <v>4523.270347988775</v>
      </c>
      <c r="Z214" s="3">
        <f t="shared" si="35"/>
        <v>4249.1327511409709</v>
      </c>
      <c r="AC214" s="28"/>
      <c r="AD214" s="27">
        <v>2025</v>
      </c>
      <c r="AE214" s="26">
        <f>W141</f>
        <v>1231.0336364132745</v>
      </c>
      <c r="AF214" s="25"/>
    </row>
    <row r="215" spans="2:32" x14ac:dyDescent="0.3">
      <c r="C215" s="31" t="str">
        <f t="shared" si="40"/>
        <v>IWDTF</v>
      </c>
      <c r="D215" s="13">
        <f t="shared" si="41"/>
        <v>0.12900000000000003</v>
      </c>
      <c r="E215" s="36">
        <f>D215*'[14]Convergence programme'!I$36/100</f>
        <v>0.12112472051190831</v>
      </c>
      <c r="F215" s="36">
        <f>D215*'[14]Convergence programme'!N$36/100</f>
        <v>0.12141112669383103</v>
      </c>
      <c r="G215" s="36">
        <f>D215*'[14]Convergence programme'!S$36/100</f>
        <v>0.1182575909355497</v>
      </c>
      <c r="H215" s="36">
        <f>D215*'[14]Convergence programme'!X$36/100</f>
        <v>0.11510405517726838</v>
      </c>
      <c r="I215" s="36">
        <f>D215*'[14]Convergence programme'!AH$36/100</f>
        <v>0.10406668002328373</v>
      </c>
      <c r="J215" s="36">
        <f>D215*'[14]Convergence programme'!AR$36/100</f>
        <v>9.775960850672108E-2</v>
      </c>
      <c r="M215" s="36">
        <f>D215*'[14]Convergence programme'!$I$53/100</f>
        <v>0</v>
      </c>
      <c r="N215" s="36">
        <f>D215*'[14]Convergence programme'!$N$53/100</f>
        <v>0</v>
      </c>
      <c r="O215" s="36">
        <f>D215*'[14]Convergence programme'!$S$53/100</f>
        <v>0</v>
      </c>
      <c r="P215" s="36">
        <f>D215*'[14]Convergence programme'!$X$53/100</f>
        <v>0</v>
      </c>
      <c r="Q215" s="36">
        <f>D215*'[14]Convergence programme'!$AH$53/100</f>
        <v>0</v>
      </c>
      <c r="R215" s="36">
        <f>D215*'[14]Convergence programme'!$AR$53/100</f>
        <v>0</v>
      </c>
      <c r="U215" s="35">
        <f t="shared" si="30"/>
        <v>121.12472051190831</v>
      </c>
      <c r="V215" s="35">
        <f t="shared" si="31"/>
        <v>121.41112669383102</v>
      </c>
      <c r="W215" s="35">
        <f t="shared" si="32"/>
        <v>118.2575909355497</v>
      </c>
      <c r="X215" s="3">
        <f t="shared" si="33"/>
        <v>115.10405517726838</v>
      </c>
      <c r="Y215" s="3">
        <f t="shared" si="34"/>
        <v>104.06668002328374</v>
      </c>
      <c r="Z215" s="3">
        <f t="shared" si="35"/>
        <v>97.759608506721079</v>
      </c>
      <c r="AC215" s="28"/>
      <c r="AD215" s="27">
        <v>2030</v>
      </c>
      <c r="AE215" s="26">
        <f>X141</f>
        <v>1241.4335638792772</v>
      </c>
      <c r="AF215" s="25"/>
    </row>
    <row r="216" spans="2:32" x14ac:dyDescent="0.3">
      <c r="C216" s="31" t="str">
        <f t="shared" si="40"/>
        <v>IWDFL</v>
      </c>
      <c r="D216" s="13">
        <f t="shared" si="41"/>
        <v>0</v>
      </c>
      <c r="E216" s="36">
        <f>D216*'[14]Convergence programme'!I$36/100</f>
        <v>0</v>
      </c>
      <c r="F216" s="36">
        <f>D216*'[14]Convergence programme'!N$36/100</f>
        <v>0</v>
      </c>
      <c r="G216" s="36">
        <f>D216*'[14]Convergence programme'!S$36/100</f>
        <v>0</v>
      </c>
      <c r="H216" s="36">
        <f>D216*'[14]Convergence programme'!X$36/100</f>
        <v>0</v>
      </c>
      <c r="I216" s="36">
        <f>D216*'[14]Convergence programme'!AH$36/100</f>
        <v>0</v>
      </c>
      <c r="J216" s="36">
        <f>D216*'[14]Convergence programme'!AR$36/100</f>
        <v>0</v>
      </c>
      <c r="M216" s="36">
        <f>D216*'[14]Convergence programme'!$I$53/100</f>
        <v>0</v>
      </c>
      <c r="N216" s="36">
        <f>D216*'[14]Convergence programme'!$N$53/100</f>
        <v>0</v>
      </c>
      <c r="O216" s="36">
        <f>D216*'[14]Convergence programme'!$S$53/100</f>
        <v>0</v>
      </c>
      <c r="P216" s="36">
        <f>D216*'[14]Convergence programme'!$X$53/100</f>
        <v>0</v>
      </c>
      <c r="Q216" s="36">
        <f>D216*'[14]Convergence programme'!$AH$53/100</f>
        <v>0</v>
      </c>
      <c r="R216" s="36">
        <f>D216*'[14]Convergence programme'!$AR$53/100</f>
        <v>0</v>
      </c>
      <c r="U216" s="35">
        <f t="shared" si="30"/>
        <v>0</v>
      </c>
      <c r="V216" s="35">
        <f t="shared" si="31"/>
        <v>0</v>
      </c>
      <c r="W216" s="35">
        <f t="shared" si="32"/>
        <v>0</v>
      </c>
      <c r="X216" s="3">
        <f t="shared" si="33"/>
        <v>0</v>
      </c>
      <c r="Y216" s="3">
        <f t="shared" si="34"/>
        <v>0</v>
      </c>
      <c r="Z216" s="3">
        <f t="shared" si="35"/>
        <v>0</v>
      </c>
      <c r="AC216" s="28"/>
      <c r="AD216" s="27">
        <v>2040</v>
      </c>
      <c r="AE216" s="26">
        <f>Y141</f>
        <v>1262.2334188112832</v>
      </c>
      <c r="AF216" s="25"/>
    </row>
    <row r="217" spans="2:32" x14ac:dyDescent="0.3">
      <c r="B217" s="2"/>
      <c r="C217" s="34" t="e">
        <f>#REF!</f>
        <v>#REF!</v>
      </c>
      <c r="D217" s="19" t="e">
        <f>SUM(#REF!)</f>
        <v>#REF!</v>
      </c>
      <c r="E217" s="33" t="e">
        <f>D217*'[14]Convergence programme'!I$36/100</f>
        <v>#REF!</v>
      </c>
      <c r="F217" s="33" t="e">
        <f>D217*'[14]Convergence programme'!N$36/100</f>
        <v>#REF!</v>
      </c>
      <c r="G217" s="33" t="e">
        <f>D217*'[14]Convergence programme'!S$36/100</f>
        <v>#REF!</v>
      </c>
      <c r="H217" s="33" t="e">
        <f>D217*'[14]Convergence programme'!X$36/100</f>
        <v>#REF!</v>
      </c>
      <c r="I217" s="33" t="e">
        <f>D217*'[14]Convergence programme'!AH$36/100</f>
        <v>#REF!</v>
      </c>
      <c r="J217" s="33" t="e">
        <f>D217*'[14]Convergence programme'!AR$36/100</f>
        <v>#REF!</v>
      </c>
      <c r="K217" s="2"/>
      <c r="L217" s="2"/>
      <c r="M217" s="33" t="e">
        <f>D217*'[14]Convergence programme'!$I$53/100</f>
        <v>#REF!</v>
      </c>
      <c r="N217" s="33" t="e">
        <f>D217*'[14]Convergence programme'!$N$53/100</f>
        <v>#REF!</v>
      </c>
      <c r="O217" s="33" t="e">
        <f>D217*'[14]Convergence programme'!$S$53/100</f>
        <v>#REF!</v>
      </c>
      <c r="P217" s="33" t="e">
        <f>D217*'[14]Convergence programme'!$X$53/100</f>
        <v>#REF!</v>
      </c>
      <c r="Q217" s="33" t="e">
        <f>D217*'[14]Convergence programme'!$AH$53/100</f>
        <v>#REF!</v>
      </c>
      <c r="R217" s="33" t="e">
        <f>D217*'[14]Convergence programme'!$AR$53/100</f>
        <v>#REF!</v>
      </c>
      <c r="S217" s="2"/>
      <c r="T217" s="2"/>
      <c r="U217" s="32" t="e">
        <f t="shared" si="30"/>
        <v>#REF!</v>
      </c>
      <c r="V217" s="32" t="e">
        <f t="shared" si="31"/>
        <v>#REF!</v>
      </c>
      <c r="W217" s="32" t="e">
        <f t="shared" si="32"/>
        <v>#REF!</v>
      </c>
      <c r="X217" s="4" t="e">
        <f t="shared" si="33"/>
        <v>#REF!</v>
      </c>
      <c r="Y217" s="4" t="e">
        <f t="shared" si="34"/>
        <v>#REF!</v>
      </c>
      <c r="Z217" s="4" t="e">
        <f t="shared" si="35"/>
        <v>#REF!</v>
      </c>
      <c r="AC217" s="28"/>
      <c r="AD217" s="29">
        <v>2050</v>
      </c>
      <c r="AE217" s="26">
        <f>Z141</f>
        <v>1283.0332737432884</v>
      </c>
      <c r="AF217" s="25"/>
    </row>
    <row r="218" spans="2:32" x14ac:dyDescent="0.3">
      <c r="B218" s="37" t="s">
        <v>39</v>
      </c>
      <c r="C218" s="31" t="str">
        <f t="shared" ref="C218:C224" si="42">J88</f>
        <v>IIDMT</v>
      </c>
      <c r="D218" s="13">
        <f t="shared" ref="D218:D224" si="43">SUM(F88:I88)</f>
        <v>2.000218939039077</v>
      </c>
      <c r="E218" s="36">
        <f>D218*'[14]Convergence programme'!I$37/100</f>
        <v>2.2595907064373266</v>
      </c>
      <c r="F218" s="36">
        <f>D218*'[14]Convergence programme'!N$37/100</f>
        <v>2.1250973918244362</v>
      </c>
      <c r="G218" s="36">
        <f>D218*'[14]Convergence programme'!S$37/100</f>
        <v>2.2009937272467379</v>
      </c>
      <c r="H218" s="36">
        <f>D218*'[14]Convergence programme'!X$37/100</f>
        <v>2.2389418949578888</v>
      </c>
      <c r="I218" s="36">
        <f>D218*'[14]Convergence programme'!AH$37/100</f>
        <v>2.3527863980913404</v>
      </c>
      <c r="J218" s="36">
        <f>D218*'[14]Convergence programme'!AR$37/100</f>
        <v>2.5045790689359428</v>
      </c>
      <c r="M218" s="36">
        <f>D218*'[14]Convergence programme'!$I$53/100</f>
        <v>0</v>
      </c>
      <c r="N218" s="36">
        <f>D218*'[14]Convergence programme'!$N$54/100</f>
        <v>0</v>
      </c>
      <c r="O218" s="36">
        <f>D218*'[14]Convergence programme'!$S$54/100</f>
        <v>0</v>
      </c>
      <c r="P218" s="36">
        <f>D218*'[14]Convergence programme'!$X$54/100</f>
        <v>0</v>
      </c>
      <c r="Q218" s="36">
        <f>D218*'[14]Convergence programme'!$AH$54/100</f>
        <v>0</v>
      </c>
      <c r="R218" s="36">
        <f>D218*'[14]Convergence programme'!$AR$54/100</f>
        <v>0</v>
      </c>
      <c r="U218" s="35">
        <f t="shared" ref="U218:U225" si="44">(E218-M218)*1000</f>
        <v>2259.5907064373268</v>
      </c>
      <c r="V218" s="35">
        <f t="shared" ref="V218:V225" si="45">(F218-N218)*1000</f>
        <v>2125.0973918244363</v>
      </c>
      <c r="W218" s="35">
        <f t="shared" ref="W218:W225" si="46">(G218-O218)*1000</f>
        <v>2200.9937272467378</v>
      </c>
      <c r="X218" s="3">
        <f t="shared" ref="X218:X225" si="47">(H218-P218)*1000</f>
        <v>2238.941894957889</v>
      </c>
      <c r="Y218" s="3">
        <f t="shared" ref="Y218:Y225" si="48">(I218-Q218)*1000</f>
        <v>2352.7863980913403</v>
      </c>
      <c r="Z218" s="3">
        <f t="shared" ref="Z218:Z225" si="49">(J218-R218)*1000</f>
        <v>2504.5790689359428</v>
      </c>
      <c r="AC218" s="28" t="str">
        <f>C142</f>
        <v>ICDEM</v>
      </c>
      <c r="AD218" s="27">
        <v>2015</v>
      </c>
      <c r="AE218" s="26">
        <f>U142</f>
        <v>14429.036581904857</v>
      </c>
      <c r="AF218" s="25"/>
    </row>
    <row r="219" spans="2:32" x14ac:dyDescent="0.3">
      <c r="C219" s="31" t="str">
        <f t="shared" si="42"/>
        <v>IIDHT</v>
      </c>
      <c r="D219" s="13">
        <f t="shared" si="43"/>
        <v>0.77371874425286469</v>
      </c>
      <c r="E219" s="36">
        <f>D219*'[14]Convergence programme'!I$37/100</f>
        <v>0.87404816032290167</v>
      </c>
      <c r="F219" s="36">
        <f>D219*'[14]Convergence programme'!N$37/100</f>
        <v>0.82202385615213813</v>
      </c>
      <c r="G219" s="36">
        <f>D219*'[14]Convergence programme'!S$37/100</f>
        <v>0.85138185101471464</v>
      </c>
      <c r="H219" s="36">
        <f>D219*'[14]Convergence programme'!X$37/100</f>
        <v>0.86606084844600306</v>
      </c>
      <c r="I219" s="36">
        <f>D219*'[14]Convergence programme'!AH$37/100</f>
        <v>0.91009784073986733</v>
      </c>
      <c r="J219" s="36">
        <f>D219*'[14]Convergence programme'!AR$37/100</f>
        <v>0.9688138304650199</v>
      </c>
      <c r="M219" s="36">
        <f>D219*'[14]Convergence programme'!$I$53/100</f>
        <v>0</v>
      </c>
      <c r="N219" s="36">
        <f>D219*'[14]Convergence programme'!$N$54/100</f>
        <v>0</v>
      </c>
      <c r="O219" s="36">
        <f>D219*'[14]Convergence programme'!$S$54/100</f>
        <v>0</v>
      </c>
      <c r="P219" s="36">
        <f>D219*'[14]Convergence programme'!$X$54/100</f>
        <v>0</v>
      </c>
      <c r="Q219" s="36">
        <f>D219*'[14]Convergence programme'!$AH$54/100</f>
        <v>0</v>
      </c>
      <c r="R219" s="36">
        <f>D219*'[14]Convergence programme'!$AR$54/100</f>
        <v>0</v>
      </c>
      <c r="U219" s="35">
        <f t="shared" si="44"/>
        <v>874.04816032290171</v>
      </c>
      <c r="V219" s="35">
        <f t="shared" si="45"/>
        <v>822.02385615213814</v>
      </c>
      <c r="W219" s="35">
        <f t="shared" si="46"/>
        <v>851.38185101471458</v>
      </c>
      <c r="X219" s="3">
        <f t="shared" si="47"/>
        <v>866.06084844600309</v>
      </c>
      <c r="Y219" s="3">
        <f t="shared" si="48"/>
        <v>910.09784073986737</v>
      </c>
      <c r="Z219" s="3">
        <f t="shared" si="49"/>
        <v>968.81383046501992</v>
      </c>
      <c r="AC219" s="28"/>
      <c r="AD219" s="27">
        <v>2020</v>
      </c>
      <c r="AE219" s="26">
        <f>V142</f>
        <v>14661.106813896489</v>
      </c>
      <c r="AF219" s="25"/>
    </row>
    <row r="220" spans="2:32" x14ac:dyDescent="0.3">
      <c r="C220" s="31" t="str">
        <f t="shared" si="42"/>
        <v>IIDRH</v>
      </c>
      <c r="D220" s="13">
        <f t="shared" si="43"/>
        <v>0.58513316437373508</v>
      </c>
      <c r="E220" s="36">
        <f>D220*'[14]Convergence programme'!I$37/100</f>
        <v>0.66100836985491929</v>
      </c>
      <c r="F220" s="36">
        <f>D220*'[14]Convergence programme'!N$37/100</f>
        <v>0.62166442743411632</v>
      </c>
      <c r="G220" s="36">
        <f>D220*'[14]Convergence programme'!S$37/100</f>
        <v>0.64386672841390635</v>
      </c>
      <c r="H220" s="36">
        <f>D220*'[14]Convergence programme'!X$37/100</f>
        <v>0.65496787890380137</v>
      </c>
      <c r="I220" s="36">
        <f>D220*'[14]Convergence programme'!AH$37/100</f>
        <v>0.68827133037348598</v>
      </c>
      <c r="J220" s="36">
        <f>D220*'[14]Convergence programme'!AR$37/100</f>
        <v>0.73267593233306572</v>
      </c>
      <c r="M220" s="36">
        <f>D220*'[14]Convergence programme'!$I$53/100</f>
        <v>0</v>
      </c>
      <c r="N220" s="36">
        <f>D220*'[14]Convergence programme'!$N$54/100</f>
        <v>0</v>
      </c>
      <c r="O220" s="36">
        <f>D220*'[14]Convergence programme'!$S$54/100</f>
        <v>0</v>
      </c>
      <c r="P220" s="36">
        <f>D220*'[14]Convergence programme'!$X$54/100</f>
        <v>0</v>
      </c>
      <c r="Q220" s="36">
        <f>D220*'[14]Convergence programme'!$AH$54/100</f>
        <v>0</v>
      </c>
      <c r="R220" s="36">
        <f>D220*'[14]Convergence programme'!$AR$54/100</f>
        <v>0</v>
      </c>
      <c r="U220" s="35">
        <f t="shared" si="44"/>
        <v>661.00836985491924</v>
      </c>
      <c r="V220" s="35">
        <f t="shared" si="45"/>
        <v>621.66442743411631</v>
      </c>
      <c r="W220" s="35">
        <f t="shared" si="46"/>
        <v>643.86672841390634</v>
      </c>
      <c r="X220" s="3">
        <f t="shared" si="47"/>
        <v>654.96787890380142</v>
      </c>
      <c r="Y220" s="3">
        <f t="shared" si="48"/>
        <v>688.27133037348597</v>
      </c>
      <c r="Z220" s="3">
        <f t="shared" si="49"/>
        <v>732.6759323330657</v>
      </c>
      <c r="AC220" s="28"/>
      <c r="AD220" s="27">
        <v>2025</v>
      </c>
      <c r="AE220" s="26">
        <f>W142</f>
        <v>14786.020984558992</v>
      </c>
      <c r="AF220" s="25"/>
    </row>
    <row r="221" spans="2:32" x14ac:dyDescent="0.3">
      <c r="C221" s="31" t="str">
        <f t="shared" si="42"/>
        <v>IIDLA</v>
      </c>
      <c r="D221" s="13">
        <f t="shared" si="43"/>
        <v>1.8064545319626981</v>
      </c>
      <c r="E221" s="36">
        <f>D221*'[14]Convergence programme'!I$37/100</f>
        <v>2.0407005415044512</v>
      </c>
      <c r="F221" s="36">
        <f>D221*'[14]Convergence programme'!N$37/100</f>
        <v>1.9192358093397517</v>
      </c>
      <c r="G221" s="36">
        <f>D221*'[14]Convergence programme'!S$37/100</f>
        <v>1.9877799453876002</v>
      </c>
      <c r="H221" s="36">
        <f>D221*'[14]Convergence programme'!X$37/100</f>
        <v>2.0220520134115247</v>
      </c>
      <c r="I221" s="36">
        <f>D221*'[14]Convergence programme'!AH$37/100</f>
        <v>2.1248682174832969</v>
      </c>
      <c r="J221" s="36">
        <f>D221*'[14]Convergence programme'!AR$37/100</f>
        <v>2.261956489578993</v>
      </c>
      <c r="M221" s="36">
        <f>D221*'[14]Convergence programme'!$I$53/100</f>
        <v>0</v>
      </c>
      <c r="N221" s="36">
        <f>D221*'[14]Convergence programme'!$N$54/100</f>
        <v>0</v>
      </c>
      <c r="O221" s="36">
        <f>D221*'[14]Convergence programme'!$S$54/100</f>
        <v>0</v>
      </c>
      <c r="P221" s="36">
        <f>D221*'[14]Convergence programme'!$X$54/100</f>
        <v>0</v>
      </c>
      <c r="Q221" s="36">
        <f>D221*'[14]Convergence programme'!$AH$54/100</f>
        <v>0</v>
      </c>
      <c r="R221" s="36">
        <f>D221*'[14]Convergence programme'!$AR$54/100</f>
        <v>0</v>
      </c>
      <c r="U221" s="35">
        <f t="shared" si="44"/>
        <v>2040.7005415044512</v>
      </c>
      <c r="V221" s="35">
        <f t="shared" si="45"/>
        <v>1919.2358093397518</v>
      </c>
      <c r="W221" s="35">
        <f t="shared" si="46"/>
        <v>1987.7799453876003</v>
      </c>
      <c r="X221" s="3">
        <f t="shared" si="47"/>
        <v>2022.0520134115247</v>
      </c>
      <c r="Y221" s="3">
        <f t="shared" si="48"/>
        <v>2124.868217483297</v>
      </c>
      <c r="Z221" s="3">
        <f t="shared" si="49"/>
        <v>2261.9564895789931</v>
      </c>
      <c r="AC221" s="28"/>
      <c r="AD221" s="27">
        <v>2030</v>
      </c>
      <c r="AE221" s="26">
        <f>X142</f>
        <v>14910.935155221492</v>
      </c>
      <c r="AF221" s="25"/>
    </row>
    <row r="222" spans="2:32" x14ac:dyDescent="0.3">
      <c r="C222" s="31" t="str">
        <f t="shared" si="42"/>
        <v>IIDEM</v>
      </c>
      <c r="D222" s="13">
        <f t="shared" si="43"/>
        <v>7.8291772762180036</v>
      </c>
      <c r="E222" s="36">
        <f>D222*'[14]Convergence programme'!I$37/100</f>
        <v>8.8443999139870613</v>
      </c>
      <c r="F222" s="36">
        <f>D222*'[14]Convergence programme'!N$37/100</f>
        <v>8.3179715405629295</v>
      </c>
      <c r="G222" s="36">
        <f>D222*'[14]Convergence programme'!S$37/100</f>
        <v>8.6150419527258943</v>
      </c>
      <c r="H222" s="36">
        <f>D222*'[14]Convergence programme'!X$37/100</f>
        <v>8.7635771588073759</v>
      </c>
      <c r="I222" s="36">
        <f>D222*'[14]Convergence programme'!AH$37/100</f>
        <v>9.2091827770518169</v>
      </c>
      <c r="J222" s="36">
        <f>D222*'[14]Convergence programme'!AR$37/100</f>
        <v>9.8033236013777394</v>
      </c>
      <c r="M222" s="36">
        <f>D222*'[14]Convergence programme'!$I$53/100</f>
        <v>0</v>
      </c>
      <c r="N222" s="36">
        <f>D222*'[14]Convergence programme'!$N$54/100</f>
        <v>0</v>
      </c>
      <c r="O222" s="36">
        <f>D222*'[14]Convergence programme'!$S$54/100</f>
        <v>0</v>
      </c>
      <c r="P222" s="36">
        <f>D222*'[14]Convergence programme'!$X$54/100</f>
        <v>0</v>
      </c>
      <c r="Q222" s="36">
        <f>D222*'[14]Convergence programme'!$AH$54/100</f>
        <v>0</v>
      </c>
      <c r="R222" s="36">
        <f>D222*'[14]Convergence programme'!$AR$54/100</f>
        <v>0</v>
      </c>
      <c r="U222" s="35">
        <f t="shared" si="44"/>
        <v>8844.3999139870612</v>
      </c>
      <c r="V222" s="35">
        <f t="shared" si="45"/>
        <v>8317.9715405629304</v>
      </c>
      <c r="W222" s="35">
        <f t="shared" si="46"/>
        <v>8615.0419527258946</v>
      </c>
      <c r="X222" s="3">
        <f t="shared" si="47"/>
        <v>8763.5771588073767</v>
      </c>
      <c r="Y222" s="3">
        <f t="shared" si="48"/>
        <v>9209.1827770518175</v>
      </c>
      <c r="Z222" s="3">
        <f t="shared" si="49"/>
        <v>9803.3236013777387</v>
      </c>
      <c r="AC222" s="28"/>
      <c r="AD222" s="27">
        <v>2040</v>
      </c>
      <c r="AE222" s="26">
        <f>Y142</f>
        <v>15160.763496546499</v>
      </c>
      <c r="AF222" s="25"/>
    </row>
    <row r="223" spans="2:32" x14ac:dyDescent="0.3">
      <c r="C223" s="31" t="str">
        <f t="shared" si="42"/>
        <v>IIDTF</v>
      </c>
      <c r="D223" s="13">
        <f t="shared" si="43"/>
        <v>0.76960847196035109</v>
      </c>
      <c r="E223" s="36">
        <f>D223*'[14]Convergence programme'!I$37/100</f>
        <v>0.86940490208160526</v>
      </c>
      <c r="F223" s="36">
        <f>D223*'[14]Convergence programme'!N$37/100</f>
        <v>0.81765696972884239</v>
      </c>
      <c r="G223" s="36">
        <f>D223*'[14]Convergence programme'!S$37/100</f>
        <v>0.84685900436201533</v>
      </c>
      <c r="H223" s="36">
        <f>D223*'[14]Convergence programme'!X$37/100</f>
        <v>0.86146002167860203</v>
      </c>
      <c r="I223" s="36">
        <f>D223*'[14]Convergence programme'!AH$37/100</f>
        <v>0.90526307362836134</v>
      </c>
      <c r="J223" s="36">
        <f>D223*'[14]Convergence programme'!AR$37/100</f>
        <v>0.96366714289470712</v>
      </c>
      <c r="M223" s="36">
        <f>D223*'[14]Convergence programme'!$I$53/100</f>
        <v>0</v>
      </c>
      <c r="N223" s="36">
        <f>D223*'[14]Convergence programme'!$N$54/100</f>
        <v>0</v>
      </c>
      <c r="O223" s="36">
        <f>D223*'[14]Convergence programme'!$S$54/100</f>
        <v>0</v>
      </c>
      <c r="P223" s="36">
        <f>D223*'[14]Convergence programme'!$X$54/100</f>
        <v>0</v>
      </c>
      <c r="Q223" s="36">
        <f>D223*'[14]Convergence programme'!$AH$54/100</f>
        <v>0</v>
      </c>
      <c r="R223" s="36">
        <f>D223*'[14]Convergence programme'!$AR$54/100</f>
        <v>0</v>
      </c>
      <c r="U223" s="35">
        <f t="shared" si="44"/>
        <v>869.40490208160531</v>
      </c>
      <c r="V223" s="35">
        <f t="shared" si="45"/>
        <v>817.65696972884234</v>
      </c>
      <c r="W223" s="35">
        <f t="shared" si="46"/>
        <v>846.8590043620153</v>
      </c>
      <c r="X223" s="3">
        <f t="shared" si="47"/>
        <v>861.46002167860206</v>
      </c>
      <c r="Y223" s="3">
        <f t="shared" si="48"/>
        <v>905.26307362836133</v>
      </c>
      <c r="Z223" s="3">
        <f t="shared" si="49"/>
        <v>963.66714289470713</v>
      </c>
      <c r="AC223" s="28"/>
      <c r="AD223" s="29">
        <v>2050</v>
      </c>
      <c r="AE223" s="26">
        <f>Z142</f>
        <v>15410.591837871501</v>
      </c>
      <c r="AF223" s="25"/>
    </row>
    <row r="224" spans="2:32" x14ac:dyDescent="0.3">
      <c r="C224" s="31" t="str">
        <f t="shared" si="42"/>
        <v>IIDFL</v>
      </c>
      <c r="D224" s="13">
        <f t="shared" si="43"/>
        <v>0</v>
      </c>
      <c r="E224" s="36">
        <f>D224*'[14]Convergence programme'!I$37/100</f>
        <v>0</v>
      </c>
      <c r="F224" s="36">
        <f>D224*'[14]Convergence programme'!N$37/100</f>
        <v>0</v>
      </c>
      <c r="G224" s="36">
        <f>D224*'[14]Convergence programme'!S$37/100</f>
        <v>0</v>
      </c>
      <c r="H224" s="36">
        <f>D224*'[14]Convergence programme'!X$37/100</f>
        <v>0</v>
      </c>
      <c r="I224" s="36">
        <f>D224*'[14]Convergence programme'!AH$37/100</f>
        <v>0</v>
      </c>
      <c r="J224" s="36">
        <f>D224*'[14]Convergence programme'!AR$37/100</f>
        <v>0</v>
      </c>
      <c r="M224" s="36">
        <f>D224*'[14]Convergence programme'!$I$53/100</f>
        <v>0</v>
      </c>
      <c r="N224" s="36">
        <f>D224*'[14]Convergence programme'!$N$54/100</f>
        <v>0</v>
      </c>
      <c r="O224" s="36">
        <f>D224*'[14]Convergence programme'!$S$54/100</f>
        <v>0</v>
      </c>
      <c r="P224" s="36">
        <f>D224*'[14]Convergence programme'!$X$54/100</f>
        <v>0</v>
      </c>
      <c r="Q224" s="36">
        <f>D224*'[14]Convergence programme'!$AH$54/100</f>
        <v>0</v>
      </c>
      <c r="R224" s="36">
        <f>D224*'[14]Convergence programme'!$AR$54/100</f>
        <v>0</v>
      </c>
      <c r="U224" s="35">
        <f t="shared" si="44"/>
        <v>0</v>
      </c>
      <c r="V224" s="35">
        <f t="shared" si="45"/>
        <v>0</v>
      </c>
      <c r="W224" s="35">
        <f t="shared" si="46"/>
        <v>0</v>
      </c>
      <c r="X224" s="3">
        <f t="shared" si="47"/>
        <v>0</v>
      </c>
      <c r="Y224" s="3">
        <f t="shared" si="48"/>
        <v>0</v>
      </c>
      <c r="Z224" s="3">
        <f t="shared" si="49"/>
        <v>0</v>
      </c>
      <c r="AC224" s="28" t="str">
        <f>C143</f>
        <v>ICDTF</v>
      </c>
      <c r="AD224" s="27">
        <v>2015</v>
      </c>
      <c r="AE224" s="26">
        <f>U143</f>
        <v>153.89497147891825</v>
      </c>
      <c r="AF224" s="25"/>
    </row>
    <row r="225" spans="2:32" x14ac:dyDescent="0.3">
      <c r="B225" s="2"/>
      <c r="C225" s="34" t="e">
        <f>#REF!</f>
        <v>#REF!</v>
      </c>
      <c r="D225" s="19" t="e">
        <f>SUM(#REF!)</f>
        <v>#REF!</v>
      </c>
      <c r="E225" s="33" t="e">
        <f>D225*'[14]Convergence programme'!I$37/100</f>
        <v>#REF!</v>
      </c>
      <c r="F225" s="33" t="e">
        <f>D225*'[14]Convergence programme'!N$37/100</f>
        <v>#REF!</v>
      </c>
      <c r="G225" s="33" t="e">
        <f>D225*'[14]Convergence programme'!S$37/100</f>
        <v>#REF!</v>
      </c>
      <c r="H225" s="33" t="e">
        <f>D225*'[14]Convergence programme'!X$37/100</f>
        <v>#REF!</v>
      </c>
      <c r="I225" s="33" t="e">
        <f>D225*'[14]Convergence programme'!AH$37/100</f>
        <v>#REF!</v>
      </c>
      <c r="J225" s="33" t="e">
        <f>D225*'[14]Convergence programme'!AR$37/100</f>
        <v>#REF!</v>
      </c>
      <c r="K225" s="2"/>
      <c r="L225" s="2"/>
      <c r="M225" s="33" t="e">
        <f>D225*'[14]Convergence programme'!$I$53/100</f>
        <v>#REF!</v>
      </c>
      <c r="N225" s="33" t="e">
        <f>D225*'[14]Convergence programme'!$N$54/100</f>
        <v>#REF!</v>
      </c>
      <c r="O225" s="33" t="e">
        <f>D225*'[14]Convergence programme'!$S$54/100</f>
        <v>#REF!</v>
      </c>
      <c r="P225" s="33" t="e">
        <f>D225*'[14]Convergence programme'!$X$54/100</f>
        <v>#REF!</v>
      </c>
      <c r="Q225" s="33" t="e">
        <f>D225*'[14]Convergence programme'!$AH$54/100</f>
        <v>#REF!</v>
      </c>
      <c r="R225" s="33" t="e">
        <f>D225*'[14]Convergence programme'!$AR$54/100</f>
        <v>#REF!</v>
      </c>
      <c r="S225" s="2"/>
      <c r="T225" s="2"/>
      <c r="U225" s="32" t="e">
        <f t="shared" si="44"/>
        <v>#REF!</v>
      </c>
      <c r="V225" s="32" t="e">
        <f t="shared" si="45"/>
        <v>#REF!</v>
      </c>
      <c r="W225" s="32" t="e">
        <f t="shared" si="46"/>
        <v>#REF!</v>
      </c>
      <c r="X225" s="4" t="e">
        <f t="shared" si="47"/>
        <v>#REF!</v>
      </c>
      <c r="Y225" s="4" t="e">
        <f t="shared" si="48"/>
        <v>#REF!</v>
      </c>
      <c r="Z225" s="4" t="e">
        <f t="shared" si="49"/>
        <v>#REF!</v>
      </c>
      <c r="AC225" s="28"/>
      <c r="AD225" s="27">
        <v>2020</v>
      </c>
      <c r="AE225" s="26">
        <f>V143</f>
        <v>156.37015002120896</v>
      </c>
      <c r="AF225" s="25"/>
    </row>
    <row r="226" spans="2:32" x14ac:dyDescent="0.3">
      <c r="C226" s="31"/>
      <c r="AC226" s="28"/>
      <c r="AD226" s="27">
        <v>2025</v>
      </c>
      <c r="AE226" s="26">
        <f>W143</f>
        <v>157.70244013096766</v>
      </c>
      <c r="AF226" s="25"/>
    </row>
    <row r="227" spans="2:32" x14ac:dyDescent="0.3">
      <c r="AC227" s="28"/>
      <c r="AD227" s="27">
        <v>2030</v>
      </c>
      <c r="AE227" s="26">
        <f>X143</f>
        <v>159.03473024072633</v>
      </c>
      <c r="AF227" s="25"/>
    </row>
    <row r="228" spans="2:32" x14ac:dyDescent="0.3">
      <c r="AC228" s="28"/>
      <c r="AD228" s="27">
        <v>2040</v>
      </c>
      <c r="AE228" s="26">
        <f>Y143</f>
        <v>161.69931046024379</v>
      </c>
      <c r="AF228" s="25"/>
    </row>
    <row r="229" spans="2:32" x14ac:dyDescent="0.3">
      <c r="AC229" s="28"/>
      <c r="AD229" s="29">
        <v>2050</v>
      </c>
      <c r="AE229" s="26">
        <f>Z143</f>
        <v>164.36389067976123</v>
      </c>
      <c r="AF229" s="25"/>
    </row>
    <row r="230" spans="2:32" x14ac:dyDescent="0.3">
      <c r="AC230" s="28" t="str">
        <f>C146</f>
        <v>IGDMT</v>
      </c>
      <c r="AD230" s="27">
        <v>2015</v>
      </c>
      <c r="AE230" s="26">
        <f>U146</f>
        <v>6955.1247157806984</v>
      </c>
      <c r="AF230" s="25" t="str">
        <f>B146</f>
        <v>Glass&amp;Concrete</v>
      </c>
    </row>
    <row r="231" spans="2:32" x14ac:dyDescent="0.3">
      <c r="AC231" s="28"/>
      <c r="AD231" s="27">
        <v>2020</v>
      </c>
      <c r="AE231" s="26">
        <f>V146</f>
        <v>6625.7772470846139</v>
      </c>
      <c r="AF231" s="25"/>
    </row>
    <row r="232" spans="2:32" x14ac:dyDescent="0.3">
      <c r="AC232" s="28"/>
      <c r="AD232" s="27">
        <v>2025</v>
      </c>
      <c r="AE232" s="26">
        <f>W146</f>
        <v>6495.860046161386</v>
      </c>
      <c r="AF232" s="25"/>
    </row>
    <row r="233" spans="2:32" x14ac:dyDescent="0.3">
      <c r="AC233" s="28"/>
      <c r="AD233" s="27">
        <v>2030</v>
      </c>
      <c r="AE233" s="26">
        <f>X146</f>
        <v>6365.9428452381599</v>
      </c>
      <c r="AF233" s="25"/>
    </row>
    <row r="234" spans="2:32" x14ac:dyDescent="0.3">
      <c r="AC234" s="28"/>
      <c r="AD234" s="27">
        <v>2040</v>
      </c>
      <c r="AE234" s="26">
        <f>Y146</f>
        <v>6365.9428452381599</v>
      </c>
      <c r="AF234" s="25"/>
    </row>
    <row r="235" spans="2:32" x14ac:dyDescent="0.3">
      <c r="AC235" s="28"/>
      <c r="AD235" s="29">
        <v>2050</v>
      </c>
      <c r="AE235" s="26">
        <f>Z146</f>
        <v>6236.025644314931</v>
      </c>
      <c r="AF235" s="25"/>
    </row>
    <row r="236" spans="2:32" x14ac:dyDescent="0.3">
      <c r="AC236" s="28" t="str">
        <f>C147</f>
        <v>IGDHT</v>
      </c>
      <c r="AD236" s="27">
        <v>2015</v>
      </c>
      <c r="AE236" s="26">
        <f>U147</f>
        <v>4970.4962099536142</v>
      </c>
      <c r="AF236" s="25"/>
    </row>
    <row r="237" spans="2:32" x14ac:dyDescent="0.3">
      <c r="AC237" s="28"/>
      <c r="AD237" s="27">
        <v>2020</v>
      </c>
      <c r="AE237" s="26">
        <f>V147</f>
        <v>4735.1272680858392</v>
      </c>
      <c r="AF237" s="25"/>
    </row>
    <row r="238" spans="2:32" x14ac:dyDescent="0.3">
      <c r="AC238" s="28"/>
      <c r="AD238" s="27">
        <v>2025</v>
      </c>
      <c r="AE238" s="26">
        <f>W147</f>
        <v>4642.2816353782746</v>
      </c>
      <c r="AF238" s="25"/>
    </row>
    <row r="239" spans="2:32" x14ac:dyDescent="0.3">
      <c r="AC239" s="28"/>
      <c r="AD239" s="27">
        <v>2030</v>
      </c>
      <c r="AE239" s="26">
        <f>X147</f>
        <v>4549.43600267071</v>
      </c>
      <c r="AF239" s="25"/>
    </row>
    <row r="240" spans="2:32" x14ac:dyDescent="0.3">
      <c r="AC240" s="28"/>
      <c r="AD240" s="27">
        <v>2040</v>
      </c>
      <c r="AE240" s="26">
        <f>Y147</f>
        <v>4549.43600267071</v>
      </c>
      <c r="AF240" s="25"/>
    </row>
    <row r="241" spans="29:32" x14ac:dyDescent="0.3">
      <c r="AC241" s="28"/>
      <c r="AD241" s="29">
        <v>2050</v>
      </c>
      <c r="AE241" s="26">
        <f>Z147</f>
        <v>4456.5903699631426</v>
      </c>
      <c r="AF241" s="25"/>
    </row>
    <row r="242" spans="29:32" x14ac:dyDescent="0.3">
      <c r="AC242" s="28" t="str">
        <f>C148</f>
        <v>IGDRH</v>
      </c>
      <c r="AD242" s="27">
        <v>2015</v>
      </c>
      <c r="AE242" s="26">
        <f>U148</f>
        <v>180.27492383059518</v>
      </c>
      <c r="AF242" s="25"/>
    </row>
    <row r="243" spans="29:32" x14ac:dyDescent="0.3">
      <c r="AC243" s="28"/>
      <c r="AD243" s="27">
        <v>2020</v>
      </c>
      <c r="AE243" s="26">
        <f>V148</f>
        <v>171.73832782991204</v>
      </c>
      <c r="AF243" s="25"/>
    </row>
    <row r="244" spans="29:32" x14ac:dyDescent="0.3">
      <c r="AC244" s="28"/>
      <c r="AD244" s="27">
        <v>2025</v>
      </c>
      <c r="AE244" s="26">
        <f>W148</f>
        <v>168.37090963716869</v>
      </c>
      <c r="AF244" s="25"/>
    </row>
    <row r="245" spans="29:32" x14ac:dyDescent="0.3">
      <c r="AC245" s="28"/>
      <c r="AD245" s="27">
        <v>2030</v>
      </c>
      <c r="AE245" s="26">
        <f>X148</f>
        <v>165.00349144442529</v>
      </c>
      <c r="AF245" s="25"/>
    </row>
    <row r="246" spans="29:32" x14ac:dyDescent="0.3">
      <c r="AC246" s="28"/>
      <c r="AD246" s="27">
        <v>2040</v>
      </c>
      <c r="AE246" s="26">
        <f>Y148</f>
        <v>165.00349144442529</v>
      </c>
      <c r="AF246" s="25"/>
    </row>
    <row r="247" spans="29:32" x14ac:dyDescent="0.3">
      <c r="AC247" s="28"/>
      <c r="AD247" s="29">
        <v>2050</v>
      </c>
      <c r="AE247" s="26">
        <f>Z148</f>
        <v>161.63607325168189</v>
      </c>
      <c r="AF247" s="25"/>
    </row>
    <row r="248" spans="29:32" x14ac:dyDescent="0.3">
      <c r="AC248" s="28" t="str">
        <f>C149</f>
        <v>IGDLA</v>
      </c>
      <c r="AD248" s="27">
        <v>2015</v>
      </c>
      <c r="AE248" s="26">
        <f>U149</f>
        <v>277.26841631640389</v>
      </c>
      <c r="AF248" s="25"/>
    </row>
    <row r="249" spans="29:32" x14ac:dyDescent="0.3">
      <c r="AC249" s="28"/>
      <c r="AD249" s="27">
        <v>2020</v>
      </c>
      <c r="AE249" s="26">
        <f>V149</f>
        <v>264.13886727237502</v>
      </c>
      <c r="AF249" s="25"/>
    </row>
    <row r="250" spans="29:32" x14ac:dyDescent="0.3">
      <c r="AC250" s="28"/>
      <c r="AD250" s="27">
        <v>2025</v>
      </c>
      <c r="AE250" s="26">
        <f>W149</f>
        <v>258.95967379644611</v>
      </c>
      <c r="AF250" s="25"/>
    </row>
    <row r="251" spans="29:32" x14ac:dyDescent="0.3">
      <c r="AC251" s="28"/>
      <c r="AD251" s="27">
        <v>2030</v>
      </c>
      <c r="AE251" s="26">
        <f>X149</f>
        <v>253.78048032051726</v>
      </c>
      <c r="AF251" s="25"/>
    </row>
    <row r="252" spans="29:32" x14ac:dyDescent="0.3">
      <c r="AC252" s="28"/>
      <c r="AD252" s="27">
        <v>2040</v>
      </c>
      <c r="AE252" s="26">
        <f>Y149</f>
        <v>253.78048032051726</v>
      </c>
      <c r="AF252" s="25"/>
    </row>
    <row r="253" spans="29:32" x14ac:dyDescent="0.3">
      <c r="AC253" s="28"/>
      <c r="AD253" s="29">
        <v>2050</v>
      </c>
      <c r="AE253" s="26">
        <f>Z149</f>
        <v>248.60128684458826</v>
      </c>
      <c r="AF253" s="25"/>
    </row>
    <row r="254" spans="29:32" x14ac:dyDescent="0.3">
      <c r="AC254" s="28" t="str">
        <f>C150</f>
        <v>IGDEM</v>
      </c>
      <c r="AD254" s="27">
        <v>2015</v>
      </c>
      <c r="AE254" s="26">
        <f>U150</f>
        <v>2937.2570965747746</v>
      </c>
      <c r="AF254" s="25"/>
    </row>
    <row r="255" spans="29:32" x14ac:dyDescent="0.3">
      <c r="AC255" s="28"/>
      <c r="AD255" s="27">
        <v>2020</v>
      </c>
      <c r="AE255" s="26">
        <f>V150</f>
        <v>2798.1685497552476</v>
      </c>
      <c r="AF255" s="25"/>
    </row>
    <row r="256" spans="29:32" x14ac:dyDescent="0.3">
      <c r="AC256" s="28"/>
      <c r="AD256" s="27">
        <v>2025</v>
      </c>
      <c r="AE256" s="26">
        <f>W150</f>
        <v>2743.3024997600464</v>
      </c>
      <c r="AF256" s="25"/>
    </row>
    <row r="257" spans="29:53" x14ac:dyDescent="0.3">
      <c r="AC257" s="28"/>
      <c r="AD257" s="27">
        <v>2030</v>
      </c>
      <c r="AE257" s="26">
        <f>X150</f>
        <v>2688.4364497648462</v>
      </c>
      <c r="AF257" s="25"/>
    </row>
    <row r="258" spans="29:53" x14ac:dyDescent="0.3">
      <c r="AC258" s="28"/>
      <c r="AD258" s="27">
        <v>2040</v>
      </c>
      <c r="AE258" s="26">
        <f>Y150</f>
        <v>2688.4364497648462</v>
      </c>
      <c r="AF258" s="25"/>
    </row>
    <row r="259" spans="29:53" x14ac:dyDescent="0.3">
      <c r="AC259" s="28"/>
      <c r="AD259" s="29">
        <v>2050</v>
      </c>
      <c r="AE259" s="26">
        <f>Z150</f>
        <v>2633.5703997696446</v>
      </c>
      <c r="AF259" s="25"/>
    </row>
    <row r="260" spans="29:53" x14ac:dyDescent="0.3">
      <c r="AC260" s="28" t="str">
        <f>C151</f>
        <v>IGDTF</v>
      </c>
      <c r="AD260" s="27">
        <v>2015</v>
      </c>
      <c r="AE260" s="26">
        <f>U151</f>
        <v>236.60107014062822</v>
      </c>
      <c r="AF260" s="25"/>
    </row>
    <row r="261" spans="29:53" x14ac:dyDescent="0.3">
      <c r="AC261" s="28"/>
      <c r="AD261" s="27">
        <v>2020</v>
      </c>
      <c r="AE261" s="26">
        <f>V151</f>
        <v>225.39725040684303</v>
      </c>
      <c r="AF261" s="25"/>
    </row>
    <row r="262" spans="29:53" x14ac:dyDescent="0.3">
      <c r="AC262" s="28"/>
      <c r="AD262" s="27">
        <v>2025</v>
      </c>
      <c r="AE262" s="26">
        <f>W151</f>
        <v>220.97769647729712</v>
      </c>
      <c r="AF262" s="25"/>
    </row>
    <row r="263" spans="29:53" x14ac:dyDescent="0.3">
      <c r="AC263" s="28"/>
      <c r="AD263" s="27">
        <v>2030</v>
      </c>
      <c r="AE263" s="26">
        <f>X151</f>
        <v>216.55814254775123</v>
      </c>
      <c r="AF263" s="25"/>
      <c r="BA263" s="3"/>
    </row>
    <row r="264" spans="29:53" x14ac:dyDescent="0.3">
      <c r="AC264" s="28"/>
      <c r="AD264" s="27">
        <v>2040</v>
      </c>
      <c r="AE264" s="26">
        <f>Y151</f>
        <v>216.55814254775123</v>
      </c>
      <c r="AF264" s="25"/>
      <c r="AZ264" s="3"/>
      <c r="BA264" s="3"/>
    </row>
    <row r="265" spans="29:53" x14ac:dyDescent="0.3">
      <c r="AC265" s="28"/>
      <c r="AD265" s="29">
        <v>2050</v>
      </c>
      <c r="AE265" s="26">
        <f>Z151</f>
        <v>212.13858861820526</v>
      </c>
      <c r="AF265" s="25"/>
    </row>
    <row r="266" spans="29:53" x14ac:dyDescent="0.3">
      <c r="AC266" s="28" t="str">
        <f>C154</f>
        <v>IXDMT</v>
      </c>
      <c r="AD266" s="27">
        <v>2015</v>
      </c>
      <c r="AE266" s="26">
        <f>U154</f>
        <v>1044.9628435970283</v>
      </c>
      <c r="AF266" s="25" t="str">
        <f>B154</f>
        <v>Aluminium</v>
      </c>
      <c r="AX266" s="3"/>
      <c r="AY266" s="3"/>
      <c r="AZ266" s="3"/>
      <c r="BA266" s="3"/>
    </row>
    <row r="267" spans="29:53" x14ac:dyDescent="0.3">
      <c r="AC267" s="28"/>
      <c r="AD267" s="27">
        <v>2020</v>
      </c>
      <c r="AE267" s="26">
        <f>V154</f>
        <v>1073.7445763807352</v>
      </c>
      <c r="AF267" s="25"/>
      <c r="AX267" s="3"/>
      <c r="AY267" s="3"/>
      <c r="AZ267" s="3"/>
      <c r="BA267" s="3"/>
    </row>
    <row r="268" spans="29:53" x14ac:dyDescent="0.3">
      <c r="AC268" s="28"/>
      <c r="AD268" s="27">
        <v>2025</v>
      </c>
      <c r="AE268" s="26">
        <f>W154</f>
        <v>1078.4539824174926</v>
      </c>
      <c r="AF268" s="25"/>
    </row>
    <row r="269" spans="29:53" x14ac:dyDescent="0.3">
      <c r="AC269" s="28"/>
      <c r="AD269" s="27">
        <v>2030</v>
      </c>
      <c r="AE269" s="26">
        <f>X154</f>
        <v>1078.4539824174926</v>
      </c>
      <c r="AF269" s="25"/>
    </row>
    <row r="270" spans="29:53" x14ac:dyDescent="0.3">
      <c r="AC270" s="28"/>
      <c r="AD270" s="27">
        <v>2040</v>
      </c>
      <c r="AE270" s="26">
        <f>Y154</f>
        <v>1125.5480427850687</v>
      </c>
      <c r="AF270" s="25"/>
    </row>
    <row r="271" spans="29:53" x14ac:dyDescent="0.3">
      <c r="AC271" s="28"/>
      <c r="AD271" s="29">
        <v>2050</v>
      </c>
      <c r="AE271" s="26">
        <f>Z154</f>
        <v>1130.2574488218265</v>
      </c>
      <c r="AF271" s="25"/>
    </row>
    <row r="272" spans="29:53" x14ac:dyDescent="0.3">
      <c r="AC272" s="28" t="str">
        <f>C155</f>
        <v>IXDHT</v>
      </c>
      <c r="AD272" s="27">
        <v>2015</v>
      </c>
      <c r="AE272" s="26">
        <f>U155</f>
        <v>4151.7128857365387</v>
      </c>
      <c r="AF272" s="25"/>
    </row>
    <row r="273" spans="29:32" x14ac:dyDescent="0.3">
      <c r="AC273" s="28"/>
      <c r="AD273" s="27">
        <v>2020</v>
      </c>
      <c r="AE273" s="26">
        <f>V155</f>
        <v>4266.0647898297184</v>
      </c>
      <c r="AF273" s="25"/>
    </row>
    <row r="274" spans="29:32" x14ac:dyDescent="0.3">
      <c r="AC274" s="28"/>
      <c r="AD274" s="27">
        <v>2025</v>
      </c>
      <c r="AE274" s="26">
        <f>W155</f>
        <v>4284.7756003114264</v>
      </c>
      <c r="AF274" s="25"/>
    </row>
    <row r="275" spans="29:32" x14ac:dyDescent="0.3">
      <c r="AC275" s="28"/>
      <c r="AD275" s="27">
        <v>2030</v>
      </c>
      <c r="AE275" s="26">
        <f>X155</f>
        <v>4284.7756003114264</v>
      </c>
      <c r="AF275" s="25"/>
    </row>
    <row r="276" spans="29:32" x14ac:dyDescent="0.3">
      <c r="AC276" s="28"/>
      <c r="AD276" s="27">
        <v>2040</v>
      </c>
      <c r="AE276" s="26">
        <f>Y155</f>
        <v>4471.8837051285182</v>
      </c>
      <c r="AF276" s="25"/>
    </row>
    <row r="277" spans="29:32" x14ac:dyDescent="0.3">
      <c r="AC277" s="28"/>
      <c r="AD277" s="29">
        <v>2050</v>
      </c>
      <c r="AE277" s="26">
        <f>Z155</f>
        <v>4490.5945156102289</v>
      </c>
      <c r="AF277" s="25"/>
    </row>
    <row r="278" spans="29:32" x14ac:dyDescent="0.3">
      <c r="AC278" s="28" t="str">
        <f>C156</f>
        <v>IXDRH</v>
      </c>
      <c r="AD278" s="27">
        <v>2015</v>
      </c>
      <c r="AE278" s="26">
        <f>U156</f>
        <v>101.16193920098964</v>
      </c>
      <c r="AF278" s="25"/>
    </row>
    <row r="279" spans="29:32" x14ac:dyDescent="0.3">
      <c r="AC279" s="28"/>
      <c r="AD279" s="27">
        <v>2020</v>
      </c>
      <c r="AE279" s="26">
        <f>V156</f>
        <v>103.94827358580085</v>
      </c>
      <c r="AF279" s="25"/>
    </row>
    <row r="280" spans="29:32" x14ac:dyDescent="0.3">
      <c r="AC280" s="28"/>
      <c r="AD280" s="27">
        <v>2025</v>
      </c>
      <c r="AE280" s="26">
        <f>W156</f>
        <v>104.40418706644029</v>
      </c>
      <c r="AF280" s="25"/>
    </row>
    <row r="281" spans="29:32" x14ac:dyDescent="0.3">
      <c r="AC281" s="28"/>
      <c r="AD281" s="27">
        <v>2030</v>
      </c>
      <c r="AE281" s="26">
        <f>X156</f>
        <v>104.40418706644029</v>
      </c>
      <c r="AF281" s="25"/>
    </row>
    <row r="282" spans="29:32" x14ac:dyDescent="0.3">
      <c r="AC282" s="28"/>
      <c r="AD282" s="27">
        <v>2040</v>
      </c>
      <c r="AE282" s="26">
        <f>Y156</f>
        <v>108.96332187283507</v>
      </c>
      <c r="AF282" s="25"/>
    </row>
    <row r="283" spans="29:32" x14ac:dyDescent="0.3">
      <c r="AC283" s="28"/>
      <c r="AD283" s="29">
        <v>2050</v>
      </c>
      <c r="AE283" s="26">
        <f>Z156</f>
        <v>109.41923535347456</v>
      </c>
      <c r="AF283" s="25"/>
    </row>
    <row r="284" spans="29:32" x14ac:dyDescent="0.3">
      <c r="AC284" s="28" t="str">
        <f>C157</f>
        <v>IXDLA</v>
      </c>
      <c r="AD284" s="27">
        <v>2015</v>
      </c>
      <c r="AE284" s="26">
        <f>U157</f>
        <v>811.55151764118466</v>
      </c>
      <c r="AF284" s="25"/>
    </row>
    <row r="285" spans="29:32" x14ac:dyDescent="0.3">
      <c r="AC285" s="28"/>
      <c r="AD285" s="27">
        <v>2020</v>
      </c>
      <c r="AE285" s="26">
        <f>V157</f>
        <v>833.90433053217396</v>
      </c>
      <c r="AF285" s="25"/>
    </row>
    <row r="286" spans="29:32" x14ac:dyDescent="0.3">
      <c r="AC286" s="28"/>
      <c r="AD286" s="27">
        <v>2025</v>
      </c>
      <c r="AE286" s="26">
        <f>W157</f>
        <v>837.56180566608668</v>
      </c>
      <c r="AF286" s="25"/>
    </row>
    <row r="287" spans="29:32" x14ac:dyDescent="0.3">
      <c r="AC287" s="28"/>
      <c r="AD287" s="27">
        <v>2030</v>
      </c>
      <c r="AE287" s="26">
        <f>X157</f>
        <v>837.56180566608668</v>
      </c>
      <c r="AF287" s="25"/>
    </row>
    <row r="288" spans="29:32" x14ac:dyDescent="0.3">
      <c r="AC288" s="28"/>
      <c r="AD288" s="27">
        <v>2040</v>
      </c>
      <c r="AE288" s="26">
        <f>Y157</f>
        <v>874.13655700521724</v>
      </c>
      <c r="AF288" s="25"/>
    </row>
    <row r="289" spans="29:53" x14ac:dyDescent="0.3">
      <c r="AC289" s="28"/>
      <c r="AD289" s="29">
        <v>2050</v>
      </c>
      <c r="AE289" s="26">
        <f>Z157</f>
        <v>877.79403213913042</v>
      </c>
      <c r="AF289" s="25"/>
    </row>
    <row r="290" spans="29:53" x14ac:dyDescent="0.3">
      <c r="AC290" s="28" t="str">
        <f>C158</f>
        <v>IXDEM</v>
      </c>
      <c r="AD290" s="27">
        <v>2015</v>
      </c>
      <c r="AE290" s="26">
        <f>U158</f>
        <v>4057.7575882059218</v>
      </c>
      <c r="AF290" s="25"/>
    </row>
    <row r="291" spans="29:53" x14ac:dyDescent="0.3">
      <c r="AC291" s="28"/>
      <c r="AD291" s="27">
        <v>2020</v>
      </c>
      <c r="AE291" s="26">
        <f>V158</f>
        <v>4169.5216526608683</v>
      </c>
      <c r="AF291" s="25"/>
      <c r="AX291" s="3"/>
      <c r="AY291" s="3"/>
      <c r="AZ291" s="3"/>
      <c r="BA291" s="3"/>
    </row>
    <row r="292" spans="29:53" x14ac:dyDescent="0.3">
      <c r="AC292" s="28"/>
      <c r="AD292" s="27">
        <v>2025</v>
      </c>
      <c r="AE292" s="26">
        <f>W158</f>
        <v>4187.8090283304327</v>
      </c>
      <c r="AF292" s="25"/>
    </row>
    <row r="293" spans="29:53" x14ac:dyDescent="0.3">
      <c r="AC293" s="28"/>
      <c r="AD293" s="27">
        <v>2030</v>
      </c>
      <c r="AE293" s="26">
        <f>X158</f>
        <v>4187.8090283304327</v>
      </c>
      <c r="AF293" s="25"/>
    </row>
    <row r="294" spans="29:53" x14ac:dyDescent="0.3">
      <c r="AC294" s="28"/>
      <c r="AD294" s="27">
        <v>2040</v>
      </c>
      <c r="AE294" s="26">
        <f>Y158</f>
        <v>4370.6827850260834</v>
      </c>
      <c r="AF294" s="25"/>
    </row>
    <row r="295" spans="29:53" x14ac:dyDescent="0.3">
      <c r="AC295" s="28"/>
      <c r="AD295" s="29">
        <v>2050</v>
      </c>
      <c r="AE295" s="26">
        <f>Z158</f>
        <v>4388.9701606956505</v>
      </c>
      <c r="AF295" s="25"/>
    </row>
    <row r="296" spans="29:53" x14ac:dyDescent="0.3">
      <c r="AC296" s="28" t="str">
        <f>C159</f>
        <v>IXDTF</v>
      </c>
      <c r="AD296" s="27">
        <v>2015</v>
      </c>
      <c r="AE296" s="26">
        <f>U159</f>
        <v>201.42893154165321</v>
      </c>
      <c r="AF296" s="25"/>
      <c r="AX296" s="3"/>
      <c r="AY296" s="3"/>
      <c r="AZ296" s="3"/>
      <c r="BA296" s="3"/>
    </row>
    <row r="297" spans="29:53" x14ac:dyDescent="0.3">
      <c r="AC297" s="28"/>
      <c r="AD297" s="27">
        <v>2020</v>
      </c>
      <c r="AE297" s="26">
        <f>V159</f>
        <v>206.9769505148285</v>
      </c>
      <c r="AF297" s="25"/>
      <c r="AX297" s="3"/>
      <c r="AY297" s="3"/>
      <c r="AZ297" s="3"/>
      <c r="BA297" s="3"/>
    </row>
    <row r="298" spans="29:53" x14ac:dyDescent="0.3">
      <c r="AC298" s="28"/>
      <c r="AD298" s="27">
        <v>2025</v>
      </c>
      <c r="AE298" s="26">
        <f>W159</f>
        <v>207.88474415743735</v>
      </c>
      <c r="AF298" s="25"/>
    </row>
    <row r="299" spans="29:53" x14ac:dyDescent="0.3">
      <c r="AC299" s="28"/>
      <c r="AD299" s="27">
        <v>2030</v>
      </c>
      <c r="AE299" s="26">
        <f>X159</f>
        <v>207.88474415743735</v>
      </c>
      <c r="AF299" s="25"/>
      <c r="BA299" s="3"/>
    </row>
    <row r="300" spans="29:53" x14ac:dyDescent="0.3">
      <c r="AC300" s="28"/>
      <c r="AD300" s="27">
        <v>2040</v>
      </c>
      <c r="AE300" s="26">
        <f>Y159</f>
        <v>216.96268058352629</v>
      </c>
      <c r="AF300" s="25"/>
      <c r="AZ300" s="3"/>
      <c r="BA300" s="3"/>
    </row>
    <row r="301" spans="29:53" x14ac:dyDescent="0.3">
      <c r="AC301" s="28"/>
      <c r="AD301" s="29">
        <v>2050</v>
      </c>
      <c r="AE301" s="26">
        <f>Z159</f>
        <v>217.87047422613526</v>
      </c>
      <c r="AF301" s="25"/>
    </row>
    <row r="302" spans="29:53" x14ac:dyDescent="0.3">
      <c r="AC302" s="28" t="str">
        <f>C162</f>
        <v>IODMT</v>
      </c>
      <c r="AD302" s="27">
        <v>2015</v>
      </c>
      <c r="AE302" s="26">
        <f>U162</f>
        <v>2663.3121477805867</v>
      </c>
      <c r="AF302" s="25" t="str">
        <f>B162</f>
        <v>Other comm</v>
      </c>
      <c r="AX302" s="3"/>
      <c r="AY302" s="3"/>
      <c r="AZ302" s="3"/>
      <c r="BA302" s="3"/>
    </row>
    <row r="303" spans="29:53" x14ac:dyDescent="0.3">
      <c r="AC303" s="28"/>
      <c r="AD303" s="27">
        <v>2020</v>
      </c>
      <c r="AE303" s="26">
        <f>V162</f>
        <v>2638.7924305603383</v>
      </c>
      <c r="AF303" s="25"/>
      <c r="AX303" s="3"/>
      <c r="AY303" s="3"/>
      <c r="AZ303" s="3"/>
      <c r="BA303" s="3"/>
    </row>
    <row r="304" spans="29:53" x14ac:dyDescent="0.3">
      <c r="AC304" s="28"/>
      <c r="AD304" s="27">
        <v>2025</v>
      </c>
      <c r="AE304" s="26">
        <f>W162</f>
        <v>2638.7924305603383</v>
      </c>
      <c r="AF304" s="25"/>
    </row>
    <row r="305" spans="29:32" x14ac:dyDescent="0.3">
      <c r="AC305" s="28"/>
      <c r="AD305" s="27">
        <v>2030</v>
      </c>
      <c r="AE305" s="26">
        <f>X162</f>
        <v>2581.4273777220706</v>
      </c>
      <c r="AF305" s="25"/>
    </row>
    <row r="306" spans="29:32" x14ac:dyDescent="0.3">
      <c r="AC306" s="28"/>
      <c r="AD306" s="27">
        <v>2040</v>
      </c>
      <c r="AE306" s="26">
        <f>Y162</f>
        <v>2581.4273777220706</v>
      </c>
      <c r="AF306" s="25"/>
    </row>
    <row r="307" spans="29:32" x14ac:dyDescent="0.3">
      <c r="AC307" s="28"/>
      <c r="AD307" s="29">
        <v>2050</v>
      </c>
      <c r="AE307" s="26">
        <f>Z162</f>
        <v>2524.0623248838024</v>
      </c>
      <c r="AF307" s="25"/>
    </row>
    <row r="308" spans="29:32" x14ac:dyDescent="0.3">
      <c r="AC308" s="28" t="str">
        <f>C163</f>
        <v>IODHT</v>
      </c>
      <c r="AD308" s="27">
        <v>2015</v>
      </c>
      <c r="AE308" s="26">
        <f>U163</f>
        <v>659.84842347347342</v>
      </c>
      <c r="AF308" s="25"/>
    </row>
    <row r="309" spans="29:32" x14ac:dyDescent="0.3">
      <c r="AC309" s="28"/>
      <c r="AD309" s="27">
        <v>2020</v>
      </c>
      <c r="AE309" s="26">
        <f>V163</f>
        <v>653.7735453315031</v>
      </c>
      <c r="AF309" s="25"/>
    </row>
    <row r="310" spans="29:32" x14ac:dyDescent="0.3">
      <c r="AC310" s="28"/>
      <c r="AD310" s="27">
        <v>2025</v>
      </c>
      <c r="AE310" s="26">
        <f>W163</f>
        <v>653.7735453315031</v>
      </c>
      <c r="AF310" s="25"/>
    </row>
    <row r="311" spans="29:32" x14ac:dyDescent="0.3">
      <c r="AC311" s="28"/>
      <c r="AD311" s="27">
        <v>2030</v>
      </c>
      <c r="AE311" s="26">
        <f>X163</f>
        <v>639.56107695473145</v>
      </c>
      <c r="AF311" s="25"/>
    </row>
    <row r="312" spans="29:32" x14ac:dyDescent="0.3">
      <c r="AC312" s="28"/>
      <c r="AD312" s="27">
        <v>2040</v>
      </c>
      <c r="AE312" s="26">
        <f>Y163</f>
        <v>639.56107695473145</v>
      </c>
      <c r="AF312" s="25"/>
    </row>
    <row r="313" spans="29:32" x14ac:dyDescent="0.3">
      <c r="AC313" s="28"/>
      <c r="AD313" s="29">
        <v>2050</v>
      </c>
      <c r="AE313" s="26">
        <f>Z163</f>
        <v>625.34860857795957</v>
      </c>
      <c r="AF313" s="25"/>
    </row>
    <row r="314" spans="29:32" x14ac:dyDescent="0.3">
      <c r="AC314" s="28" t="str">
        <f>C164</f>
        <v>IODRH</v>
      </c>
      <c r="AD314" s="27">
        <v>2015</v>
      </c>
      <c r="AE314" s="26">
        <f>U164</f>
        <v>18116.813136130699</v>
      </c>
      <c r="AF314" s="25"/>
    </row>
    <row r="315" spans="29:32" x14ac:dyDescent="0.3">
      <c r="AC315" s="28"/>
      <c r="AD315" s="27">
        <v>2020</v>
      </c>
      <c r="AE315" s="26">
        <f>V164</f>
        <v>17950.021145413357</v>
      </c>
      <c r="AF315" s="25"/>
    </row>
    <row r="316" spans="29:32" x14ac:dyDescent="0.3">
      <c r="AC316" s="28"/>
      <c r="AD316" s="27">
        <v>2025</v>
      </c>
      <c r="AE316" s="26">
        <f>W164</f>
        <v>17950.021145413357</v>
      </c>
      <c r="AF316" s="25"/>
    </row>
    <row r="317" spans="29:32" x14ac:dyDescent="0.3">
      <c r="AC317" s="28"/>
      <c r="AD317" s="27">
        <v>2030</v>
      </c>
      <c r="AE317" s="26">
        <f>X164</f>
        <v>17559.803294426114</v>
      </c>
      <c r="AF317" s="25"/>
    </row>
    <row r="318" spans="29:32" x14ac:dyDescent="0.3">
      <c r="AC318" s="28"/>
      <c r="AD318" s="27">
        <v>2040</v>
      </c>
      <c r="AE318" s="26">
        <f>Y164</f>
        <v>17559.803294426114</v>
      </c>
      <c r="AF318" s="25"/>
    </row>
    <row r="319" spans="29:32" x14ac:dyDescent="0.3">
      <c r="AC319" s="28"/>
      <c r="AD319" s="29">
        <v>2050</v>
      </c>
      <c r="AE319" s="26">
        <f>Z164</f>
        <v>17169.585443438868</v>
      </c>
      <c r="AF319" s="25"/>
    </row>
    <row r="320" spans="29:32" x14ac:dyDescent="0.3">
      <c r="AC320" s="28" t="str">
        <f>C165</f>
        <v>IODLA</v>
      </c>
      <c r="AD320" s="27">
        <v>2015</v>
      </c>
      <c r="AE320" s="26">
        <f>U165</f>
        <v>1972.0752219957476</v>
      </c>
      <c r="AF320" s="25"/>
    </row>
    <row r="321" spans="29:53" x14ac:dyDescent="0.3">
      <c r="AC321" s="28"/>
      <c r="AD321" s="27">
        <v>2020</v>
      </c>
      <c r="AE321" s="26">
        <f>V165</f>
        <v>1953.9193603853503</v>
      </c>
      <c r="AF321" s="25"/>
    </row>
    <row r="322" spans="29:53" x14ac:dyDescent="0.3">
      <c r="AC322" s="28"/>
      <c r="AD322" s="27">
        <v>2025</v>
      </c>
      <c r="AE322" s="26">
        <f>W165</f>
        <v>1953.9193603853503</v>
      </c>
      <c r="AF322" s="25"/>
    </row>
    <row r="323" spans="29:53" x14ac:dyDescent="0.3">
      <c r="AC323" s="28"/>
      <c r="AD323" s="27">
        <v>2030</v>
      </c>
      <c r="AE323" s="26">
        <f>X165</f>
        <v>1911.4428525508865</v>
      </c>
      <c r="AF323" s="25"/>
    </row>
    <row r="324" spans="29:53" x14ac:dyDescent="0.3">
      <c r="AC324" s="28"/>
      <c r="AD324" s="27">
        <v>2040</v>
      </c>
      <c r="AE324" s="26">
        <f>Y165</f>
        <v>1911.4428525508865</v>
      </c>
      <c r="AF324" s="25"/>
    </row>
    <row r="325" spans="29:53" x14ac:dyDescent="0.3">
      <c r="AC325" s="28"/>
      <c r="AD325" s="29">
        <v>2050</v>
      </c>
      <c r="AE325" s="26">
        <f>Z165</f>
        <v>1868.9663447164223</v>
      </c>
      <c r="AF325" s="25"/>
    </row>
    <row r="326" spans="29:53" x14ac:dyDescent="0.3">
      <c r="AC326" s="28" t="str">
        <f>C166</f>
        <v>IODEM</v>
      </c>
      <c r="AD326" s="27">
        <v>2015</v>
      </c>
      <c r="AE326" s="26">
        <f>U166</f>
        <v>8546.9776525548568</v>
      </c>
      <c r="AF326" s="25"/>
    </row>
    <row r="327" spans="29:53" x14ac:dyDescent="0.3">
      <c r="AC327" s="28"/>
      <c r="AD327" s="27">
        <v>2020</v>
      </c>
      <c r="AE327" s="26">
        <f>V166</f>
        <v>8468.2901148199089</v>
      </c>
      <c r="AF327" s="25"/>
    </row>
    <row r="328" spans="29:53" x14ac:dyDescent="0.3">
      <c r="AC328" s="28"/>
      <c r="AD328" s="27">
        <v>2025</v>
      </c>
      <c r="AE328" s="26">
        <f>W166</f>
        <v>8468.2901148199089</v>
      </c>
      <c r="AF328" s="25"/>
    </row>
    <row r="329" spans="29:53" x14ac:dyDescent="0.3">
      <c r="AC329" s="28"/>
      <c r="AD329" s="27">
        <v>2030</v>
      </c>
      <c r="AE329" s="26">
        <f>X166</f>
        <v>8284.1968514542623</v>
      </c>
      <c r="AF329" s="25"/>
    </row>
    <row r="330" spans="29:53" x14ac:dyDescent="0.3">
      <c r="AC330" s="28"/>
      <c r="AD330" s="27">
        <v>2040</v>
      </c>
      <c r="AE330" s="26">
        <f>Y166</f>
        <v>8284.1968514542623</v>
      </c>
      <c r="AF330" s="25"/>
    </row>
    <row r="331" spans="29:53" x14ac:dyDescent="0.3">
      <c r="AC331" s="28"/>
      <c r="AD331" s="29">
        <v>2050</v>
      </c>
      <c r="AE331" s="26">
        <f>Z166</f>
        <v>8100.1035880886093</v>
      </c>
      <c r="AF331" s="25"/>
    </row>
    <row r="332" spans="29:53" x14ac:dyDescent="0.3">
      <c r="AC332" s="28" t="str">
        <f>C167</f>
        <v>IODTF</v>
      </c>
      <c r="AD332" s="27">
        <v>2015</v>
      </c>
      <c r="AE332" s="26">
        <f>U167</f>
        <v>2274.248968537931</v>
      </c>
      <c r="AF332" s="25"/>
    </row>
    <row r="333" spans="29:53" x14ac:dyDescent="0.3">
      <c r="AC333" s="28"/>
      <c r="AD333" s="27">
        <v>2020</v>
      </c>
      <c r="AE333" s="26">
        <f>V167</f>
        <v>2253.3111518259611</v>
      </c>
      <c r="AF333" s="25"/>
    </row>
    <row r="334" spans="29:53" x14ac:dyDescent="0.3">
      <c r="AC334" s="28"/>
      <c r="AD334" s="27">
        <v>2025</v>
      </c>
      <c r="AE334" s="26">
        <f>W167</f>
        <v>2253.3111518259611</v>
      </c>
      <c r="AF334" s="25"/>
    </row>
    <row r="335" spans="29:53" x14ac:dyDescent="0.3">
      <c r="AC335" s="28"/>
      <c r="AD335" s="27">
        <v>2030</v>
      </c>
      <c r="AE335" s="26">
        <f>X167</f>
        <v>2204.3261267862667</v>
      </c>
      <c r="AF335" s="25"/>
      <c r="BA335" s="3"/>
    </row>
    <row r="336" spans="29:53" x14ac:dyDescent="0.3">
      <c r="AC336" s="28"/>
      <c r="AD336" s="27">
        <v>2040</v>
      </c>
      <c r="AE336" s="26">
        <f>Y167</f>
        <v>2204.3261267862667</v>
      </c>
      <c r="AF336" s="25"/>
      <c r="AZ336" s="3"/>
      <c r="BA336" s="3"/>
    </row>
    <row r="337" spans="29:32" x14ac:dyDescent="0.3">
      <c r="AC337" s="28"/>
      <c r="AD337" s="29">
        <v>2050</v>
      </c>
      <c r="AE337" s="26">
        <f>Z167</f>
        <v>2155.3411017465723</v>
      </c>
      <c r="AF337" s="25"/>
    </row>
    <row r="338" spans="29:32" x14ac:dyDescent="0.3">
      <c r="AC338" s="28" t="str">
        <f>C170</f>
        <v>IRDMT</v>
      </c>
      <c r="AD338" s="27">
        <v>2015</v>
      </c>
      <c r="AE338" s="26">
        <f>U170</f>
        <v>142963.41337437302</v>
      </c>
      <c r="AF338" s="25" t="str">
        <f>B170</f>
        <v>Paper &amp; Pulp</v>
      </c>
    </row>
    <row r="339" spans="29:32" x14ac:dyDescent="0.3">
      <c r="AC339" s="28"/>
      <c r="AD339" s="27">
        <v>2020</v>
      </c>
      <c r="AE339" s="26">
        <f>V170</f>
        <v>144538.65454751422</v>
      </c>
      <c r="AF339" s="25"/>
    </row>
    <row r="340" spans="29:32" x14ac:dyDescent="0.3">
      <c r="AC340" s="28"/>
      <c r="AD340" s="27">
        <v>2025</v>
      </c>
      <c r="AE340" s="26">
        <f>W170</f>
        <v>146491.87960896711</v>
      </c>
      <c r="AF340" s="25"/>
    </row>
    <row r="341" spans="29:32" x14ac:dyDescent="0.3">
      <c r="AC341" s="28"/>
      <c r="AD341" s="27">
        <v>2030</v>
      </c>
      <c r="AE341" s="26">
        <f>X170</f>
        <v>150398.32973187292</v>
      </c>
      <c r="AF341" s="25"/>
    </row>
    <row r="342" spans="29:32" x14ac:dyDescent="0.3">
      <c r="AC342" s="28"/>
      <c r="AD342" s="27">
        <v>2040</v>
      </c>
      <c r="AE342" s="26">
        <f>Y170</f>
        <v>156453.32742237687</v>
      </c>
      <c r="AF342" s="25"/>
    </row>
    <row r="343" spans="29:32" x14ac:dyDescent="0.3">
      <c r="AC343" s="28"/>
      <c r="AD343" s="29">
        <v>2050</v>
      </c>
      <c r="AE343" s="26">
        <f>Z170</f>
        <v>156843.97243466743</v>
      </c>
      <c r="AF343" s="25"/>
    </row>
    <row r="344" spans="29:32" x14ac:dyDescent="0.3">
      <c r="AC344" s="28" t="str">
        <f>C171</f>
        <v>IRDHT</v>
      </c>
      <c r="AD344" s="27">
        <v>2015</v>
      </c>
      <c r="AE344" s="26">
        <f>U171</f>
        <v>0</v>
      </c>
      <c r="AF344" s="25"/>
    </row>
    <row r="345" spans="29:32" x14ac:dyDescent="0.3">
      <c r="AC345" s="28"/>
      <c r="AD345" s="27">
        <v>2020</v>
      </c>
      <c r="AE345" s="26">
        <f>V171</f>
        <v>0</v>
      </c>
      <c r="AF345" s="25"/>
    </row>
    <row r="346" spans="29:32" x14ac:dyDescent="0.3">
      <c r="AC346" s="28"/>
      <c r="AD346" s="27">
        <v>2025</v>
      </c>
      <c r="AE346" s="26">
        <f>W171</f>
        <v>0</v>
      </c>
      <c r="AF346" s="25"/>
    </row>
    <row r="347" spans="29:32" x14ac:dyDescent="0.3">
      <c r="AC347" s="28"/>
      <c r="AD347" s="27">
        <v>2030</v>
      </c>
      <c r="AE347" s="26">
        <f>X171</f>
        <v>0</v>
      </c>
      <c r="AF347" s="25"/>
    </row>
    <row r="348" spans="29:32" x14ac:dyDescent="0.3">
      <c r="AC348" s="28"/>
      <c r="AD348" s="27">
        <v>2040</v>
      </c>
      <c r="AE348" s="26">
        <f>Y171</f>
        <v>0</v>
      </c>
      <c r="AF348" s="25"/>
    </row>
    <row r="349" spans="29:32" x14ac:dyDescent="0.3">
      <c r="AC349" s="28"/>
      <c r="AD349" s="29">
        <v>2050</v>
      </c>
      <c r="AE349" s="26">
        <f>Z171</f>
        <v>0</v>
      </c>
      <c r="AF349" s="25"/>
    </row>
    <row r="350" spans="29:32" x14ac:dyDescent="0.3">
      <c r="AC350" s="28" t="str">
        <f>C172</f>
        <v>IRDRH</v>
      </c>
      <c r="AD350" s="27">
        <v>2015</v>
      </c>
      <c r="AE350" s="26">
        <f>U172</f>
        <v>399.46340729431211</v>
      </c>
      <c r="AF350" s="25"/>
    </row>
    <row r="351" spans="29:32" x14ac:dyDescent="0.3">
      <c r="AC351" s="28"/>
      <c r="AD351" s="27">
        <v>2020</v>
      </c>
      <c r="AE351" s="26">
        <f>V172</f>
        <v>403.86489150262122</v>
      </c>
      <c r="AF351" s="25"/>
    </row>
    <row r="352" spans="29:32" x14ac:dyDescent="0.3">
      <c r="AC352" s="28"/>
      <c r="AD352" s="27">
        <v>2025</v>
      </c>
      <c r="AE352" s="26">
        <f>W172</f>
        <v>409.32252517157559</v>
      </c>
      <c r="AF352" s="25"/>
    </row>
    <row r="353" spans="29:32" x14ac:dyDescent="0.3">
      <c r="AC353" s="28"/>
      <c r="AD353" s="27">
        <v>2030</v>
      </c>
      <c r="AE353" s="26">
        <f>X172</f>
        <v>420.23779250948428</v>
      </c>
      <c r="AF353" s="25"/>
    </row>
    <row r="354" spans="29:32" x14ac:dyDescent="0.3">
      <c r="AC354" s="28"/>
      <c r="AD354" s="27">
        <v>2040</v>
      </c>
      <c r="AE354" s="26">
        <f>Y172</f>
        <v>437.1564568832427</v>
      </c>
      <c r="AF354" s="25"/>
    </row>
    <row r="355" spans="29:32" x14ac:dyDescent="0.3">
      <c r="AC355" s="28"/>
      <c r="AD355" s="29">
        <v>2050</v>
      </c>
      <c r="AE355" s="26">
        <f>Z172</f>
        <v>438.24798361703347</v>
      </c>
      <c r="AF355" s="25"/>
    </row>
    <row r="356" spans="29:32" x14ac:dyDescent="0.3">
      <c r="AC356" s="28" t="str">
        <f>C173</f>
        <v>IRDLA</v>
      </c>
      <c r="AD356" s="27">
        <v>2015</v>
      </c>
      <c r="AE356" s="26">
        <f>U173</f>
        <v>783.72581692618621</v>
      </c>
      <c r="AF356" s="25"/>
    </row>
    <row r="357" spans="29:32" x14ac:dyDescent="0.3">
      <c r="AC357" s="28"/>
      <c r="AD357" s="27">
        <v>2020</v>
      </c>
      <c r="AE357" s="26">
        <f>V173</f>
        <v>792.36129327734864</v>
      </c>
      <c r="AF357" s="25"/>
    </row>
    <row r="358" spans="29:32" x14ac:dyDescent="0.3">
      <c r="AC358" s="28"/>
      <c r="AD358" s="27">
        <v>2025</v>
      </c>
      <c r="AE358" s="26">
        <f>W173</f>
        <v>803.06887832163704</v>
      </c>
      <c r="AF358" s="25"/>
    </row>
    <row r="359" spans="29:32" x14ac:dyDescent="0.3">
      <c r="AC359" s="28"/>
      <c r="AD359" s="27">
        <v>2030</v>
      </c>
      <c r="AE359" s="26">
        <f>X173</f>
        <v>824.4840484102142</v>
      </c>
      <c r="AF359" s="25"/>
    </row>
    <row r="360" spans="29:32" x14ac:dyDescent="0.3">
      <c r="AC360" s="28"/>
      <c r="AD360" s="27">
        <v>2040</v>
      </c>
      <c r="AE360" s="26">
        <f>Y173</f>
        <v>857.67756204750822</v>
      </c>
      <c r="AF360" s="25"/>
    </row>
    <row r="361" spans="29:32" x14ac:dyDescent="0.3">
      <c r="AC361" s="28"/>
      <c r="AD361" s="29">
        <v>2050</v>
      </c>
      <c r="AE361" s="26">
        <f>Z173</f>
        <v>859.81907905636592</v>
      </c>
      <c r="AF361" s="25"/>
    </row>
    <row r="362" spans="29:32" x14ac:dyDescent="0.3">
      <c r="AC362" s="28" t="str">
        <f>C174</f>
        <v>IRDEM</v>
      </c>
      <c r="AD362" s="27">
        <v>2015</v>
      </c>
      <c r="AE362" s="26">
        <f>U174</f>
        <v>77588.855875692403</v>
      </c>
      <c r="AF362" s="25"/>
    </row>
    <row r="363" spans="29:32" x14ac:dyDescent="0.3">
      <c r="AC363" s="28"/>
      <c r="AD363" s="27">
        <v>2020</v>
      </c>
      <c r="AE363" s="26">
        <f>V174</f>
        <v>78443.768034457462</v>
      </c>
      <c r="AF363" s="25"/>
    </row>
    <row r="364" spans="29:32" x14ac:dyDescent="0.3">
      <c r="AC364" s="28"/>
      <c r="AD364" s="27">
        <v>2025</v>
      </c>
      <c r="AE364" s="26">
        <f>W174</f>
        <v>79503.818953842027</v>
      </c>
      <c r="AF364" s="25"/>
    </row>
    <row r="365" spans="29:32" x14ac:dyDescent="0.3">
      <c r="AC365" s="28"/>
      <c r="AD365" s="27">
        <v>2030</v>
      </c>
      <c r="AE365" s="26">
        <f>X174</f>
        <v>81623.920792611156</v>
      </c>
      <c r="AF365" s="25"/>
    </row>
    <row r="366" spans="29:32" x14ac:dyDescent="0.3">
      <c r="AC366" s="28"/>
      <c r="AD366" s="27">
        <v>2040</v>
      </c>
      <c r="AE366" s="26">
        <f>Y174</f>
        <v>84910.078642703287</v>
      </c>
      <c r="AF366" s="25"/>
    </row>
    <row r="367" spans="29:32" x14ac:dyDescent="0.3">
      <c r="AC367" s="28"/>
      <c r="AD367" s="29">
        <v>2050</v>
      </c>
      <c r="AE367" s="26">
        <f>Z174</f>
        <v>85122.088826580177</v>
      </c>
      <c r="AF367" s="25"/>
    </row>
    <row r="368" spans="29:32" x14ac:dyDescent="0.3">
      <c r="AC368" s="28" t="str">
        <f>C175</f>
        <v>IRDTF</v>
      </c>
      <c r="AD368" s="27">
        <v>2015</v>
      </c>
      <c r="AE368" s="26">
        <f>U175</f>
        <v>0</v>
      </c>
      <c r="AF368" s="25"/>
    </row>
    <row r="369" spans="29:53" x14ac:dyDescent="0.3">
      <c r="AC369" s="28"/>
      <c r="AD369" s="27">
        <v>2020</v>
      </c>
      <c r="AE369" s="26">
        <f>V175</f>
        <v>0</v>
      </c>
      <c r="AF369" s="25"/>
    </row>
    <row r="370" spans="29:53" x14ac:dyDescent="0.3">
      <c r="AC370" s="28"/>
      <c r="AD370" s="27">
        <v>2025</v>
      </c>
      <c r="AE370" s="26">
        <f>W175</f>
        <v>0</v>
      </c>
      <c r="AF370" s="25"/>
    </row>
    <row r="371" spans="29:53" x14ac:dyDescent="0.3">
      <c r="AC371" s="28"/>
      <c r="AD371" s="27">
        <v>2030</v>
      </c>
      <c r="AE371" s="26">
        <f>X175</f>
        <v>0</v>
      </c>
      <c r="AF371" s="25"/>
      <c r="BA371" s="3"/>
    </row>
    <row r="372" spans="29:53" x14ac:dyDescent="0.3">
      <c r="AC372" s="28"/>
      <c r="AD372" s="27">
        <v>2040</v>
      </c>
      <c r="AE372" s="26">
        <f>Y175</f>
        <v>0</v>
      </c>
      <c r="AF372" s="25"/>
      <c r="AZ372" s="3"/>
      <c r="BA372" s="3"/>
    </row>
    <row r="373" spans="29:53" x14ac:dyDescent="0.3">
      <c r="AC373" s="28"/>
      <c r="AD373" s="29">
        <v>2050</v>
      </c>
      <c r="AE373" s="26">
        <f>Z175</f>
        <v>0</v>
      </c>
      <c r="AF373" s="25"/>
    </row>
    <row r="374" spans="29:53" x14ac:dyDescent="0.3">
      <c r="AC374" s="28" t="str">
        <f>C178</f>
        <v>ISDMT</v>
      </c>
      <c r="AD374" s="27">
        <v>2015</v>
      </c>
      <c r="AE374" s="26">
        <f>U178</f>
        <v>7189.7975195184481</v>
      </c>
      <c r="AF374" s="25" t="str">
        <f>B178</f>
        <v>Iron and steel</v>
      </c>
    </row>
    <row r="375" spans="29:53" x14ac:dyDescent="0.3">
      <c r="AC375" s="28"/>
      <c r="AD375" s="27">
        <v>2020</v>
      </c>
      <c r="AE375" s="26">
        <f>V178</f>
        <v>7387.8283224735251</v>
      </c>
      <c r="AF375" s="25"/>
    </row>
    <row r="376" spans="29:53" x14ac:dyDescent="0.3">
      <c r="AC376" s="28"/>
      <c r="AD376" s="27">
        <v>2025</v>
      </c>
      <c r="AE376" s="26">
        <f>W178</f>
        <v>7420.2310782738468</v>
      </c>
      <c r="AF376" s="25"/>
    </row>
    <row r="377" spans="29:53" x14ac:dyDescent="0.3">
      <c r="AC377" s="28"/>
      <c r="AD377" s="27">
        <v>2030</v>
      </c>
      <c r="AE377" s="26">
        <f>X178</f>
        <v>7420.2310782738468</v>
      </c>
      <c r="AF377" s="25"/>
    </row>
    <row r="378" spans="29:53" x14ac:dyDescent="0.3">
      <c r="AC378" s="28"/>
      <c r="AD378" s="27">
        <v>2040</v>
      </c>
      <c r="AE378" s="26">
        <f>Y178</f>
        <v>7744.2586362770708</v>
      </c>
      <c r="AF378" s="30"/>
    </row>
    <row r="379" spans="29:53" x14ac:dyDescent="0.3">
      <c r="AC379" s="28"/>
      <c r="AD379" s="29">
        <v>2050</v>
      </c>
      <c r="AE379" s="26">
        <f>Z178</f>
        <v>7776.6613920773952</v>
      </c>
      <c r="AF379" s="25"/>
    </row>
    <row r="380" spans="29:53" x14ac:dyDescent="0.3">
      <c r="AC380" s="28" t="str">
        <f>C179</f>
        <v>ISDHT</v>
      </c>
      <c r="AD380" s="27">
        <v>2015</v>
      </c>
      <c r="AE380" s="26">
        <f>U179</f>
        <v>46833.149014745191</v>
      </c>
      <c r="AF380" s="25"/>
    </row>
    <row r="381" spans="29:53" x14ac:dyDescent="0.3">
      <c r="AC381" s="28"/>
      <c r="AD381" s="27">
        <v>2020</v>
      </c>
      <c r="AE381" s="26">
        <f>V179</f>
        <v>48123.088832817557</v>
      </c>
      <c r="AF381" s="25"/>
    </row>
    <row r="382" spans="29:53" x14ac:dyDescent="0.3">
      <c r="AC382" s="28"/>
      <c r="AD382" s="27">
        <v>2025</v>
      </c>
      <c r="AE382" s="26">
        <f>W179</f>
        <v>48334.15501190885</v>
      </c>
      <c r="AF382" s="25"/>
    </row>
    <row r="383" spans="29:53" x14ac:dyDescent="0.3">
      <c r="AC383" s="28"/>
      <c r="AD383" s="27">
        <v>2030</v>
      </c>
      <c r="AE383" s="26">
        <f>X179</f>
        <v>48334.15501190885</v>
      </c>
      <c r="AF383" s="25"/>
    </row>
    <row r="384" spans="29:53" x14ac:dyDescent="0.3">
      <c r="AC384" s="28"/>
      <c r="AD384" s="27">
        <v>2040</v>
      </c>
      <c r="AE384" s="26">
        <f>Y179</f>
        <v>50444.816802821901</v>
      </c>
      <c r="AF384" s="25"/>
    </row>
    <row r="385" spans="29:32" x14ac:dyDescent="0.3">
      <c r="AC385" s="28"/>
      <c r="AD385" s="29">
        <v>2050</v>
      </c>
      <c r="AE385" s="26">
        <f>Z179</f>
        <v>50655.882981913208</v>
      </c>
      <c r="AF385" s="25"/>
    </row>
    <row r="386" spans="29:32" x14ac:dyDescent="0.3">
      <c r="AC386" s="28" t="str">
        <f>C180</f>
        <v>ISDRH</v>
      </c>
      <c r="AD386" s="27">
        <v>2015</v>
      </c>
      <c r="AE386" s="26">
        <f>U180</f>
        <v>655.87133210774255</v>
      </c>
      <c r="AF386" s="25"/>
    </row>
    <row r="387" spans="29:32" x14ac:dyDescent="0.3">
      <c r="AC387" s="28"/>
      <c r="AD387" s="27">
        <v>2020</v>
      </c>
      <c r="AE387" s="26">
        <f>V180</f>
        <v>673.93619779831511</v>
      </c>
      <c r="AF387" s="25"/>
    </row>
    <row r="388" spans="29:32" x14ac:dyDescent="0.3">
      <c r="AC388" s="28"/>
      <c r="AD388" s="27">
        <v>2025</v>
      </c>
      <c r="AE388" s="26">
        <f>W180</f>
        <v>676.89205831497429</v>
      </c>
      <c r="AF388" s="25"/>
    </row>
    <row r="389" spans="29:32" x14ac:dyDescent="0.3">
      <c r="AC389" s="28"/>
      <c r="AD389" s="27">
        <v>2030</v>
      </c>
      <c r="AE389" s="26">
        <f>X180</f>
        <v>676.89205831497429</v>
      </c>
      <c r="AF389" s="25"/>
    </row>
    <row r="390" spans="29:32" x14ac:dyDescent="0.3">
      <c r="AC390" s="28"/>
      <c r="AD390" s="27">
        <v>2040</v>
      </c>
      <c r="AE390" s="26">
        <f>Y180</f>
        <v>706.45066348156706</v>
      </c>
      <c r="AF390" s="25"/>
    </row>
    <row r="391" spans="29:32" x14ac:dyDescent="0.3">
      <c r="AC391" s="28"/>
      <c r="AD391" s="29">
        <v>2050</v>
      </c>
      <c r="AE391" s="26">
        <f>Z180</f>
        <v>709.40652399822636</v>
      </c>
      <c r="AF391" s="25"/>
    </row>
    <row r="392" spans="29:32" x14ac:dyDescent="0.3">
      <c r="AC392" s="28" t="str">
        <f>C181</f>
        <v>ISDLA</v>
      </c>
      <c r="AD392" s="27">
        <v>2015</v>
      </c>
      <c r="AE392" s="26">
        <f>U181</f>
        <v>1549.2143851607786</v>
      </c>
      <c r="AF392" s="25"/>
    </row>
    <row r="393" spans="29:32" x14ac:dyDescent="0.3">
      <c r="AC393" s="28"/>
      <c r="AD393" s="27">
        <v>2020</v>
      </c>
      <c r="AE393" s="26">
        <f>V181</f>
        <v>1591.8848731418495</v>
      </c>
      <c r="AF393" s="25"/>
    </row>
    <row r="394" spans="29:32" x14ac:dyDescent="0.3">
      <c r="AC394" s="28"/>
      <c r="AD394" s="27">
        <v>2025</v>
      </c>
      <c r="AE394" s="26">
        <f>W181</f>
        <v>1598.8668243398399</v>
      </c>
      <c r="AF394" s="25"/>
    </row>
    <row r="395" spans="29:32" x14ac:dyDescent="0.3">
      <c r="AC395" s="28"/>
      <c r="AD395" s="27">
        <v>2030</v>
      </c>
      <c r="AE395" s="26">
        <f>X181</f>
        <v>1598.8668243398399</v>
      </c>
      <c r="AF395" s="25"/>
    </row>
    <row r="396" spans="29:32" x14ac:dyDescent="0.3">
      <c r="AC396" s="28"/>
      <c r="AD396" s="27">
        <v>2040</v>
      </c>
      <c r="AE396" s="26">
        <f>Y181</f>
        <v>1668.6863363197454</v>
      </c>
      <c r="AF396" s="25"/>
    </row>
    <row r="397" spans="29:32" x14ac:dyDescent="0.3">
      <c r="AC397" s="28"/>
      <c r="AD397" s="29">
        <v>2050</v>
      </c>
      <c r="AE397" s="26">
        <f>Z181</f>
        <v>1675.6682875177364</v>
      </c>
      <c r="AF397" s="25"/>
    </row>
    <row r="398" spans="29:32" x14ac:dyDescent="0.3">
      <c r="AC398" s="28" t="str">
        <f>C182</f>
        <v>ISDEM</v>
      </c>
      <c r="AD398" s="27">
        <v>2015</v>
      </c>
      <c r="AE398" s="26">
        <f>U182</f>
        <v>7746.0719258038916</v>
      </c>
      <c r="AF398" s="25"/>
    </row>
    <row r="399" spans="29:32" x14ac:dyDescent="0.3">
      <c r="AC399" s="28"/>
      <c r="AD399" s="27">
        <v>2020</v>
      </c>
      <c r="AE399" s="26">
        <f>V182</f>
        <v>7959.4243657092466</v>
      </c>
      <c r="AF399" s="25"/>
    </row>
    <row r="400" spans="29:32" x14ac:dyDescent="0.3">
      <c r="AC400" s="28"/>
      <c r="AD400" s="27">
        <v>2025</v>
      </c>
      <c r="AE400" s="26">
        <f>W182</f>
        <v>7994.3341216991985</v>
      </c>
      <c r="AF400" s="25"/>
    </row>
    <row r="401" spans="29:53" x14ac:dyDescent="0.3">
      <c r="AC401" s="28"/>
      <c r="AD401" s="27">
        <v>2030</v>
      </c>
      <c r="AE401" s="26">
        <f>X182</f>
        <v>7994.3341216991985</v>
      </c>
      <c r="AF401" s="25"/>
    </row>
    <row r="402" spans="29:53" x14ac:dyDescent="0.3">
      <c r="AC402" s="28"/>
      <c r="AD402" s="27">
        <v>2040</v>
      </c>
      <c r="AE402" s="26">
        <f>Y182</f>
        <v>8343.431681598724</v>
      </c>
      <c r="AF402" s="25"/>
    </row>
    <row r="403" spans="29:53" x14ac:dyDescent="0.3">
      <c r="AC403" s="28"/>
      <c r="AD403" s="29">
        <v>2050</v>
      </c>
      <c r="AE403" s="26">
        <f>Z182</f>
        <v>8378.3414375886805</v>
      </c>
      <c r="AF403" s="25"/>
    </row>
    <row r="404" spans="29:53" x14ac:dyDescent="0.3">
      <c r="AC404" s="28" t="str">
        <f>C183</f>
        <v>ISDTF</v>
      </c>
      <c r="AD404" s="27">
        <v>2015</v>
      </c>
      <c r="AE404" s="26">
        <f>U183</f>
        <v>525.22123271141334</v>
      </c>
      <c r="AF404" s="25"/>
    </row>
    <row r="405" spans="29:53" x14ac:dyDescent="0.3">
      <c r="AC405" s="28"/>
      <c r="AD405" s="27">
        <v>2020</v>
      </c>
      <c r="AE405" s="26">
        <f>V183</f>
        <v>539.68756255735627</v>
      </c>
      <c r="AF405" s="25"/>
    </row>
    <row r="406" spans="29:53" x14ac:dyDescent="0.3">
      <c r="AC406" s="28"/>
      <c r="AD406" s="27">
        <v>2025</v>
      </c>
      <c r="AE406" s="26">
        <f>W183</f>
        <v>542.05461327032697</v>
      </c>
      <c r="AF406" s="25"/>
    </row>
    <row r="407" spans="29:53" x14ac:dyDescent="0.3">
      <c r="AC407" s="28"/>
      <c r="AD407" s="27">
        <v>2030</v>
      </c>
      <c r="AE407" s="26">
        <f>X183</f>
        <v>542.05461327032697</v>
      </c>
      <c r="AF407" s="25"/>
      <c r="BA407" s="3"/>
    </row>
    <row r="408" spans="29:53" x14ac:dyDescent="0.3">
      <c r="AC408" s="28"/>
      <c r="AD408" s="27">
        <v>2040</v>
      </c>
      <c r="AE408" s="26">
        <f>Y183</f>
        <v>565.72512040003551</v>
      </c>
      <c r="AF408" s="25"/>
      <c r="AZ408" s="3"/>
      <c r="BA408" s="3"/>
    </row>
    <row r="409" spans="29:53" x14ac:dyDescent="0.3">
      <c r="AC409" s="28"/>
      <c r="AD409" s="29">
        <v>2050</v>
      </c>
      <c r="AE409" s="26">
        <f>Z183</f>
        <v>568.09217111300654</v>
      </c>
      <c r="AF409" s="25"/>
    </row>
    <row r="410" spans="29:53" x14ac:dyDescent="0.3">
      <c r="AC410" s="28" t="str">
        <f>C186</f>
        <v>IMDMT</v>
      </c>
      <c r="AD410" s="27">
        <v>2015</v>
      </c>
      <c r="AE410" s="26">
        <f>U186</f>
        <v>1260.8614482538512</v>
      </c>
      <c r="AF410" s="25" t="str">
        <f>B186</f>
        <v>Machinery</v>
      </c>
    </row>
    <row r="411" spans="29:53" x14ac:dyDescent="0.3">
      <c r="AC411" s="28"/>
      <c r="AD411" s="27">
        <v>2020</v>
      </c>
      <c r="AE411" s="26">
        <f>V186</f>
        <v>1234.0277309235441</v>
      </c>
      <c r="AF411" s="25"/>
    </row>
    <row r="412" spans="29:53" x14ac:dyDescent="0.3">
      <c r="AC412" s="28"/>
      <c r="AD412" s="27">
        <v>2025</v>
      </c>
      <c r="AE412" s="26">
        <f>W186</f>
        <v>1234.0277309235441</v>
      </c>
      <c r="AF412" s="25"/>
    </row>
    <row r="413" spans="29:53" x14ac:dyDescent="0.3">
      <c r="AC413" s="28"/>
      <c r="AD413" s="27">
        <v>2030</v>
      </c>
      <c r="AE413" s="26">
        <f>X186</f>
        <v>1234.0277309235441</v>
      </c>
      <c r="AF413" s="25"/>
    </row>
    <row r="414" spans="29:53" x14ac:dyDescent="0.3">
      <c r="AC414" s="28"/>
      <c r="AD414" s="27">
        <v>2040</v>
      </c>
      <c r="AE414" s="26">
        <f>Y186</f>
        <v>1217.790523937708</v>
      </c>
      <c r="AF414" s="25"/>
    </row>
    <row r="415" spans="29:53" x14ac:dyDescent="0.3">
      <c r="AC415" s="28"/>
      <c r="AD415" s="29">
        <v>2050</v>
      </c>
      <c r="AE415" s="26">
        <f>Z186</f>
        <v>1217.790523937708</v>
      </c>
      <c r="AF415" s="25"/>
    </row>
    <row r="416" spans="29:53" x14ac:dyDescent="0.3">
      <c r="AC416" s="28" t="str">
        <f>C187</f>
        <v>IMDHT</v>
      </c>
      <c r="AD416" s="27">
        <v>2015</v>
      </c>
      <c r="AE416" s="26">
        <f>U187</f>
        <v>3654.5133107832753</v>
      </c>
      <c r="AF416" s="25"/>
    </row>
    <row r="417" spans="29:32" x14ac:dyDescent="0.3">
      <c r="AC417" s="28"/>
      <c r="AD417" s="27">
        <v>2020</v>
      </c>
      <c r="AE417" s="26">
        <f>V187</f>
        <v>3576.7377730370704</v>
      </c>
      <c r="AF417" s="25"/>
    </row>
    <row r="418" spans="29:32" x14ac:dyDescent="0.3">
      <c r="AC418" s="28"/>
      <c r="AD418" s="27">
        <v>2025</v>
      </c>
      <c r="AE418" s="26">
        <f>W187</f>
        <v>3576.7377730370704</v>
      </c>
      <c r="AF418" s="25"/>
    </row>
    <row r="419" spans="29:32" x14ac:dyDescent="0.3">
      <c r="AC419" s="28"/>
      <c r="AD419" s="27">
        <v>2030</v>
      </c>
      <c r="AE419" s="26">
        <f>X187</f>
        <v>3576.7377730370704</v>
      </c>
      <c r="AF419" s="25"/>
    </row>
    <row r="420" spans="29:32" x14ac:dyDescent="0.3">
      <c r="AC420" s="28"/>
      <c r="AD420" s="27">
        <v>2040</v>
      </c>
      <c r="AE420" s="26">
        <f>Y187</f>
        <v>3529.6754339181616</v>
      </c>
      <c r="AF420" s="25"/>
    </row>
    <row r="421" spans="29:32" x14ac:dyDescent="0.3">
      <c r="AC421" s="28"/>
      <c r="AD421" s="29">
        <v>2050</v>
      </c>
      <c r="AE421" s="26">
        <f>Z187</f>
        <v>3529.6754339181616</v>
      </c>
      <c r="AF421" s="25"/>
    </row>
    <row r="422" spans="29:32" x14ac:dyDescent="0.3">
      <c r="AC422" s="28" t="str">
        <f>C188</f>
        <v>IMDRH</v>
      </c>
      <c r="AD422" s="27">
        <v>2015</v>
      </c>
      <c r="AE422" s="26">
        <f>U188</f>
        <v>1370.4214990745477</v>
      </c>
      <c r="AF422" s="25"/>
    </row>
    <row r="423" spans="29:32" x14ac:dyDescent="0.3">
      <c r="AC423" s="28"/>
      <c r="AD423" s="27">
        <v>2020</v>
      </c>
      <c r="AE423" s="26">
        <f>V188</f>
        <v>1341.256119182515</v>
      </c>
      <c r="AF423" s="25"/>
    </row>
    <row r="424" spans="29:32" x14ac:dyDescent="0.3">
      <c r="AC424" s="28"/>
      <c r="AD424" s="27">
        <v>2025</v>
      </c>
      <c r="AE424" s="26">
        <f>W188</f>
        <v>1341.256119182515</v>
      </c>
      <c r="AF424" s="25"/>
    </row>
    <row r="425" spans="29:32" x14ac:dyDescent="0.3">
      <c r="AC425" s="28"/>
      <c r="AD425" s="27">
        <v>2030</v>
      </c>
      <c r="AE425" s="26">
        <f>X188</f>
        <v>1341.256119182515</v>
      </c>
      <c r="AF425" s="25"/>
    </row>
    <row r="426" spans="29:32" x14ac:dyDescent="0.3">
      <c r="AC426" s="28"/>
      <c r="AD426" s="27">
        <v>2040</v>
      </c>
      <c r="AE426" s="26">
        <f>Y188</f>
        <v>1323.6080123511663</v>
      </c>
      <c r="AF426" s="25"/>
    </row>
    <row r="427" spans="29:32" x14ac:dyDescent="0.3">
      <c r="AC427" s="28"/>
      <c r="AD427" s="29">
        <v>2050</v>
      </c>
      <c r="AE427" s="26">
        <f>Z188</f>
        <v>1323.6080123511663</v>
      </c>
      <c r="AF427" s="25"/>
    </row>
    <row r="428" spans="29:32" x14ac:dyDescent="0.3">
      <c r="AC428" s="28" t="str">
        <f>C189</f>
        <v>IMDLA</v>
      </c>
      <c r="AD428" s="27">
        <v>2015</v>
      </c>
      <c r="AE428" s="26">
        <f>U189</f>
        <v>2845.4316891422618</v>
      </c>
      <c r="AF428" s="25"/>
    </row>
    <row r="429" spans="29:32" x14ac:dyDescent="0.3">
      <c r="AC429" s="28"/>
      <c r="AD429" s="27">
        <v>2020</v>
      </c>
      <c r="AE429" s="26">
        <f>V189</f>
        <v>2784.8750675286169</v>
      </c>
      <c r="AF429" s="25"/>
    </row>
    <row r="430" spans="29:32" x14ac:dyDescent="0.3">
      <c r="AC430" s="28"/>
      <c r="AD430" s="27">
        <v>2025</v>
      </c>
      <c r="AE430" s="26">
        <f>W189</f>
        <v>2784.8750675286169</v>
      </c>
      <c r="AF430" s="25"/>
    </row>
    <row r="431" spans="29:32" x14ac:dyDescent="0.3">
      <c r="AC431" s="28"/>
      <c r="AD431" s="27">
        <v>2030</v>
      </c>
      <c r="AE431" s="26">
        <f>X189</f>
        <v>2784.8750675286169</v>
      </c>
      <c r="AF431" s="25"/>
    </row>
    <row r="432" spans="29:32" x14ac:dyDescent="0.3">
      <c r="AC432" s="28"/>
      <c r="AD432" s="27">
        <v>2040</v>
      </c>
      <c r="AE432" s="26">
        <f>Y189</f>
        <v>2748.2319745348195</v>
      </c>
      <c r="AF432" s="25"/>
    </row>
    <row r="433" spans="29:53" x14ac:dyDescent="0.3">
      <c r="AC433" s="28"/>
      <c r="AD433" s="29">
        <v>2050</v>
      </c>
      <c r="AE433" s="26">
        <f>Z189</f>
        <v>2748.2319745348195</v>
      </c>
      <c r="AF433" s="25"/>
    </row>
    <row r="434" spans="29:53" x14ac:dyDescent="0.3">
      <c r="AC434" s="28" t="str">
        <f>C190</f>
        <v>IMDEM</v>
      </c>
      <c r="AD434" s="27">
        <v>2015</v>
      </c>
      <c r="AE434" s="26">
        <f>U190</f>
        <v>11296.693552207596</v>
      </c>
      <c r="AF434" s="25"/>
    </row>
    <row r="435" spans="29:53" x14ac:dyDescent="0.3">
      <c r="AC435" s="28"/>
      <c r="AD435" s="27">
        <v>2020</v>
      </c>
      <c r="AE435" s="26">
        <f>V190</f>
        <v>11056.276746723661</v>
      </c>
      <c r="AF435" s="25"/>
    </row>
    <row r="436" spans="29:53" x14ac:dyDescent="0.3">
      <c r="AC436" s="28"/>
      <c r="AD436" s="27">
        <v>2025</v>
      </c>
      <c r="AE436" s="26">
        <f>W190</f>
        <v>11056.276746723661</v>
      </c>
      <c r="AF436" s="25"/>
    </row>
    <row r="437" spans="29:53" x14ac:dyDescent="0.3">
      <c r="AC437" s="28"/>
      <c r="AD437" s="27">
        <v>2030</v>
      </c>
      <c r="AE437" s="26">
        <f>X190</f>
        <v>11056.276746723661</v>
      </c>
      <c r="AF437" s="25"/>
    </row>
    <row r="438" spans="29:53" x14ac:dyDescent="0.3">
      <c r="AC438" s="28"/>
      <c r="AD438" s="27">
        <v>2040</v>
      </c>
      <c r="AE438" s="26">
        <f>Y190</f>
        <v>10910.799421108875</v>
      </c>
      <c r="AF438" s="25"/>
    </row>
    <row r="439" spans="29:53" x14ac:dyDescent="0.3">
      <c r="AC439" s="28"/>
      <c r="AD439" s="29">
        <v>2050</v>
      </c>
      <c r="AE439" s="26">
        <f>Z190</f>
        <v>10910.799421108875</v>
      </c>
      <c r="AF439" s="25"/>
    </row>
    <row r="440" spans="29:53" x14ac:dyDescent="0.3">
      <c r="AC440" s="28" t="str">
        <f>C191</f>
        <v>IMDTF</v>
      </c>
      <c r="AD440" s="27">
        <v>2015</v>
      </c>
      <c r="AE440" s="26">
        <f>U191</f>
        <v>1848.7723918976178</v>
      </c>
      <c r="AF440" s="25"/>
    </row>
    <row r="441" spans="29:53" x14ac:dyDescent="0.3">
      <c r="AC441" s="28"/>
      <c r="AD441" s="27">
        <v>2020</v>
      </c>
      <c r="AE441" s="26">
        <f>V191</f>
        <v>1809.4267240282738</v>
      </c>
      <c r="AF441" s="25"/>
    </row>
    <row r="442" spans="29:53" x14ac:dyDescent="0.3">
      <c r="AC442" s="28"/>
      <c r="AD442" s="27">
        <v>2025</v>
      </c>
      <c r="AE442" s="26">
        <f>W191</f>
        <v>1809.4267240282738</v>
      </c>
      <c r="AF442" s="25"/>
    </row>
    <row r="443" spans="29:53" x14ac:dyDescent="0.3">
      <c r="AC443" s="28"/>
      <c r="AD443" s="27">
        <v>2030</v>
      </c>
      <c r="AE443" s="26">
        <f>X191</f>
        <v>1809.4267240282738</v>
      </c>
      <c r="AF443" s="25"/>
      <c r="BA443" s="3"/>
    </row>
    <row r="444" spans="29:53" x14ac:dyDescent="0.3">
      <c r="AC444" s="28"/>
      <c r="AD444" s="27">
        <v>2040</v>
      </c>
      <c r="AE444" s="26">
        <f>Y191</f>
        <v>1785.6184776594807</v>
      </c>
      <c r="AF444" s="25"/>
      <c r="AZ444" s="3"/>
      <c r="BA444" s="3"/>
    </row>
    <row r="445" spans="29:53" x14ac:dyDescent="0.3">
      <c r="AC445" s="28"/>
      <c r="AD445" s="29">
        <v>2050</v>
      </c>
      <c r="AE445" s="26">
        <f>Z191</f>
        <v>1785.6184776594807</v>
      </c>
      <c r="AF445" s="25"/>
    </row>
    <row r="446" spans="29:53" x14ac:dyDescent="0.3">
      <c r="AC446" s="28" t="str">
        <f>C194</f>
        <v>IUDMT</v>
      </c>
      <c r="AD446" s="27">
        <v>2015</v>
      </c>
      <c r="AE446" s="26">
        <f>U194</f>
        <v>7198.6949616504126</v>
      </c>
      <c r="AF446" s="25" t="str">
        <f>B194</f>
        <v>Service</v>
      </c>
    </row>
    <row r="447" spans="29:53" x14ac:dyDescent="0.3">
      <c r="AC447" s="28"/>
      <c r="AD447" s="27">
        <v>2020</v>
      </c>
      <c r="AE447" s="26">
        <f>V194</f>
        <v>7300.9122397427609</v>
      </c>
      <c r="AF447" s="25"/>
    </row>
    <row r="448" spans="29:53" x14ac:dyDescent="0.3">
      <c r="AC448" s="28"/>
      <c r="AD448" s="27">
        <v>2025</v>
      </c>
      <c r="AE448" s="26">
        <f>W194</f>
        <v>7106.2212466829542</v>
      </c>
      <c r="AF448" s="25"/>
    </row>
    <row r="449" spans="29:32" x14ac:dyDescent="0.3">
      <c r="AC449" s="28"/>
      <c r="AD449" s="27">
        <v>2030</v>
      </c>
      <c r="AE449" s="26">
        <f>X194</f>
        <v>6960.2030018880987</v>
      </c>
      <c r="AF449" s="25"/>
    </row>
    <row r="450" spans="29:32" x14ac:dyDescent="0.3">
      <c r="AC450" s="28"/>
      <c r="AD450" s="27">
        <v>2040</v>
      </c>
      <c r="AE450" s="26">
        <f>Y194</f>
        <v>6960.2030018880987</v>
      </c>
      <c r="AF450" s="25"/>
    </row>
    <row r="451" spans="29:32" x14ac:dyDescent="0.3">
      <c r="AC451" s="28"/>
      <c r="AD451" s="29">
        <v>2050</v>
      </c>
      <c r="AE451" s="26">
        <f>Z194</f>
        <v>7154.8939949479045</v>
      </c>
      <c r="AF451" s="25"/>
    </row>
    <row r="452" spans="29:32" x14ac:dyDescent="0.3">
      <c r="AC452" s="28" t="str">
        <f>C195</f>
        <v>IUDHT</v>
      </c>
      <c r="AD452" s="27">
        <v>2015</v>
      </c>
      <c r="AE452" s="26">
        <f>U195</f>
        <v>0</v>
      </c>
      <c r="AF452" s="25"/>
    </row>
    <row r="453" spans="29:32" x14ac:dyDescent="0.3">
      <c r="AC453" s="28"/>
      <c r="AD453" s="27">
        <v>2020</v>
      </c>
      <c r="AE453" s="26">
        <f>V195</f>
        <v>0</v>
      </c>
      <c r="AF453" s="25"/>
    </row>
    <row r="454" spans="29:32" x14ac:dyDescent="0.3">
      <c r="AC454" s="28"/>
      <c r="AD454" s="27">
        <v>2025</v>
      </c>
      <c r="AE454" s="26">
        <f>W195</f>
        <v>0</v>
      </c>
      <c r="AF454" s="25"/>
    </row>
    <row r="455" spans="29:32" x14ac:dyDescent="0.3">
      <c r="AC455" s="28"/>
      <c r="AD455" s="27">
        <v>2030</v>
      </c>
      <c r="AE455" s="26">
        <f>X195</f>
        <v>0</v>
      </c>
      <c r="AF455" s="25"/>
    </row>
    <row r="456" spans="29:32" x14ac:dyDescent="0.3">
      <c r="AC456" s="28"/>
      <c r="AD456" s="27">
        <v>2040</v>
      </c>
      <c r="AE456" s="26">
        <f>Y195</f>
        <v>0</v>
      </c>
      <c r="AF456" s="25"/>
    </row>
    <row r="457" spans="29:32" x14ac:dyDescent="0.3">
      <c r="AC457" s="28"/>
      <c r="AD457" s="29">
        <v>2050</v>
      </c>
      <c r="AE457" s="26">
        <f>Z195</f>
        <v>0</v>
      </c>
      <c r="AF457" s="25"/>
    </row>
    <row r="458" spans="29:32" x14ac:dyDescent="0.3">
      <c r="AC458" s="28" t="str">
        <f>C196</f>
        <v>IUDRH</v>
      </c>
      <c r="AD458" s="27">
        <v>2015</v>
      </c>
      <c r="AE458" s="26">
        <f>U196</f>
        <v>69984.17862360875</v>
      </c>
      <c r="AF458" s="25"/>
    </row>
    <row r="459" spans="29:32" x14ac:dyDescent="0.3">
      <c r="AC459" s="28"/>
      <c r="AD459" s="27">
        <v>2020</v>
      </c>
      <c r="AE459" s="26">
        <f>V196</f>
        <v>70977.913222246876</v>
      </c>
      <c r="AF459" s="25"/>
    </row>
    <row r="460" spans="29:32" x14ac:dyDescent="0.3">
      <c r="AC460" s="28"/>
      <c r="AD460" s="27">
        <v>2025</v>
      </c>
      <c r="AE460" s="26">
        <f>W196</f>
        <v>69085.168869653629</v>
      </c>
      <c r="AF460" s="25"/>
    </row>
    <row r="461" spans="29:32" x14ac:dyDescent="0.3">
      <c r="AC461" s="28"/>
      <c r="AD461" s="27">
        <v>2030</v>
      </c>
      <c r="AE461" s="26">
        <f>X196</f>
        <v>67665.610605208683</v>
      </c>
      <c r="AF461" s="25"/>
    </row>
    <row r="462" spans="29:32" x14ac:dyDescent="0.3">
      <c r="AC462" s="28"/>
      <c r="AD462" s="27">
        <v>2040</v>
      </c>
      <c r="AE462" s="26">
        <f>Y196</f>
        <v>67665.610605208683</v>
      </c>
      <c r="AF462" s="25"/>
    </row>
    <row r="463" spans="29:32" x14ac:dyDescent="0.3">
      <c r="AC463" s="28"/>
      <c r="AD463" s="29">
        <v>2050</v>
      </c>
      <c r="AE463" s="26">
        <f>Z196</f>
        <v>69558.354957801945</v>
      </c>
      <c r="AF463" s="25"/>
    </row>
    <row r="464" spans="29:32" x14ac:dyDescent="0.3">
      <c r="AC464" s="28" t="str">
        <f>C197</f>
        <v>IUDLA</v>
      </c>
      <c r="AD464" s="27">
        <v>2015</v>
      </c>
      <c r="AE464" s="26">
        <f>U197</f>
        <v>51500.95414122186</v>
      </c>
      <c r="AF464" s="25"/>
    </row>
    <row r="465" spans="29:53" x14ac:dyDescent="0.3">
      <c r="AC465" s="28"/>
      <c r="AD465" s="27">
        <v>2020</v>
      </c>
      <c r="AE465" s="26">
        <f>V197</f>
        <v>52232.237711302136</v>
      </c>
      <c r="AF465" s="25"/>
    </row>
    <row r="466" spans="29:53" x14ac:dyDescent="0.3">
      <c r="AC466" s="28"/>
      <c r="AD466" s="27">
        <v>2025</v>
      </c>
      <c r="AE466" s="26">
        <f>W197</f>
        <v>50839.378039000745</v>
      </c>
      <c r="AF466" s="25"/>
    </row>
    <row r="467" spans="29:53" x14ac:dyDescent="0.3">
      <c r="AC467" s="28"/>
      <c r="AD467" s="27">
        <v>2030</v>
      </c>
      <c r="AE467" s="26">
        <f>X197</f>
        <v>49794.733284774702</v>
      </c>
      <c r="AF467" s="25"/>
    </row>
    <row r="468" spans="29:53" x14ac:dyDescent="0.3">
      <c r="AC468" s="28"/>
      <c r="AD468" s="27">
        <v>2040</v>
      </c>
      <c r="AE468" s="26">
        <f>Y197</f>
        <v>49794.733284774702</v>
      </c>
      <c r="AF468" s="25"/>
    </row>
    <row r="469" spans="29:53" x14ac:dyDescent="0.3">
      <c r="AC469" s="28"/>
      <c r="AD469" s="29">
        <v>2050</v>
      </c>
      <c r="AE469" s="26">
        <f>Z197</f>
        <v>51187.592957076093</v>
      </c>
      <c r="AF469" s="25"/>
    </row>
    <row r="470" spans="29:53" x14ac:dyDescent="0.3">
      <c r="AC470" s="28" t="str">
        <f>C198</f>
        <v>IUDEM</v>
      </c>
      <c r="AD470" s="27">
        <v>2015</v>
      </c>
      <c r="AE470" s="26">
        <f>U198</f>
        <v>32188.081542846227</v>
      </c>
      <c r="AF470" s="25"/>
    </row>
    <row r="471" spans="29:53" x14ac:dyDescent="0.3">
      <c r="AC471" s="28"/>
      <c r="AD471" s="27">
        <v>2020</v>
      </c>
      <c r="AE471" s="26">
        <f>V198</f>
        <v>32645.133564060081</v>
      </c>
      <c r="AF471" s="25"/>
    </row>
    <row r="472" spans="29:53" x14ac:dyDescent="0.3">
      <c r="AC472" s="28"/>
      <c r="AD472" s="27">
        <v>2025</v>
      </c>
      <c r="AE472" s="26">
        <f>W198</f>
        <v>31774.59666901848</v>
      </c>
      <c r="AF472" s="25"/>
    </row>
    <row r="473" spans="29:53" x14ac:dyDescent="0.3">
      <c r="AC473" s="28"/>
      <c r="AD473" s="27">
        <v>2030</v>
      </c>
      <c r="AE473" s="26">
        <f>X198</f>
        <v>31121.693997737275</v>
      </c>
      <c r="AF473" s="25"/>
    </row>
    <row r="474" spans="29:53" x14ac:dyDescent="0.3">
      <c r="AC474" s="28"/>
      <c r="AD474" s="27">
        <v>2040</v>
      </c>
      <c r="AE474" s="26">
        <f>Y198</f>
        <v>31121.693997737275</v>
      </c>
      <c r="AF474" s="25"/>
    </row>
    <row r="475" spans="29:53" x14ac:dyDescent="0.3">
      <c r="AC475" s="28"/>
      <c r="AD475" s="29">
        <v>2050</v>
      </c>
      <c r="AE475" s="26">
        <f>Z198</f>
        <v>31992.23089277888</v>
      </c>
      <c r="AF475" s="25"/>
    </row>
    <row r="476" spans="29:53" x14ac:dyDescent="0.3">
      <c r="AC476" s="28" t="str">
        <f>C199</f>
        <v>IUDTF</v>
      </c>
      <c r="AD476" s="27">
        <v>2015</v>
      </c>
      <c r="AE476" s="26">
        <f>U199</f>
        <v>14797.246399518601</v>
      </c>
      <c r="AF476" s="25"/>
    </row>
    <row r="477" spans="29:53" x14ac:dyDescent="0.3">
      <c r="AC477" s="28"/>
      <c r="AD477" s="27">
        <v>2020</v>
      </c>
      <c r="AE477" s="26">
        <f>V199</f>
        <v>15007.358684908984</v>
      </c>
      <c r="AF477" s="25"/>
    </row>
    <row r="478" spans="29:53" x14ac:dyDescent="0.3">
      <c r="AC478" s="28"/>
      <c r="AD478" s="27">
        <v>2025</v>
      </c>
      <c r="AE478" s="26">
        <f>W199</f>
        <v>14607.162453311412</v>
      </c>
      <c r="AF478" s="25"/>
    </row>
    <row r="479" spans="29:53" x14ac:dyDescent="0.3">
      <c r="AC479" s="28"/>
      <c r="AD479" s="27">
        <v>2030</v>
      </c>
      <c r="AE479" s="26">
        <f>X199</f>
        <v>14307.015279613232</v>
      </c>
      <c r="AF479" s="25"/>
      <c r="BA479" s="3"/>
    </row>
    <row r="480" spans="29:53" x14ac:dyDescent="0.3">
      <c r="AC480" s="28"/>
      <c r="AD480" s="27">
        <v>2040</v>
      </c>
      <c r="AE480" s="26">
        <f>Y199</f>
        <v>14307.015279613232</v>
      </c>
      <c r="AF480" s="25"/>
      <c r="AZ480" s="3"/>
      <c r="BA480" s="3"/>
    </row>
    <row r="481" spans="29:32" x14ac:dyDescent="0.3">
      <c r="AC481" s="28"/>
      <c r="AD481" s="29">
        <v>2050</v>
      </c>
      <c r="AE481" s="26">
        <f>Z199</f>
        <v>14707.211511210802</v>
      </c>
      <c r="AF481" s="25"/>
    </row>
    <row r="482" spans="29:32" x14ac:dyDescent="0.3">
      <c r="AC482" s="28" t="str">
        <f>C202</f>
        <v>INDMT</v>
      </c>
      <c r="AD482" s="27">
        <v>2015</v>
      </c>
      <c r="AE482" s="26">
        <f>U202</f>
        <v>829.30893416217395</v>
      </c>
      <c r="AF482" s="25" t="str">
        <f>B202</f>
        <v>Construction</v>
      </c>
    </row>
    <row r="483" spans="29:32" x14ac:dyDescent="0.3">
      <c r="AC483" s="28"/>
      <c r="AD483" s="27">
        <v>2020</v>
      </c>
      <c r="AE483" s="26">
        <f>V202</f>
        <v>821.67392203232396</v>
      </c>
      <c r="AF483" s="25"/>
    </row>
    <row r="484" spans="29:32" x14ac:dyDescent="0.3">
      <c r="AC484" s="28"/>
      <c r="AD484" s="27">
        <v>2025</v>
      </c>
      <c r="AE484" s="26">
        <f>W202</f>
        <v>821.67392203232396</v>
      </c>
      <c r="AF484" s="25"/>
    </row>
    <row r="485" spans="29:32" x14ac:dyDescent="0.3">
      <c r="AC485" s="28"/>
      <c r="AD485" s="27">
        <v>2030</v>
      </c>
      <c r="AE485" s="26">
        <f>X202</f>
        <v>803.81144546640405</v>
      </c>
      <c r="AF485" s="25"/>
    </row>
    <row r="486" spans="29:32" x14ac:dyDescent="0.3">
      <c r="AC486" s="28"/>
      <c r="AD486" s="27">
        <v>2040</v>
      </c>
      <c r="AE486" s="26">
        <f>Y202</f>
        <v>803.81144546640405</v>
      </c>
      <c r="AF486" s="25"/>
    </row>
    <row r="487" spans="29:32" x14ac:dyDescent="0.3">
      <c r="AC487" s="28"/>
      <c r="AD487" s="29">
        <v>2050</v>
      </c>
      <c r="AE487" s="26">
        <f>Z202</f>
        <v>785.94896890048392</v>
      </c>
      <c r="AF487" s="25"/>
    </row>
    <row r="488" spans="29:32" x14ac:dyDescent="0.3">
      <c r="AC488" s="28" t="str">
        <f>C203</f>
        <v>INDHT</v>
      </c>
      <c r="AD488" s="27">
        <v>2015</v>
      </c>
      <c r="AE488" s="26">
        <f>U203</f>
        <v>0</v>
      </c>
      <c r="AF488" s="25"/>
    </row>
    <row r="489" spans="29:32" x14ac:dyDescent="0.3">
      <c r="AC489" s="28"/>
      <c r="AD489" s="27">
        <v>2020</v>
      </c>
      <c r="AE489" s="26">
        <f>V203</f>
        <v>0</v>
      </c>
      <c r="AF489" s="25"/>
    </row>
    <row r="490" spans="29:32" x14ac:dyDescent="0.3">
      <c r="AC490" s="28"/>
      <c r="AD490" s="27">
        <v>2025</v>
      </c>
      <c r="AE490" s="26">
        <f>W203</f>
        <v>0</v>
      </c>
      <c r="AF490" s="25"/>
    </row>
    <row r="491" spans="29:32" x14ac:dyDescent="0.3">
      <c r="AC491" s="28"/>
      <c r="AD491" s="27">
        <v>2030</v>
      </c>
      <c r="AE491" s="26">
        <f>X203</f>
        <v>0</v>
      </c>
      <c r="AF491" s="25"/>
    </row>
    <row r="492" spans="29:32" x14ac:dyDescent="0.3">
      <c r="AC492" s="28"/>
      <c r="AD492" s="27">
        <v>2040</v>
      </c>
      <c r="AE492" s="26">
        <f>Y203</f>
        <v>0</v>
      </c>
      <c r="AF492" s="25"/>
    </row>
    <row r="493" spans="29:32" x14ac:dyDescent="0.3">
      <c r="AC493" s="28"/>
      <c r="AD493" s="29">
        <v>2050</v>
      </c>
      <c r="AE493" s="26">
        <f>Z203</f>
        <v>0</v>
      </c>
      <c r="AF493" s="25"/>
    </row>
    <row r="494" spans="29:32" x14ac:dyDescent="0.3">
      <c r="AC494" s="28" t="str">
        <f>C204</f>
        <v>INDRH</v>
      </c>
      <c r="AD494" s="27">
        <v>2015</v>
      </c>
      <c r="AE494" s="26">
        <f>U204</f>
        <v>157.84400486468974</v>
      </c>
      <c r="AF494" s="25"/>
    </row>
    <row r="495" spans="29:32" x14ac:dyDescent="0.3">
      <c r="AC495" s="28"/>
      <c r="AD495" s="27">
        <v>2020</v>
      </c>
      <c r="AE495" s="26">
        <f>V204</f>
        <v>156.39081794951011</v>
      </c>
      <c r="AF495" s="25"/>
    </row>
    <row r="496" spans="29:32" x14ac:dyDescent="0.3">
      <c r="AC496" s="28"/>
      <c r="AD496" s="27">
        <v>2025</v>
      </c>
      <c r="AE496" s="26">
        <f>W204</f>
        <v>156.39081794951011</v>
      </c>
      <c r="AF496" s="25"/>
    </row>
    <row r="497" spans="29:32" x14ac:dyDescent="0.3">
      <c r="AC497" s="28"/>
      <c r="AD497" s="27">
        <v>2030</v>
      </c>
      <c r="AE497" s="26">
        <f>X204</f>
        <v>152.9910175593034</v>
      </c>
      <c r="AF497" s="25"/>
    </row>
    <row r="498" spans="29:32" x14ac:dyDescent="0.3">
      <c r="AC498" s="28"/>
      <c r="AD498" s="27">
        <v>2040</v>
      </c>
      <c r="AE498" s="26">
        <f>Y204</f>
        <v>152.9910175593034</v>
      </c>
      <c r="AF498" s="25"/>
    </row>
    <row r="499" spans="29:32" x14ac:dyDescent="0.3">
      <c r="AC499" s="28"/>
      <c r="AD499" s="29">
        <v>2050</v>
      </c>
      <c r="AE499" s="26">
        <f>Z204</f>
        <v>149.59121716909667</v>
      </c>
      <c r="AF499" s="25"/>
    </row>
    <row r="500" spans="29:32" x14ac:dyDescent="0.3">
      <c r="AC500" s="28" t="str">
        <f>C205</f>
        <v>INDLA</v>
      </c>
      <c r="AD500" s="27">
        <v>2015</v>
      </c>
      <c r="AE500" s="26">
        <f>U205</f>
        <v>706.14480361567576</v>
      </c>
      <c r="AF500" s="25"/>
    </row>
    <row r="501" spans="29:32" x14ac:dyDescent="0.3">
      <c r="AC501" s="28"/>
      <c r="AD501" s="27">
        <v>2020</v>
      </c>
      <c r="AE501" s="26">
        <f>V205</f>
        <v>699.6436989983921</v>
      </c>
      <c r="AF501" s="25"/>
    </row>
    <row r="502" spans="29:32" x14ac:dyDescent="0.3">
      <c r="AC502" s="28"/>
      <c r="AD502" s="27">
        <v>2025</v>
      </c>
      <c r="AE502" s="26">
        <f>W205</f>
        <v>699.6436989983921</v>
      </c>
      <c r="AF502" s="25"/>
    </row>
    <row r="503" spans="29:32" x14ac:dyDescent="0.3">
      <c r="AC503" s="28"/>
      <c r="AD503" s="27">
        <v>2030</v>
      </c>
      <c r="AE503" s="26">
        <f>X205</f>
        <v>684.43405336799231</v>
      </c>
      <c r="AF503" s="25"/>
    </row>
    <row r="504" spans="29:32" x14ac:dyDescent="0.3">
      <c r="AC504" s="28"/>
      <c r="AD504" s="27">
        <v>2040</v>
      </c>
      <c r="AE504" s="26">
        <f>Y205</f>
        <v>684.43405336799231</v>
      </c>
      <c r="AF504" s="25"/>
    </row>
    <row r="505" spans="29:32" x14ac:dyDescent="0.3">
      <c r="AC505" s="28"/>
      <c r="AD505" s="29">
        <v>2050</v>
      </c>
      <c r="AE505" s="26">
        <f>Z205</f>
        <v>669.22440773759263</v>
      </c>
      <c r="AF505" s="25"/>
    </row>
    <row r="506" spans="29:32" x14ac:dyDescent="0.3">
      <c r="AC506" s="28" t="str">
        <f>C206</f>
        <v>INDEM</v>
      </c>
      <c r="AD506" s="27">
        <v>2015</v>
      </c>
      <c r="AE506" s="26">
        <f>U206</f>
        <v>2409.1991116399172</v>
      </c>
      <c r="AF506" s="25"/>
    </row>
    <row r="507" spans="29:32" x14ac:dyDescent="0.3">
      <c r="AC507" s="28"/>
      <c r="AD507" s="27">
        <v>2020</v>
      </c>
      <c r="AE507" s="26">
        <f>V206</f>
        <v>2387.0188797831624</v>
      </c>
      <c r="AF507" s="25"/>
    </row>
    <row r="508" spans="29:32" x14ac:dyDescent="0.3">
      <c r="AC508" s="28"/>
      <c r="AD508" s="27">
        <v>2025</v>
      </c>
      <c r="AE508" s="26">
        <f>W206</f>
        <v>2387.0188797831624</v>
      </c>
      <c r="AF508" s="25"/>
    </row>
    <row r="509" spans="29:32" x14ac:dyDescent="0.3">
      <c r="AC509" s="28"/>
      <c r="AD509" s="27">
        <v>2030</v>
      </c>
      <c r="AE509" s="26">
        <f>X206</f>
        <v>2335.1271650052686</v>
      </c>
      <c r="AF509" s="25"/>
    </row>
    <row r="510" spans="29:32" x14ac:dyDescent="0.3">
      <c r="AC510" s="28"/>
      <c r="AD510" s="27">
        <v>2040</v>
      </c>
      <c r="AE510" s="26">
        <f>Y206</f>
        <v>2335.1271650052686</v>
      </c>
      <c r="AF510" s="25"/>
    </row>
    <row r="511" spans="29:32" x14ac:dyDescent="0.3">
      <c r="AC511" s="28"/>
      <c r="AD511" s="29">
        <v>2050</v>
      </c>
      <c r="AE511" s="26">
        <f>Z206</f>
        <v>2283.2354502273733</v>
      </c>
      <c r="AF511" s="25"/>
    </row>
    <row r="512" spans="29:32" x14ac:dyDescent="0.3">
      <c r="AC512" s="28" t="str">
        <f>C207</f>
        <v>INDTF</v>
      </c>
      <c r="AD512" s="27">
        <v>2015</v>
      </c>
      <c r="AE512" s="26">
        <f>U207</f>
        <v>0</v>
      </c>
      <c r="AF512" s="25"/>
    </row>
    <row r="513" spans="29:53" x14ac:dyDescent="0.3">
      <c r="AC513" s="28"/>
      <c r="AD513" s="27">
        <v>2020</v>
      </c>
      <c r="AE513" s="26">
        <f>V207</f>
        <v>0</v>
      </c>
      <c r="AF513" s="25"/>
    </row>
    <row r="514" spans="29:53" x14ac:dyDescent="0.3">
      <c r="AC514" s="28"/>
      <c r="AD514" s="27">
        <v>2025</v>
      </c>
      <c r="AE514" s="26">
        <f>W207</f>
        <v>0</v>
      </c>
      <c r="AF514" s="25"/>
    </row>
    <row r="515" spans="29:53" x14ac:dyDescent="0.3">
      <c r="AC515" s="28"/>
      <c r="AD515" s="27">
        <v>2030</v>
      </c>
      <c r="AE515" s="26">
        <f>X207</f>
        <v>0</v>
      </c>
      <c r="AF515" s="25"/>
      <c r="BA515" s="3"/>
    </row>
    <row r="516" spans="29:53" x14ac:dyDescent="0.3">
      <c r="AC516" s="28"/>
      <c r="AD516" s="27">
        <v>2040</v>
      </c>
      <c r="AE516" s="26">
        <f>Y207</f>
        <v>0</v>
      </c>
      <c r="AF516" s="25"/>
      <c r="AZ516" s="3"/>
      <c r="BA516" s="3"/>
    </row>
    <row r="517" spans="29:53" x14ac:dyDescent="0.3">
      <c r="AC517" s="28"/>
      <c r="AD517" s="29">
        <v>2050</v>
      </c>
      <c r="AE517" s="26">
        <f>Z207</f>
        <v>0</v>
      </c>
      <c r="AF517" s="25"/>
    </row>
    <row r="518" spans="29:53" x14ac:dyDescent="0.3">
      <c r="AC518" s="28" t="str">
        <f>C210</f>
        <v>IWDMT</v>
      </c>
      <c r="AD518" s="27">
        <v>2015</v>
      </c>
      <c r="AE518" s="26">
        <f>U210</f>
        <v>10789.273210498137</v>
      </c>
      <c r="AF518" s="25" t="str">
        <f>B210</f>
        <v>Wood products</v>
      </c>
    </row>
    <row r="519" spans="29:53" x14ac:dyDescent="0.3">
      <c r="AC519" s="28"/>
      <c r="AD519" s="27">
        <v>2020</v>
      </c>
      <c r="AE519" s="26">
        <f>V210</f>
        <v>10814.785050962082</v>
      </c>
      <c r="AF519" s="25"/>
    </row>
    <row r="520" spans="29:53" x14ac:dyDescent="0.3">
      <c r="AC520" s="28"/>
      <c r="AD520" s="27">
        <v>2025</v>
      </c>
      <c r="AE520" s="26">
        <f>W210</f>
        <v>10533.881543144884</v>
      </c>
      <c r="AF520" s="25"/>
    </row>
    <row r="521" spans="29:53" x14ac:dyDescent="0.3">
      <c r="AC521" s="28"/>
      <c r="AD521" s="27">
        <v>2030</v>
      </c>
      <c r="AE521" s="26">
        <f>X210</f>
        <v>10252.978035327689</v>
      </c>
      <c r="AF521" s="25"/>
    </row>
    <row r="522" spans="29:53" x14ac:dyDescent="0.3">
      <c r="AC522" s="28"/>
      <c r="AD522" s="27">
        <v>2040</v>
      </c>
      <c r="AE522" s="26">
        <f>Y210</f>
        <v>9269.8157579674989</v>
      </c>
      <c r="AF522" s="25"/>
    </row>
    <row r="523" spans="29:53" x14ac:dyDescent="0.3">
      <c r="AC523" s="28"/>
      <c r="AD523" s="29">
        <v>2050</v>
      </c>
      <c r="AE523" s="26">
        <f>Z210</f>
        <v>8708.0087423331061</v>
      </c>
      <c r="AF523" s="25"/>
    </row>
    <row r="524" spans="29:53" x14ac:dyDescent="0.3">
      <c r="AC524" s="28" t="str">
        <f>C211</f>
        <v>IWDHT</v>
      </c>
      <c r="AD524" s="27">
        <v>2015</v>
      </c>
      <c r="AE524" s="26">
        <f>U211</f>
        <v>0</v>
      </c>
      <c r="AF524" s="25"/>
    </row>
    <row r="525" spans="29:53" x14ac:dyDescent="0.3">
      <c r="AC525" s="28"/>
      <c r="AD525" s="27">
        <v>2020</v>
      </c>
      <c r="AE525" s="26">
        <f>V211</f>
        <v>0</v>
      </c>
      <c r="AF525" s="25"/>
    </row>
    <row r="526" spans="29:53" x14ac:dyDescent="0.3">
      <c r="AC526" s="28"/>
      <c r="AD526" s="27">
        <v>2025</v>
      </c>
      <c r="AE526" s="26">
        <f>W211</f>
        <v>0</v>
      </c>
      <c r="AF526" s="25"/>
    </row>
    <row r="527" spans="29:53" x14ac:dyDescent="0.3">
      <c r="AC527" s="28"/>
      <c r="AD527" s="27">
        <v>2030</v>
      </c>
      <c r="AE527" s="26">
        <f>X211</f>
        <v>0</v>
      </c>
      <c r="AF527" s="25"/>
    </row>
    <row r="528" spans="29:53" x14ac:dyDescent="0.3">
      <c r="AC528" s="28"/>
      <c r="AD528" s="27">
        <v>2040</v>
      </c>
      <c r="AE528" s="26">
        <f>Y211</f>
        <v>0</v>
      </c>
      <c r="AF528" s="25"/>
    </row>
    <row r="529" spans="29:32" x14ac:dyDescent="0.3">
      <c r="AC529" s="28"/>
      <c r="AD529" s="29">
        <v>2050</v>
      </c>
      <c r="AE529" s="26">
        <f>Z211</f>
        <v>0</v>
      </c>
      <c r="AF529" s="25"/>
    </row>
    <row r="530" spans="29:32" x14ac:dyDescent="0.3">
      <c r="AC530" s="28" t="str">
        <f>C212</f>
        <v>IWDRH</v>
      </c>
      <c r="AD530" s="27">
        <v>2015</v>
      </c>
      <c r="AE530" s="26">
        <f>U212</f>
        <v>2876.8107020466091</v>
      </c>
      <c r="AF530" s="25"/>
    </row>
    <row r="531" spans="29:32" x14ac:dyDescent="0.3">
      <c r="AC531" s="28"/>
      <c r="AD531" s="27">
        <v>2020</v>
      </c>
      <c r="AE531" s="26">
        <f>V212</f>
        <v>2883.6130819885839</v>
      </c>
      <c r="AF531" s="25"/>
    </row>
    <row r="532" spans="29:32" x14ac:dyDescent="0.3">
      <c r="AC532" s="28"/>
      <c r="AD532" s="27">
        <v>2025</v>
      </c>
      <c r="AE532" s="26">
        <f>W212</f>
        <v>2808.7140408979717</v>
      </c>
      <c r="AF532" s="25"/>
    </row>
    <row r="533" spans="29:32" x14ac:dyDescent="0.3">
      <c r="AC533" s="28"/>
      <c r="AD533" s="27">
        <v>2030</v>
      </c>
      <c r="AE533" s="26">
        <f>X212</f>
        <v>2733.8149998073591</v>
      </c>
      <c r="AF533" s="25"/>
    </row>
    <row r="534" spans="29:32" x14ac:dyDescent="0.3">
      <c r="AC534" s="28"/>
      <c r="AD534" s="27">
        <v>2040</v>
      </c>
      <c r="AE534" s="26">
        <f>Y212</f>
        <v>2471.6683559902153</v>
      </c>
      <c r="AF534" s="25"/>
    </row>
    <row r="535" spans="29:32" x14ac:dyDescent="0.3">
      <c r="AC535" s="28"/>
      <c r="AD535" s="29">
        <v>2050</v>
      </c>
      <c r="AE535" s="26">
        <f>Z212</f>
        <v>2321.8702738089896</v>
      </c>
      <c r="AF535" s="25"/>
    </row>
    <row r="536" spans="29:32" x14ac:dyDescent="0.3">
      <c r="AC536" s="28" t="str">
        <f>C213</f>
        <v>IWDLA</v>
      </c>
      <c r="AD536" s="27">
        <v>2015</v>
      </c>
      <c r="AE536" s="26">
        <f>U213</f>
        <v>1504.2000175199776</v>
      </c>
      <c r="AF536" s="25"/>
    </row>
    <row r="537" spans="29:32" x14ac:dyDescent="0.3">
      <c r="AC537" s="28"/>
      <c r="AD537" s="27">
        <v>2020</v>
      </c>
      <c r="AE537" s="26">
        <f>V213</f>
        <v>1507.7567826629247</v>
      </c>
      <c r="AF537" s="25"/>
    </row>
    <row r="538" spans="29:32" x14ac:dyDescent="0.3">
      <c r="AC538" s="28"/>
      <c r="AD538" s="27">
        <v>2025</v>
      </c>
      <c r="AE538" s="26">
        <f>W213</f>
        <v>1468.5942688275243</v>
      </c>
      <c r="AF538" s="25"/>
    </row>
    <row r="539" spans="29:32" x14ac:dyDescent="0.3">
      <c r="AC539" s="28"/>
      <c r="AD539" s="27">
        <v>2030</v>
      </c>
      <c r="AE539" s="26">
        <f>X213</f>
        <v>1429.4317549921234</v>
      </c>
      <c r="AF539" s="25"/>
    </row>
    <row r="540" spans="29:32" x14ac:dyDescent="0.3">
      <c r="AC540" s="28"/>
      <c r="AD540" s="27">
        <v>2040</v>
      </c>
      <c r="AE540" s="26">
        <f>Y213</f>
        <v>1292.3629565682213</v>
      </c>
      <c r="AF540" s="25"/>
    </row>
    <row r="541" spans="29:32" x14ac:dyDescent="0.3">
      <c r="AC541" s="28"/>
      <c r="AD541" s="29">
        <v>2050</v>
      </c>
      <c r="AE541" s="26">
        <f>Z213</f>
        <v>1214.03792889742</v>
      </c>
      <c r="AF541" s="25"/>
    </row>
    <row r="542" spans="29:32" x14ac:dyDescent="0.3">
      <c r="AC542" s="28" t="str">
        <f>C214</f>
        <v>IWDEM</v>
      </c>
      <c r="AD542" s="27">
        <v>2015</v>
      </c>
      <c r="AE542" s="26">
        <f>U214</f>
        <v>5264.7000613199225</v>
      </c>
      <c r="AF542" s="25"/>
    </row>
    <row r="543" spans="29:32" x14ac:dyDescent="0.3">
      <c r="AC543" s="28"/>
      <c r="AD543" s="27">
        <v>2020</v>
      </c>
      <c r="AE543" s="26">
        <f>V214</f>
        <v>5277.1487393202387</v>
      </c>
      <c r="AF543" s="25"/>
    </row>
    <row r="544" spans="29:32" x14ac:dyDescent="0.3">
      <c r="AC544" s="28"/>
      <c r="AD544" s="27">
        <v>2025</v>
      </c>
      <c r="AE544" s="26">
        <f>W214</f>
        <v>5140.0799408963348</v>
      </c>
      <c r="AF544" s="25"/>
    </row>
    <row r="545" spans="29:53" x14ac:dyDescent="0.3">
      <c r="AC545" s="28"/>
      <c r="AD545" s="27">
        <v>2030</v>
      </c>
      <c r="AE545" s="26">
        <f>X214</f>
        <v>5003.0111424724328</v>
      </c>
      <c r="AF545" s="25"/>
    </row>
    <row r="546" spans="29:53" x14ac:dyDescent="0.3">
      <c r="AC546" s="28"/>
      <c r="AD546" s="27">
        <v>2040</v>
      </c>
      <c r="AE546" s="26">
        <f>Y214</f>
        <v>4523.270347988775</v>
      </c>
      <c r="AF546" s="25"/>
    </row>
    <row r="547" spans="29:53" x14ac:dyDescent="0.3">
      <c r="AC547" s="28"/>
      <c r="AD547" s="29">
        <v>2050</v>
      </c>
      <c r="AE547" s="26">
        <f>Z214</f>
        <v>4249.1327511409709</v>
      </c>
      <c r="AF547" s="25"/>
    </row>
    <row r="548" spans="29:53" x14ac:dyDescent="0.3">
      <c r="AC548" s="28" t="str">
        <f>C215</f>
        <v>IWDTF</v>
      </c>
      <c r="AD548" s="27">
        <v>2015</v>
      </c>
      <c r="AE548" s="26">
        <f>U215</f>
        <v>121.12472051190831</v>
      </c>
      <c r="AF548" s="25"/>
    </row>
    <row r="549" spans="29:53" x14ac:dyDescent="0.3">
      <c r="AC549" s="28"/>
      <c r="AD549" s="27">
        <v>2020</v>
      </c>
      <c r="AE549" s="26">
        <f>V215</f>
        <v>121.41112669383102</v>
      </c>
      <c r="AF549" s="25"/>
    </row>
    <row r="550" spans="29:53" x14ac:dyDescent="0.3">
      <c r="AC550" s="28"/>
      <c r="AD550" s="27">
        <v>2025</v>
      </c>
      <c r="AE550" s="26">
        <f>W215</f>
        <v>118.2575909355497</v>
      </c>
      <c r="AF550" s="25"/>
    </row>
    <row r="551" spans="29:53" x14ac:dyDescent="0.3">
      <c r="AC551" s="28"/>
      <c r="AD551" s="27">
        <v>2030</v>
      </c>
      <c r="AE551" s="26">
        <f>X215</f>
        <v>115.10405517726838</v>
      </c>
      <c r="AF551" s="25"/>
      <c r="BA551" s="3"/>
    </row>
    <row r="552" spans="29:53" x14ac:dyDescent="0.3">
      <c r="AC552" s="28"/>
      <c r="AD552" s="27">
        <v>2040</v>
      </c>
      <c r="AE552" s="26">
        <f>Y215</f>
        <v>104.06668002328374</v>
      </c>
      <c r="AF552" s="25"/>
      <c r="AZ552" s="3"/>
      <c r="BA552" s="3"/>
    </row>
    <row r="553" spans="29:53" x14ac:dyDescent="0.3">
      <c r="AC553" s="28"/>
      <c r="AD553" s="29">
        <v>2050</v>
      </c>
      <c r="AE553" s="26">
        <f>Z215</f>
        <v>97.759608506721079</v>
      </c>
      <c r="AF553" s="25"/>
    </row>
    <row r="554" spans="29:53" x14ac:dyDescent="0.3">
      <c r="AC554" s="28" t="str">
        <f>C218</f>
        <v>IIDMT</v>
      </c>
      <c r="AD554" s="27">
        <v>2015</v>
      </c>
      <c r="AE554" s="26">
        <f>U218</f>
        <v>2259.5907064373268</v>
      </c>
      <c r="AF554" s="25" t="str">
        <f>B218</f>
        <v>Mining</v>
      </c>
    </row>
    <row r="555" spans="29:53" x14ac:dyDescent="0.3">
      <c r="AC555" s="28"/>
      <c r="AD555" s="27">
        <v>2020</v>
      </c>
      <c r="AE555" s="26">
        <f>V218</f>
        <v>2125.0973918244363</v>
      </c>
      <c r="AF555" s="25"/>
    </row>
    <row r="556" spans="29:53" x14ac:dyDescent="0.3">
      <c r="AC556" s="28"/>
      <c r="AD556" s="27">
        <v>2025</v>
      </c>
      <c r="AE556" s="26">
        <f>W218</f>
        <v>2200.9937272467378</v>
      </c>
      <c r="AF556" s="25"/>
    </row>
    <row r="557" spans="29:53" x14ac:dyDescent="0.3">
      <c r="AC557" s="28"/>
      <c r="AD557" s="27">
        <v>2030</v>
      </c>
      <c r="AE557" s="26">
        <f>X218</f>
        <v>2238.941894957889</v>
      </c>
      <c r="AF557" s="25"/>
    </row>
    <row r="558" spans="29:53" x14ac:dyDescent="0.3">
      <c r="AC558" s="28"/>
      <c r="AD558" s="27">
        <v>2040</v>
      </c>
      <c r="AE558" s="26">
        <f>Y218</f>
        <v>2352.7863980913403</v>
      </c>
      <c r="AF558" s="25"/>
    </row>
    <row r="559" spans="29:53" x14ac:dyDescent="0.3">
      <c r="AC559" s="28"/>
      <c r="AD559" s="29">
        <v>2050</v>
      </c>
      <c r="AE559" s="26">
        <f>Z218</f>
        <v>2504.5790689359428</v>
      </c>
      <c r="AF559" s="25"/>
    </row>
    <row r="560" spans="29:53" x14ac:dyDescent="0.3">
      <c r="AC560" s="28" t="str">
        <f>C219</f>
        <v>IIDHT</v>
      </c>
      <c r="AD560" s="27">
        <v>2015</v>
      </c>
      <c r="AE560" s="26">
        <f>U219</f>
        <v>874.04816032290171</v>
      </c>
      <c r="AF560" s="25"/>
    </row>
    <row r="561" spans="29:32" x14ac:dyDescent="0.3">
      <c r="AC561" s="28"/>
      <c r="AD561" s="27">
        <v>2020</v>
      </c>
      <c r="AE561" s="26">
        <f>V219</f>
        <v>822.02385615213814</v>
      </c>
      <c r="AF561" s="25"/>
    </row>
    <row r="562" spans="29:32" x14ac:dyDescent="0.3">
      <c r="AC562" s="28"/>
      <c r="AD562" s="27">
        <v>2025</v>
      </c>
      <c r="AE562" s="26">
        <f>W219</f>
        <v>851.38185101471458</v>
      </c>
      <c r="AF562" s="25"/>
    </row>
    <row r="563" spans="29:32" x14ac:dyDescent="0.3">
      <c r="AC563" s="28"/>
      <c r="AD563" s="27">
        <v>2030</v>
      </c>
      <c r="AE563" s="26">
        <f>X219</f>
        <v>866.06084844600309</v>
      </c>
      <c r="AF563" s="25"/>
    </row>
    <row r="564" spans="29:32" x14ac:dyDescent="0.3">
      <c r="AC564" s="28"/>
      <c r="AD564" s="27">
        <v>2040</v>
      </c>
      <c r="AE564" s="26">
        <f>Y219</f>
        <v>910.09784073986737</v>
      </c>
      <c r="AF564" s="25"/>
    </row>
    <row r="565" spans="29:32" x14ac:dyDescent="0.3">
      <c r="AC565" s="28"/>
      <c r="AD565" s="29">
        <v>2050</v>
      </c>
      <c r="AE565" s="26">
        <f>Z219</f>
        <v>968.81383046501992</v>
      </c>
      <c r="AF565" s="25"/>
    </row>
    <row r="566" spans="29:32" x14ac:dyDescent="0.3">
      <c r="AC566" s="28" t="str">
        <f>C220</f>
        <v>IIDRH</v>
      </c>
      <c r="AD566" s="27">
        <v>2015</v>
      </c>
      <c r="AE566" s="26">
        <f>U220</f>
        <v>661.00836985491924</v>
      </c>
      <c r="AF566" s="25"/>
    </row>
    <row r="567" spans="29:32" x14ac:dyDescent="0.3">
      <c r="AC567" s="28"/>
      <c r="AD567" s="27">
        <v>2020</v>
      </c>
      <c r="AE567" s="26">
        <f>V220</f>
        <v>621.66442743411631</v>
      </c>
      <c r="AF567" s="25"/>
    </row>
    <row r="568" spans="29:32" x14ac:dyDescent="0.3">
      <c r="AC568" s="28"/>
      <c r="AD568" s="27">
        <v>2025</v>
      </c>
      <c r="AE568" s="26">
        <f>W220</f>
        <v>643.86672841390634</v>
      </c>
      <c r="AF568" s="25"/>
    </row>
    <row r="569" spans="29:32" x14ac:dyDescent="0.3">
      <c r="AC569" s="28"/>
      <c r="AD569" s="27">
        <v>2030</v>
      </c>
      <c r="AE569" s="26">
        <f>X220</f>
        <v>654.96787890380142</v>
      </c>
      <c r="AF569" s="25"/>
    </row>
    <row r="570" spans="29:32" x14ac:dyDescent="0.3">
      <c r="AC570" s="28"/>
      <c r="AD570" s="27">
        <v>2040</v>
      </c>
      <c r="AE570" s="26">
        <f>Y220</f>
        <v>688.27133037348597</v>
      </c>
      <c r="AF570" s="25"/>
    </row>
    <row r="571" spans="29:32" x14ac:dyDescent="0.3">
      <c r="AC571" s="28"/>
      <c r="AD571" s="29">
        <v>2050</v>
      </c>
      <c r="AE571" s="26">
        <f>Z220</f>
        <v>732.6759323330657</v>
      </c>
      <c r="AF571" s="25"/>
    </row>
    <row r="572" spans="29:32" x14ac:dyDescent="0.3">
      <c r="AC572" s="28" t="str">
        <f>C221</f>
        <v>IIDLA</v>
      </c>
      <c r="AD572" s="27">
        <v>2015</v>
      </c>
      <c r="AE572" s="26">
        <f>U221</f>
        <v>2040.7005415044512</v>
      </c>
      <c r="AF572" s="25"/>
    </row>
    <row r="573" spans="29:32" x14ac:dyDescent="0.3">
      <c r="AC573" s="28"/>
      <c r="AD573" s="27">
        <v>2020</v>
      </c>
      <c r="AE573" s="26">
        <f>V221</f>
        <v>1919.2358093397518</v>
      </c>
      <c r="AF573" s="25"/>
    </row>
    <row r="574" spans="29:32" x14ac:dyDescent="0.3">
      <c r="AC574" s="28"/>
      <c r="AD574" s="27">
        <v>2025</v>
      </c>
      <c r="AE574" s="26">
        <f>W221</f>
        <v>1987.7799453876003</v>
      </c>
      <c r="AF574" s="25"/>
    </row>
    <row r="575" spans="29:32" x14ac:dyDescent="0.3">
      <c r="AC575" s="28"/>
      <c r="AD575" s="27">
        <v>2030</v>
      </c>
      <c r="AE575" s="26">
        <f>X221</f>
        <v>2022.0520134115247</v>
      </c>
      <c r="AF575" s="25"/>
    </row>
    <row r="576" spans="29:32" x14ac:dyDescent="0.3">
      <c r="AC576" s="28"/>
      <c r="AD576" s="27">
        <v>2040</v>
      </c>
      <c r="AE576" s="26">
        <f>Y221</f>
        <v>2124.868217483297</v>
      </c>
      <c r="AF576" s="25"/>
    </row>
    <row r="577" spans="29:48" x14ac:dyDescent="0.3">
      <c r="AC577" s="28"/>
      <c r="AD577" s="29">
        <v>2050</v>
      </c>
      <c r="AE577" s="26">
        <f>Z221</f>
        <v>2261.9564895789931</v>
      </c>
      <c r="AF577" s="25"/>
    </row>
    <row r="578" spans="29:48" x14ac:dyDescent="0.3">
      <c r="AC578" s="28" t="str">
        <f>C222</f>
        <v>IIDEM</v>
      </c>
      <c r="AD578" s="27">
        <v>2015</v>
      </c>
      <c r="AE578" s="26">
        <f>U222</f>
        <v>8844.3999139870612</v>
      </c>
      <c r="AF578" s="25"/>
    </row>
    <row r="579" spans="29:48" x14ac:dyDescent="0.3">
      <c r="AC579" s="28"/>
      <c r="AD579" s="27">
        <v>2020</v>
      </c>
      <c r="AE579" s="26">
        <f>V222</f>
        <v>8317.9715405629304</v>
      </c>
      <c r="AF579" s="25"/>
    </row>
    <row r="580" spans="29:48" x14ac:dyDescent="0.3">
      <c r="AC580" s="28"/>
      <c r="AD580" s="27">
        <v>2025</v>
      </c>
      <c r="AE580" s="26">
        <f>W222</f>
        <v>8615.0419527258946</v>
      </c>
      <c r="AF580" s="25"/>
    </row>
    <row r="581" spans="29:48" x14ac:dyDescent="0.3">
      <c r="AC581" s="28"/>
      <c r="AD581" s="27">
        <v>2030</v>
      </c>
      <c r="AE581" s="26">
        <f>X222</f>
        <v>8763.5771588073767</v>
      </c>
      <c r="AF581" s="25"/>
    </row>
    <row r="582" spans="29:48" x14ac:dyDescent="0.3">
      <c r="AC582" s="28"/>
      <c r="AD582" s="27">
        <v>2040</v>
      </c>
      <c r="AE582" s="26">
        <f>Y222</f>
        <v>9209.1827770518175</v>
      </c>
      <c r="AF582" s="25"/>
    </row>
    <row r="583" spans="29:48" x14ac:dyDescent="0.3">
      <c r="AC583" s="28"/>
      <c r="AD583" s="29">
        <v>2050</v>
      </c>
      <c r="AE583" s="26">
        <f>Z222</f>
        <v>9803.3236013777387</v>
      </c>
      <c r="AF583" s="25"/>
    </row>
    <row r="584" spans="29:48" x14ac:dyDescent="0.3">
      <c r="AC584" s="28" t="str">
        <f>C223</f>
        <v>IIDTF</v>
      </c>
      <c r="AD584" s="27">
        <v>2015</v>
      </c>
      <c r="AE584" s="26">
        <f>U223</f>
        <v>869.40490208160531</v>
      </c>
      <c r="AF584" s="25"/>
    </row>
    <row r="585" spans="29:48" x14ac:dyDescent="0.3">
      <c r="AC585" s="28"/>
      <c r="AD585" s="27">
        <v>2020</v>
      </c>
      <c r="AE585" s="26">
        <f>V223</f>
        <v>817.65696972884234</v>
      </c>
      <c r="AF585" s="25"/>
    </row>
    <row r="586" spans="29:48" x14ac:dyDescent="0.3">
      <c r="AC586" s="28"/>
      <c r="AD586" s="27">
        <v>2025</v>
      </c>
      <c r="AE586" s="26">
        <f>W223</f>
        <v>846.8590043620153</v>
      </c>
      <c r="AF586" s="25"/>
    </row>
    <row r="587" spans="29:48" x14ac:dyDescent="0.3">
      <c r="AC587" s="28"/>
      <c r="AD587" s="27">
        <v>2030</v>
      </c>
      <c r="AE587" s="26">
        <f>X223</f>
        <v>861.46002167860206</v>
      </c>
      <c r="AF587" s="25"/>
    </row>
    <row r="588" spans="29:48" x14ac:dyDescent="0.3">
      <c r="AC588" s="28"/>
      <c r="AD588" s="27">
        <v>2040</v>
      </c>
      <c r="AE588" s="26">
        <f>Y223</f>
        <v>905.26307362836133</v>
      </c>
      <c r="AF588" s="25"/>
    </row>
    <row r="589" spans="29:48" ht="15" thickBot="1" x14ac:dyDescent="0.35">
      <c r="AC589" s="24"/>
      <c r="AD589" s="23">
        <v>2050</v>
      </c>
      <c r="AE589" s="22">
        <f>Z223</f>
        <v>963.66714289470713</v>
      </c>
      <c r="AF589" s="21"/>
    </row>
    <row r="592" spans="29:48" x14ac:dyDescent="0.3">
      <c r="AV592" s="3"/>
    </row>
    <row r="593" spans="48:48" x14ac:dyDescent="0.3">
      <c r="AV593" s="3"/>
    </row>
    <row r="594" spans="48:48" x14ac:dyDescent="0.3">
      <c r="AV594" s="3"/>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7B6DA-4F7C-49DA-A1DB-3F7A859DDB0A}">
  <sheetPr>
    <tabColor rgb="FF00B050"/>
  </sheetPr>
  <dimension ref="B2:BI605"/>
  <sheetViews>
    <sheetView zoomScale="70" zoomScaleNormal="70" workbookViewId="0">
      <selection activeCell="G11" sqref="G11"/>
    </sheetView>
  </sheetViews>
  <sheetFormatPr defaultRowHeight="14.4" x14ac:dyDescent="0.3"/>
  <cols>
    <col min="1" max="1" width="2.77734375" customWidth="1"/>
    <col min="2" max="2" width="32.44140625" customWidth="1"/>
    <col min="11" max="11" width="11.77734375" customWidth="1"/>
    <col min="12" max="16" width="12" customWidth="1"/>
    <col min="17" max="18" width="14.109375" customWidth="1"/>
    <col min="19" max="19" width="16" customWidth="1"/>
    <col min="20" max="20" width="11.109375" bestFit="1" customWidth="1"/>
    <col min="21" max="61" width="8.44140625" customWidth="1"/>
  </cols>
  <sheetData>
    <row r="2" spans="2:61" x14ac:dyDescent="0.3">
      <c r="B2" s="78" t="s">
        <v>545</v>
      </c>
      <c r="C2" s="78"/>
      <c r="D2" s="78"/>
      <c r="E2" s="78"/>
      <c r="F2" s="78"/>
      <c r="G2" s="78"/>
      <c r="H2" s="78"/>
      <c r="I2" s="78"/>
      <c r="J2" s="78"/>
      <c r="K2" s="78"/>
    </row>
    <row r="3" spans="2:61" x14ac:dyDescent="0.3">
      <c r="B3" s="77" t="s">
        <v>137</v>
      </c>
      <c r="C3" s="77" t="s">
        <v>136</v>
      </c>
      <c r="D3" s="75" t="s">
        <v>3</v>
      </c>
      <c r="E3" s="75" t="s">
        <v>4</v>
      </c>
      <c r="F3" s="76" t="s">
        <v>10</v>
      </c>
      <c r="G3" s="76" t="s">
        <v>11</v>
      </c>
      <c r="H3" s="75" t="s">
        <v>25</v>
      </c>
      <c r="I3" s="44"/>
      <c r="K3" s="44"/>
      <c r="S3" s="14" t="s">
        <v>135</v>
      </c>
    </row>
    <row r="4" spans="2:61" x14ac:dyDescent="0.3">
      <c r="B4" t="s">
        <v>55</v>
      </c>
      <c r="C4" s="14" t="s">
        <v>54</v>
      </c>
      <c r="D4" s="46" t="s">
        <v>35</v>
      </c>
      <c r="E4" s="46">
        <v>2010</v>
      </c>
      <c r="F4" s="45">
        <v>4.0800542360219803</v>
      </c>
      <c r="G4" s="45">
        <v>3.9455717397845702</v>
      </c>
      <c r="H4" s="37" t="str">
        <f>Q4&amp;"DMT"</f>
        <v>IADMT</v>
      </c>
      <c r="K4" s="44"/>
      <c r="L4" s="49">
        <f>F4/$D122</f>
        <v>0.50837831819242585</v>
      </c>
      <c r="M4" s="49">
        <f>G4/$D122</f>
        <v>0.49162168180757426</v>
      </c>
      <c r="N4" s="49"/>
      <c r="O4" s="49"/>
      <c r="Q4" t="s">
        <v>109</v>
      </c>
      <c r="R4" s="48"/>
      <c r="S4" s="74" t="s">
        <v>134</v>
      </c>
      <c r="T4" s="74" t="s">
        <v>133</v>
      </c>
      <c r="U4" s="74">
        <v>2010</v>
      </c>
      <c r="V4" s="74">
        <v>2011</v>
      </c>
      <c r="W4" s="74">
        <v>2012</v>
      </c>
      <c r="X4" s="74">
        <v>2013</v>
      </c>
      <c r="Y4" s="74">
        <v>2014</v>
      </c>
      <c r="Z4" s="74">
        <v>2015</v>
      </c>
      <c r="AA4" s="74">
        <v>2016</v>
      </c>
      <c r="AB4" s="74">
        <v>2017</v>
      </c>
      <c r="AC4" s="74">
        <v>2018</v>
      </c>
      <c r="AD4" s="74">
        <v>2019</v>
      </c>
      <c r="AE4" s="74">
        <v>2020</v>
      </c>
      <c r="AF4" s="74">
        <v>2021</v>
      </c>
      <c r="AG4" s="74">
        <v>2022</v>
      </c>
      <c r="AH4" s="74">
        <v>2023</v>
      </c>
      <c r="AI4" s="74">
        <v>2024</v>
      </c>
      <c r="AJ4" s="74">
        <v>2025</v>
      </c>
      <c r="AK4" s="74">
        <v>2026</v>
      </c>
      <c r="AL4" s="74">
        <v>2027</v>
      </c>
      <c r="AM4" s="74">
        <v>2028</v>
      </c>
      <c r="AN4" s="74">
        <v>2029</v>
      </c>
      <c r="AO4" s="74">
        <v>2030</v>
      </c>
      <c r="AP4" s="74">
        <v>2031</v>
      </c>
      <c r="AQ4" s="74">
        <v>2032</v>
      </c>
      <c r="AR4" s="74">
        <v>2033</v>
      </c>
      <c r="AS4" s="74">
        <v>2034</v>
      </c>
      <c r="AT4" s="74">
        <v>2035</v>
      </c>
      <c r="AU4" s="74">
        <v>2036</v>
      </c>
      <c r="AV4" s="74">
        <v>2037</v>
      </c>
      <c r="AW4" s="74">
        <v>2038</v>
      </c>
      <c r="AX4" s="74">
        <v>2039</v>
      </c>
      <c r="AY4" s="74">
        <v>2040</v>
      </c>
      <c r="AZ4" s="74">
        <v>2041</v>
      </c>
      <c r="BA4" s="74">
        <v>2042</v>
      </c>
      <c r="BB4" s="74">
        <v>2043</v>
      </c>
      <c r="BC4" s="74">
        <v>2044</v>
      </c>
      <c r="BD4" s="74">
        <v>2045</v>
      </c>
      <c r="BE4" s="74">
        <v>2046</v>
      </c>
      <c r="BF4" s="74">
        <v>2047</v>
      </c>
      <c r="BG4" s="74">
        <v>2048</v>
      </c>
      <c r="BH4" s="74">
        <v>2049</v>
      </c>
      <c r="BI4" s="74">
        <v>2050</v>
      </c>
    </row>
    <row r="5" spans="2:61" x14ac:dyDescent="0.3">
      <c r="B5" t="s">
        <v>55</v>
      </c>
      <c r="C5" s="14" t="s">
        <v>54</v>
      </c>
      <c r="D5" s="46" t="s">
        <v>35</v>
      </c>
      <c r="E5" s="46">
        <v>2010</v>
      </c>
      <c r="F5" s="45">
        <v>0.12831727720884401</v>
      </c>
      <c r="G5" s="45">
        <v>0.124087816826412</v>
      </c>
      <c r="H5" s="37" t="str">
        <f>Q5&amp;"DHT"</f>
        <v>IADHT</v>
      </c>
      <c r="K5" s="44"/>
      <c r="L5" s="49"/>
      <c r="M5" s="49"/>
      <c r="N5" s="49"/>
      <c r="O5" s="49"/>
      <c r="Q5" t="s">
        <v>109</v>
      </c>
      <c r="S5" s="69" t="str">
        <f>'[15]Convergence programme'!A25</f>
        <v>Agriculture</v>
      </c>
      <c r="T5" s="69" t="str">
        <f>'[15]Convergence programme'!C25</f>
        <v>IA</v>
      </c>
      <c r="U5" s="71"/>
      <c r="V5" s="71"/>
      <c r="W5" s="71"/>
      <c r="X5" s="71"/>
      <c r="Y5" s="71"/>
      <c r="Z5" s="81">
        <f>'[15]Convergence programme'!I25/100</f>
        <v>0.98070267322591576</v>
      </c>
      <c r="AA5" s="81">
        <f>'[15]Convergence programme'!J25/100</f>
        <v>1.0143974339673094</v>
      </c>
      <c r="AB5" s="81">
        <f>'[15]Convergence programme'!K25/100</f>
        <v>1.0480921947087032</v>
      </c>
      <c r="AC5" s="81">
        <f>'[15]Convergence programme'!L25/100</f>
        <v>1.081786955450097</v>
      </c>
      <c r="AD5" s="81">
        <f>'[15]Convergence programme'!M25/100</f>
        <v>1.1154817161914905</v>
      </c>
      <c r="AE5" s="81">
        <f>'[15]Convergence programme'!N25/100</f>
        <v>1.1491764769328843</v>
      </c>
      <c r="AF5" s="81">
        <f>'[15]Convergence programme'!O25/100</f>
        <v>1.1716177074139409</v>
      </c>
      <c r="AG5" s="81">
        <f>'[15]Convergence programme'!P25/100</f>
        <v>1.1940589378949975</v>
      </c>
      <c r="AH5" s="81">
        <f>'[15]Convergence programme'!Q25/100</f>
        <v>1.2165001683760541</v>
      </c>
      <c r="AI5" s="81">
        <f>'[15]Convergence programme'!R25/100</f>
        <v>1.2389413988571107</v>
      </c>
      <c r="AJ5" s="81">
        <f>'[15]Convergence programme'!S25/100</f>
        <v>1.2613826293381671</v>
      </c>
      <c r="AK5" s="81">
        <f>'[15]Convergence programme'!T25/100</f>
        <v>1.28322055722246</v>
      </c>
      <c r="AL5" s="81">
        <f>'[15]Convergence programme'!U25/100</f>
        <v>1.3050584851067528</v>
      </c>
      <c r="AM5" s="81">
        <f>'[15]Convergence programme'!V25/100</f>
        <v>1.3268964129910459</v>
      </c>
      <c r="AN5" s="81">
        <f>'[15]Convergence programme'!W25/100</f>
        <v>1.3487343408753387</v>
      </c>
      <c r="AO5" s="81">
        <f>'[15]Convergence programme'!X25/100</f>
        <v>1.3705722687596309</v>
      </c>
      <c r="AP5" s="81">
        <f>'[15]Convergence programme'!Y25/100</f>
        <v>1.3946988210707665</v>
      </c>
      <c r="AQ5" s="81">
        <f>'[15]Convergence programme'!Z25/100</f>
        <v>1.4188253733819018</v>
      </c>
      <c r="AR5" s="81">
        <f>'[15]Convergence programme'!AA25/100</f>
        <v>1.4429519256930374</v>
      </c>
      <c r="AS5" s="81">
        <f>'[15]Convergence programme'!AB25/100</f>
        <v>1.4670784780041728</v>
      </c>
      <c r="AT5" s="81">
        <f>'[15]Convergence programme'!AC25/100</f>
        <v>1.4912050303153086</v>
      </c>
      <c r="AU5" s="81">
        <f>'[15]Convergence programme'!AD25/100</f>
        <v>1.5111836638960476</v>
      </c>
      <c r="AV5" s="81">
        <f>'[15]Convergence programme'!AE25/100</f>
        <v>1.5311622974767869</v>
      </c>
      <c r="AW5" s="81">
        <f>'[15]Convergence programme'!AF25/100</f>
        <v>1.5511409310575259</v>
      </c>
      <c r="AX5" s="81">
        <f>'[15]Convergence programme'!AG25/100</f>
        <v>1.5711195646382652</v>
      </c>
      <c r="AY5" s="81">
        <f>'[15]Convergence programme'!AH25/100</f>
        <v>1.5910981982190042</v>
      </c>
      <c r="AZ5" s="81">
        <f>'[15]Convergence programme'!AI25/100</f>
        <v>1.6104136399377291</v>
      </c>
      <c r="BA5" s="81">
        <f>'[15]Convergence programme'!AJ25/100</f>
        <v>1.6297290816564538</v>
      </c>
      <c r="BB5" s="81">
        <f>'[15]Convergence programme'!AK25/100</f>
        <v>1.6490445233751785</v>
      </c>
      <c r="BC5" s="81">
        <f>'[15]Convergence programme'!AL25/100</f>
        <v>1.6683599650939032</v>
      </c>
      <c r="BD5" s="81">
        <f>'[15]Convergence programme'!AM25/100</f>
        <v>1.6876754068126276</v>
      </c>
      <c r="BE5" s="81">
        <f>'[15]Convergence programme'!AN25/100</f>
        <v>1.7063430084904032</v>
      </c>
      <c r="BF5" s="81">
        <f>'[15]Convergence programme'!AO25/100</f>
        <v>1.7250106101681788</v>
      </c>
      <c r="BG5" s="81">
        <f>'[15]Convergence programme'!AP25/100</f>
        <v>1.7436782118459544</v>
      </c>
      <c r="BH5" s="81">
        <f>'[15]Convergence programme'!AQ25/100</f>
        <v>1.76234581352373</v>
      </c>
      <c r="BI5" s="81">
        <f>'[15]Convergence programme'!AR25/100</f>
        <v>1.781013415201506</v>
      </c>
    </row>
    <row r="6" spans="2:61" x14ac:dyDescent="0.3">
      <c r="B6" t="s">
        <v>55</v>
      </c>
      <c r="C6" s="14" t="s">
        <v>54</v>
      </c>
      <c r="D6" s="46" t="s">
        <v>35</v>
      </c>
      <c r="E6" s="46">
        <v>2010</v>
      </c>
      <c r="F6" s="45">
        <v>0.205509064150763</v>
      </c>
      <c r="G6" s="45">
        <v>0.19873528852239</v>
      </c>
      <c r="H6" s="37" t="str">
        <f>Q6&amp;"DRH"</f>
        <v>IADRH</v>
      </c>
      <c r="K6" s="44"/>
      <c r="L6" s="49"/>
      <c r="M6" s="49"/>
      <c r="N6" s="49"/>
      <c r="O6" s="49"/>
      <c r="Q6" t="s">
        <v>109</v>
      </c>
      <c r="S6" s="69" t="str">
        <f>'[15]Convergence programme'!A26</f>
        <v>Food</v>
      </c>
      <c r="T6" s="69" t="str">
        <f>'[15]Convergence programme'!C26</f>
        <v>IF</v>
      </c>
      <c r="U6" s="73"/>
      <c r="V6" s="73"/>
      <c r="W6" s="73"/>
      <c r="X6" s="73"/>
      <c r="Y6" s="73"/>
      <c r="Z6" s="82">
        <f>'[15]Convergence programme'!I26/100</f>
        <v>0.98070267322591576</v>
      </c>
      <c r="AA6" s="82">
        <f>'[15]Convergence programme'!J26/100</f>
        <v>1.0143974339673094</v>
      </c>
      <c r="AB6" s="82">
        <f>'[15]Convergence programme'!K26/100</f>
        <v>1.0480921947087032</v>
      </c>
      <c r="AC6" s="82">
        <f>'[15]Convergence programme'!L26/100</f>
        <v>1.081786955450097</v>
      </c>
      <c r="AD6" s="82">
        <f>'[15]Convergence programme'!M26/100</f>
        <v>1.1154817161914905</v>
      </c>
      <c r="AE6" s="82">
        <f>'[15]Convergence programme'!N26/100</f>
        <v>1.1491764769328843</v>
      </c>
      <c r="AF6" s="82">
        <f>'[15]Convergence programme'!O26/100</f>
        <v>1.1716177074139409</v>
      </c>
      <c r="AG6" s="82">
        <f>'[15]Convergence programme'!P26/100</f>
        <v>1.1940589378949975</v>
      </c>
      <c r="AH6" s="82">
        <f>'[15]Convergence programme'!Q26/100</f>
        <v>1.2165001683760541</v>
      </c>
      <c r="AI6" s="82">
        <f>'[15]Convergence programme'!R26/100</f>
        <v>1.2389413988571107</v>
      </c>
      <c r="AJ6" s="82">
        <f>'[15]Convergence programme'!S26/100</f>
        <v>1.2613826293381671</v>
      </c>
      <c r="AK6" s="82">
        <f>'[15]Convergence programme'!T26/100</f>
        <v>1.28322055722246</v>
      </c>
      <c r="AL6" s="82">
        <f>'[15]Convergence programme'!U26/100</f>
        <v>1.3050584851067528</v>
      </c>
      <c r="AM6" s="82">
        <f>'[15]Convergence programme'!V26/100</f>
        <v>1.3268964129910459</v>
      </c>
      <c r="AN6" s="82">
        <f>'[15]Convergence programme'!W26/100</f>
        <v>1.3487343408753387</v>
      </c>
      <c r="AO6" s="82">
        <f>'[15]Convergence programme'!X26/100</f>
        <v>1.3705722687596309</v>
      </c>
      <c r="AP6" s="82">
        <f>'[15]Convergence programme'!Y26/100</f>
        <v>1.3946988210707665</v>
      </c>
      <c r="AQ6" s="82">
        <f>'[15]Convergence programme'!Z26/100</f>
        <v>1.4188253733819018</v>
      </c>
      <c r="AR6" s="82">
        <f>'[15]Convergence programme'!AA26/100</f>
        <v>1.4429519256930374</v>
      </c>
      <c r="AS6" s="82">
        <f>'[15]Convergence programme'!AB26/100</f>
        <v>1.4670784780041728</v>
      </c>
      <c r="AT6" s="82">
        <f>'[15]Convergence programme'!AC26/100</f>
        <v>1.4912050303153086</v>
      </c>
      <c r="AU6" s="82">
        <f>'[15]Convergence programme'!AD26/100</f>
        <v>1.5111836638960476</v>
      </c>
      <c r="AV6" s="82">
        <f>'[15]Convergence programme'!AE26/100</f>
        <v>1.5311622974767869</v>
      </c>
      <c r="AW6" s="82">
        <f>'[15]Convergence programme'!AF26/100</f>
        <v>1.5511409310575259</v>
      </c>
      <c r="AX6" s="82">
        <f>'[15]Convergence programme'!AG26/100</f>
        <v>1.5711195646382652</v>
      </c>
      <c r="AY6" s="82">
        <f>'[15]Convergence programme'!AH26/100</f>
        <v>1.5910981982190042</v>
      </c>
      <c r="AZ6" s="82">
        <f>'[15]Convergence programme'!AI26/100</f>
        <v>1.6104136399377291</v>
      </c>
      <c r="BA6" s="82">
        <f>'[15]Convergence programme'!AJ26/100</f>
        <v>1.6297290816564538</v>
      </c>
      <c r="BB6" s="82">
        <f>'[15]Convergence programme'!AK26/100</f>
        <v>1.6490445233751785</v>
      </c>
      <c r="BC6" s="82">
        <f>'[15]Convergence programme'!AL26/100</f>
        <v>1.6683599650939032</v>
      </c>
      <c r="BD6" s="82">
        <f>'[15]Convergence programme'!AM26/100</f>
        <v>1.6876754068126276</v>
      </c>
      <c r="BE6" s="82">
        <f>'[15]Convergence programme'!AN26/100</f>
        <v>1.7063430084904032</v>
      </c>
      <c r="BF6" s="82">
        <f>'[15]Convergence programme'!AO26/100</f>
        <v>1.7250106101681788</v>
      </c>
      <c r="BG6" s="82">
        <f>'[15]Convergence programme'!AP26/100</f>
        <v>1.7436782118459544</v>
      </c>
      <c r="BH6" s="82">
        <f>'[15]Convergence programme'!AQ26/100</f>
        <v>1.76234581352373</v>
      </c>
      <c r="BI6" s="82">
        <f>'[15]Convergence programme'!AR26/100</f>
        <v>1.781013415201506</v>
      </c>
    </row>
    <row r="7" spans="2:61" x14ac:dyDescent="0.3">
      <c r="B7" t="s">
        <v>55</v>
      </c>
      <c r="C7" s="14" t="s">
        <v>54</v>
      </c>
      <c r="D7" s="46" t="s">
        <v>35</v>
      </c>
      <c r="E7" s="46">
        <v>2010</v>
      </c>
      <c r="F7" s="45">
        <v>0.88280842156501005</v>
      </c>
      <c r="G7" s="45">
        <v>0.85371021027573601</v>
      </c>
      <c r="H7" s="37" t="str">
        <f>Q7&amp;"DLA"</f>
        <v>IADLA</v>
      </c>
      <c r="K7" s="44"/>
      <c r="L7" s="49"/>
      <c r="M7" s="49"/>
      <c r="N7" s="49"/>
      <c r="O7" s="49"/>
      <c r="Q7" t="s">
        <v>109</v>
      </c>
      <c r="S7" s="69" t="str">
        <f>'[15]Convergence programme'!A27</f>
        <v>Chemical</v>
      </c>
      <c r="T7" s="69" t="str">
        <f>'[15]Convergence programme'!C27</f>
        <v>IC</v>
      </c>
      <c r="U7" s="71"/>
      <c r="V7" s="71"/>
      <c r="W7" s="71"/>
      <c r="X7" s="71"/>
      <c r="Y7" s="71"/>
      <c r="Z7" s="81">
        <f>'[15]Convergence programme'!I27/100</f>
        <v>1.1825997380669258</v>
      </c>
      <c r="AA7" s="81">
        <f>'[15]Convergence programme'!J27/100</f>
        <v>1.1835624339511761</v>
      </c>
      <c r="AB7" s="81">
        <f>'[15]Convergence programme'!K27/100</f>
        <v>1.1845251298354262</v>
      </c>
      <c r="AC7" s="81">
        <f>'[15]Convergence programme'!L27/100</f>
        <v>1.1854878257196766</v>
      </c>
      <c r="AD7" s="81">
        <f>'[15]Convergence programme'!M27/100</f>
        <v>1.1864505216039269</v>
      </c>
      <c r="AE7" s="81">
        <f>'[15]Convergence programme'!N27/100</f>
        <v>1.1874132174881773</v>
      </c>
      <c r="AF7" s="81">
        <f>'[15]Convergence programme'!O27/100</f>
        <v>1.1911278651330903</v>
      </c>
      <c r="AG7" s="81">
        <f>'[15]Convergence programme'!P27/100</f>
        <v>1.1948425127780034</v>
      </c>
      <c r="AH7" s="81">
        <f>'[15]Convergence programme'!Q27/100</f>
        <v>1.1985571604229164</v>
      </c>
      <c r="AI7" s="81">
        <f>'[15]Convergence programme'!R27/100</f>
        <v>1.2022718080678296</v>
      </c>
      <c r="AJ7" s="81">
        <f>'[15]Convergence programme'!S27/100</f>
        <v>1.2059864557127427</v>
      </c>
      <c r="AK7" s="81">
        <f>'[15]Convergence programme'!T27/100</f>
        <v>1.2200393571935675</v>
      </c>
      <c r="AL7" s="81">
        <f>'[15]Convergence programme'!U27/100</f>
        <v>1.2340922586743923</v>
      </c>
      <c r="AM7" s="81">
        <f>'[15]Convergence programme'!V27/100</f>
        <v>1.2481451601552171</v>
      </c>
      <c r="AN7" s="81">
        <f>'[15]Convergence programme'!W27/100</f>
        <v>1.262198061636042</v>
      </c>
      <c r="AO7" s="81">
        <f>'[15]Convergence programme'!X27/100</f>
        <v>1.2762509631168666</v>
      </c>
      <c r="AP7" s="81">
        <f>'[15]Convergence programme'!Y27/100</f>
        <v>1.2905353603062926</v>
      </c>
      <c r="AQ7" s="81">
        <f>'[15]Convergence programme'!Z27/100</f>
        <v>1.3048197574957185</v>
      </c>
      <c r="AR7" s="81">
        <f>'[15]Convergence programme'!AA27/100</f>
        <v>1.3191041546851445</v>
      </c>
      <c r="AS7" s="81">
        <f>'[15]Convergence programme'!AB27/100</f>
        <v>1.3333885518745705</v>
      </c>
      <c r="AT7" s="81">
        <f>'[15]Convergence programme'!AC27/100</f>
        <v>1.3476729490639971</v>
      </c>
      <c r="AU7" s="81">
        <f>'[15]Convergence programme'!AD27/100</f>
        <v>1.3623004025296743</v>
      </c>
      <c r="AV7" s="81">
        <f>'[15]Convergence programme'!AE27/100</f>
        <v>1.3769278559953515</v>
      </c>
      <c r="AW7" s="81">
        <f>'[15]Convergence programme'!AF27/100</f>
        <v>1.3915553094610287</v>
      </c>
      <c r="AX7" s="81">
        <f>'[15]Convergence programme'!AG27/100</f>
        <v>1.4061827629267056</v>
      </c>
      <c r="AY7" s="81">
        <f>'[15]Convergence programme'!AH27/100</f>
        <v>1.4208102163923828</v>
      </c>
      <c r="AZ7" s="81">
        <f>'[15]Convergence programme'!AI27/100</f>
        <v>1.4431877261508248</v>
      </c>
      <c r="BA7" s="81">
        <f>'[15]Convergence programme'!AJ27/100</f>
        <v>1.4655652359092668</v>
      </c>
      <c r="BB7" s="81">
        <f>'[15]Convergence programme'!AK27/100</f>
        <v>1.4879427456677086</v>
      </c>
      <c r="BC7" s="81">
        <f>'[15]Convergence programme'!AL27/100</f>
        <v>1.5103202554261506</v>
      </c>
      <c r="BD7" s="81">
        <f>'[15]Convergence programme'!AM27/100</f>
        <v>1.5326977651845926</v>
      </c>
      <c r="BE7" s="81">
        <f>'[15]Convergence programme'!AN27/100</f>
        <v>1.5625999498597134</v>
      </c>
      <c r="BF7" s="81">
        <f>'[15]Convergence programme'!AO27/100</f>
        <v>1.592502134534834</v>
      </c>
      <c r="BG7" s="81">
        <f>'[15]Convergence programme'!AP27/100</f>
        <v>1.6224043192099549</v>
      </c>
      <c r="BH7" s="81">
        <f>'[15]Convergence programme'!AQ27/100</f>
        <v>1.6523065038850757</v>
      </c>
      <c r="BI7" s="81">
        <f>'[15]Convergence programme'!AR27/100</f>
        <v>1.6822086885601966</v>
      </c>
    </row>
    <row r="8" spans="2:61" x14ac:dyDescent="0.3">
      <c r="B8" t="s">
        <v>55</v>
      </c>
      <c r="C8" s="14" t="s">
        <v>54</v>
      </c>
      <c r="D8" s="46" t="s">
        <v>35</v>
      </c>
      <c r="E8" s="46">
        <v>2010</v>
      </c>
      <c r="F8" s="45">
        <v>2.3698795943852802</v>
      </c>
      <c r="G8" s="45">
        <v>2.2917660926525798</v>
      </c>
      <c r="H8" s="37" t="str">
        <f>Q8&amp;"DEM"</f>
        <v>IADEM</v>
      </c>
      <c r="K8" s="44"/>
      <c r="L8" s="49"/>
      <c r="M8" s="49"/>
      <c r="N8" s="49"/>
      <c r="O8" s="49"/>
      <c r="Q8" t="s">
        <v>109</v>
      </c>
      <c r="S8" s="69" t="str">
        <f>'[15]Convergence programme'!A28</f>
        <v>Glass&amp;Concrete</v>
      </c>
      <c r="T8" s="69" t="str">
        <f>'[15]Convergence programme'!C28</f>
        <v>IG</v>
      </c>
      <c r="U8" s="73"/>
      <c r="V8" s="73"/>
      <c r="W8" s="73"/>
      <c r="X8" s="73"/>
      <c r="Y8" s="73"/>
      <c r="Z8" s="82">
        <f>'[15]Convergence programme'!I28/100</f>
        <v>0.96859999366075711</v>
      </c>
      <c r="AA8" s="82">
        <f>'[15]Convergence programme'!J28/100</f>
        <v>0.95838492006471843</v>
      </c>
      <c r="AB8" s="82">
        <f>'[15]Convergence programme'!K28/100</f>
        <v>0.94816984646867963</v>
      </c>
      <c r="AC8" s="82">
        <f>'[15]Convergence programme'!L28/100</f>
        <v>0.93795477287264095</v>
      </c>
      <c r="AD8" s="82">
        <f>'[15]Convergence programme'!M28/100</f>
        <v>0.92773969927660216</v>
      </c>
      <c r="AE8" s="82">
        <f>'[15]Convergence programme'!N28/100</f>
        <v>0.91752462568056348</v>
      </c>
      <c r="AF8" s="82">
        <f>'[15]Convergence programme'!O28/100</f>
        <v>0.90730955208452468</v>
      </c>
      <c r="AG8" s="82">
        <f>'[15]Convergence programme'!P28/100</f>
        <v>0.897094478488486</v>
      </c>
      <c r="AH8" s="82">
        <f>'[15]Convergence programme'!Q28/100</f>
        <v>0.88687940489244721</v>
      </c>
      <c r="AI8" s="82">
        <f>'[15]Convergence programme'!R28/100</f>
        <v>0.87666433129640853</v>
      </c>
      <c r="AJ8" s="82">
        <f>'[15]Convergence programme'!S28/100</f>
        <v>0.86644925770037007</v>
      </c>
      <c r="AK8" s="82">
        <f>'[15]Convergence programme'!T28/100</f>
        <v>0.86059393190313782</v>
      </c>
      <c r="AL8" s="82">
        <f>'[15]Convergence programme'!U28/100</f>
        <v>0.85473860610590568</v>
      </c>
      <c r="AM8" s="82">
        <f>'[15]Convergence programme'!V28/100</f>
        <v>0.84888328030867344</v>
      </c>
      <c r="AN8" s="82">
        <f>'[15]Convergence programme'!W28/100</f>
        <v>0.84302795451144119</v>
      </c>
      <c r="AO8" s="82">
        <f>'[15]Convergence programme'!X28/100</f>
        <v>0.83717262871420872</v>
      </c>
      <c r="AP8" s="82">
        <f>'[15]Convergence programme'!Y28/100</f>
        <v>0.83143153285351512</v>
      </c>
      <c r="AQ8" s="82">
        <f>'[15]Convergence programme'!Z28/100</f>
        <v>0.82569043699282163</v>
      </c>
      <c r="AR8" s="82">
        <f>'[15]Convergence programme'!AA28/100</f>
        <v>0.81994934113212803</v>
      </c>
      <c r="AS8" s="82">
        <f>'[15]Convergence programme'!AB28/100</f>
        <v>0.81420824527143454</v>
      </c>
      <c r="AT8" s="82">
        <f>'[15]Convergence programme'!AC28/100</f>
        <v>0.80846714941074116</v>
      </c>
      <c r="AU8" s="82">
        <f>'[15]Convergence programme'!AD28/100</f>
        <v>0.80438839454706557</v>
      </c>
      <c r="AV8" s="82">
        <f>'[15]Convergence programme'!AE28/100</f>
        <v>0.80030963968338997</v>
      </c>
      <c r="AW8" s="82">
        <f>'[15]Convergence programme'!AF28/100</f>
        <v>0.79623088481971438</v>
      </c>
      <c r="AX8" s="82">
        <f>'[15]Convergence programme'!AG28/100</f>
        <v>0.79215212995603879</v>
      </c>
      <c r="AY8" s="82">
        <f>'[15]Convergence programme'!AH28/100</f>
        <v>0.78807337509236353</v>
      </c>
      <c r="AZ8" s="82">
        <f>'[15]Convergence programme'!AI28/100</f>
        <v>0.7892813305167441</v>
      </c>
      <c r="BA8" s="82">
        <f>'[15]Convergence programme'!AJ28/100</f>
        <v>0.79048928594112466</v>
      </c>
      <c r="BB8" s="82">
        <f>'[15]Convergence programme'!AK28/100</f>
        <v>0.79169724136550523</v>
      </c>
      <c r="BC8" s="82">
        <f>'[15]Convergence programme'!AL28/100</f>
        <v>0.79290519678988591</v>
      </c>
      <c r="BD8" s="82">
        <f>'[15]Convergence programme'!AM28/100</f>
        <v>0.79411315221426648</v>
      </c>
      <c r="BE8" s="82">
        <f>'[15]Convergence programme'!AN28/100</f>
        <v>0.79541660301315731</v>
      </c>
      <c r="BF8" s="82">
        <f>'[15]Convergence programme'!AO28/100</f>
        <v>0.79672005381204813</v>
      </c>
      <c r="BG8" s="82">
        <f>'[15]Convergence programme'!AP28/100</f>
        <v>0.79802350461093896</v>
      </c>
      <c r="BH8" s="82">
        <f>'[15]Convergence programme'!AQ28/100</f>
        <v>0.79932695540982979</v>
      </c>
      <c r="BI8" s="82">
        <f>'[15]Convergence programme'!AR28/100</f>
        <v>0.80063040620872039</v>
      </c>
    </row>
    <row r="9" spans="2:61" x14ac:dyDescent="0.3">
      <c r="B9" t="s">
        <v>55</v>
      </c>
      <c r="C9" s="14" t="s">
        <v>54</v>
      </c>
      <c r="D9" s="46" t="s">
        <v>35</v>
      </c>
      <c r="E9" s="46">
        <v>2010</v>
      </c>
      <c r="F9" s="45">
        <v>9.64299432748615</v>
      </c>
      <c r="G9" s="45">
        <v>9.3251519966381498</v>
      </c>
      <c r="H9" s="37" t="str">
        <f>Q9&amp;"DTF"</f>
        <v>IADTF</v>
      </c>
      <c r="K9" s="44"/>
      <c r="L9" s="49"/>
      <c r="M9" s="49"/>
      <c r="N9" s="49"/>
      <c r="O9" s="49"/>
      <c r="Q9" t="s">
        <v>109</v>
      </c>
      <c r="S9" s="69" t="str">
        <f>'[15]Convergence programme'!A29</f>
        <v>Aluminium</v>
      </c>
      <c r="T9" s="69" t="str">
        <f>'[15]Convergence programme'!C29</f>
        <v>IX</v>
      </c>
      <c r="U9" s="71"/>
      <c r="V9" s="71"/>
      <c r="W9" s="71"/>
      <c r="X9" s="71"/>
      <c r="Y9" s="71"/>
      <c r="Z9" s="81">
        <f>'[15]Convergence programme'!I29/100</f>
        <v>1.0159520356659471</v>
      </c>
      <c r="AA9" s="81">
        <f>'[15]Convergence programme'!J29/100</f>
        <v>1.0159702058320039</v>
      </c>
      <c r="AB9" s="81">
        <f>'[15]Convergence programme'!K29/100</f>
        <v>1.0159883759980608</v>
      </c>
      <c r="AC9" s="81">
        <f>'[15]Convergence programme'!L29/100</f>
        <v>1.0160065461641177</v>
      </c>
      <c r="AD9" s="81">
        <f>'[15]Convergence programme'!M29/100</f>
        <v>1.0160247163301745</v>
      </c>
      <c r="AE9" s="81">
        <f>'[15]Convergence programme'!N29/100</f>
        <v>1.016042886496231</v>
      </c>
      <c r="AF9" s="81">
        <f>'[15]Convergence programme'!O29/100</f>
        <v>1.0246322250782018</v>
      </c>
      <c r="AG9" s="81">
        <f>'[15]Convergence programme'!P29/100</f>
        <v>1.0332215636601725</v>
      </c>
      <c r="AH9" s="81">
        <f>'[15]Convergence programme'!Q29/100</f>
        <v>1.0418109022421433</v>
      </c>
      <c r="AI9" s="81">
        <f>'[15]Convergence programme'!R29/100</f>
        <v>1.050400240824114</v>
      </c>
      <c r="AJ9" s="81">
        <f>'[15]Convergence programme'!S29/100</f>
        <v>1.0589895794060846</v>
      </c>
      <c r="AK9" s="81">
        <f>'[15]Convergence programme'!T29/100</f>
        <v>1.0549895806772445</v>
      </c>
      <c r="AL9" s="81">
        <f>'[15]Convergence programme'!U29/100</f>
        <v>1.0509895819484043</v>
      </c>
      <c r="AM9" s="81">
        <f>'[15]Convergence programme'!V29/100</f>
        <v>1.0469895832195639</v>
      </c>
      <c r="AN9" s="81">
        <f>'[15]Convergence programme'!W29/100</f>
        <v>1.0429895844907238</v>
      </c>
      <c r="AO9" s="81">
        <f>'[15]Convergence programme'!X29/100</f>
        <v>1.0389895857618832</v>
      </c>
      <c r="AP9" s="81">
        <f>'[15]Convergence programme'!Y29/100</f>
        <v>1.0362286627129027</v>
      </c>
      <c r="AQ9" s="81">
        <f>'[15]Convergence programme'!Z29/100</f>
        <v>1.0334677396639222</v>
      </c>
      <c r="AR9" s="81">
        <f>'[15]Convergence programme'!AA29/100</f>
        <v>1.030706816614942</v>
      </c>
      <c r="AS9" s="81">
        <f>'[15]Convergence programme'!AB29/100</f>
        <v>1.0279458935659616</v>
      </c>
      <c r="AT9" s="81">
        <f>'[15]Convergence programme'!AC29/100</f>
        <v>1.0251849705169813</v>
      </c>
      <c r="AU9" s="81">
        <f>'[15]Convergence programme'!AD29/100</f>
        <v>1.0276215657867203</v>
      </c>
      <c r="AV9" s="81">
        <f>'[15]Convergence programme'!AE29/100</f>
        <v>1.0300581610564594</v>
      </c>
      <c r="AW9" s="81">
        <f>'[15]Convergence programme'!AF29/100</f>
        <v>1.0324947563261984</v>
      </c>
      <c r="AX9" s="81">
        <f>'[15]Convergence programme'!AG29/100</f>
        <v>1.0349313515959373</v>
      </c>
      <c r="AY9" s="81">
        <f>'[15]Convergence programme'!AH29/100</f>
        <v>1.0373679468656762</v>
      </c>
      <c r="AZ9" s="81">
        <f>'[15]Convergence programme'!AI29/100</f>
        <v>1.0288403250822404</v>
      </c>
      <c r="BA9" s="81">
        <f>'[15]Convergence programme'!AJ29/100</f>
        <v>1.0203127032988049</v>
      </c>
      <c r="BB9" s="81">
        <f>'[15]Convergence programme'!AK29/100</f>
        <v>1.0117850815153693</v>
      </c>
      <c r="BC9" s="81">
        <f>'[15]Convergence programme'!AL29/100</f>
        <v>1.0032574597319335</v>
      </c>
      <c r="BD9" s="81">
        <f>'[15]Convergence programme'!AM29/100</f>
        <v>0.99472983794849756</v>
      </c>
      <c r="BE9" s="81">
        <f>'[15]Convergence programme'!AN29/100</f>
        <v>0.9932909125474727</v>
      </c>
      <c r="BF9" s="81">
        <f>'[15]Convergence programme'!AO29/100</f>
        <v>0.99185198714644784</v>
      </c>
      <c r="BG9" s="81">
        <f>'[15]Convergence programme'!AP29/100</f>
        <v>0.99041306174542298</v>
      </c>
      <c r="BH9" s="81">
        <f>'[15]Convergence programme'!AQ29/100</f>
        <v>0.98897413634439812</v>
      </c>
      <c r="BI9" s="81">
        <f>'[15]Convergence programme'!AR29/100</f>
        <v>0.98753521094337349</v>
      </c>
    </row>
    <row r="10" spans="2:61" x14ac:dyDescent="0.3">
      <c r="B10" t="s">
        <v>55</v>
      </c>
      <c r="C10" s="14" t="s">
        <v>54</v>
      </c>
      <c r="D10" s="46" t="s">
        <v>35</v>
      </c>
      <c r="E10" s="46">
        <v>2010</v>
      </c>
      <c r="F10" s="45">
        <v>5.7021526626778299E-2</v>
      </c>
      <c r="G10" s="45">
        <v>5.5142042483569097E-2</v>
      </c>
      <c r="H10" s="37" t="str">
        <f>Q10&amp;"DFL"</f>
        <v>IADFL</v>
      </c>
      <c r="K10" s="44"/>
      <c r="L10" s="49"/>
      <c r="M10" s="49"/>
      <c r="N10" s="49"/>
      <c r="O10" s="49"/>
      <c r="Q10" t="s">
        <v>109</v>
      </c>
      <c r="S10" s="69" t="str">
        <f>'[15]Convergence programme'!A30</f>
        <v>Other comm</v>
      </c>
      <c r="T10" s="69" t="str">
        <f>'[15]Convergence programme'!C30</f>
        <v>IO</v>
      </c>
      <c r="U10" s="73"/>
      <c r="V10" s="73"/>
      <c r="W10" s="73"/>
      <c r="X10" s="73"/>
      <c r="Y10" s="73"/>
      <c r="Z10" s="82">
        <f>'[15]Convergence programme'!I30/100</f>
        <v>0.98070267322591576</v>
      </c>
      <c r="AA10" s="82">
        <f>'[15]Convergence programme'!J30/100</f>
        <v>1.0143974339673094</v>
      </c>
      <c r="AB10" s="82">
        <f>'[15]Convergence programme'!K30/100</f>
        <v>1.0480921947087032</v>
      </c>
      <c r="AC10" s="82">
        <f>'[15]Convergence programme'!L30/100</f>
        <v>1.081786955450097</v>
      </c>
      <c r="AD10" s="82">
        <f>'[15]Convergence programme'!M30/100</f>
        <v>1.1154817161914905</v>
      </c>
      <c r="AE10" s="82">
        <f>'[15]Convergence programme'!N30/100</f>
        <v>1.1491764769328843</v>
      </c>
      <c r="AF10" s="82">
        <f>'[15]Convergence programme'!O30/100</f>
        <v>1.1716177074139409</v>
      </c>
      <c r="AG10" s="82">
        <f>'[15]Convergence programme'!P30/100</f>
        <v>1.1940589378949975</v>
      </c>
      <c r="AH10" s="82">
        <f>'[15]Convergence programme'!Q30/100</f>
        <v>1.2165001683760541</v>
      </c>
      <c r="AI10" s="82">
        <f>'[15]Convergence programme'!R30/100</f>
        <v>1.2389413988571107</v>
      </c>
      <c r="AJ10" s="82">
        <f>'[15]Convergence programme'!S30/100</f>
        <v>1.2613826293381671</v>
      </c>
      <c r="AK10" s="82">
        <f>'[15]Convergence programme'!T30/100</f>
        <v>1.28322055722246</v>
      </c>
      <c r="AL10" s="82">
        <f>'[15]Convergence programme'!U30/100</f>
        <v>1.3050584851067528</v>
      </c>
      <c r="AM10" s="82">
        <f>'[15]Convergence programme'!V30/100</f>
        <v>1.3268964129910459</v>
      </c>
      <c r="AN10" s="82">
        <f>'[15]Convergence programme'!W30/100</f>
        <v>1.3487343408753387</v>
      </c>
      <c r="AO10" s="82">
        <f>'[15]Convergence programme'!X30/100</f>
        <v>1.3705722687596309</v>
      </c>
      <c r="AP10" s="82">
        <f>'[15]Convergence programme'!Y30/100</f>
        <v>1.3946988210707665</v>
      </c>
      <c r="AQ10" s="82">
        <f>'[15]Convergence programme'!Z30/100</f>
        <v>1.4188253733819018</v>
      </c>
      <c r="AR10" s="82">
        <f>'[15]Convergence programme'!AA30/100</f>
        <v>1.4429519256930374</v>
      </c>
      <c r="AS10" s="82">
        <f>'[15]Convergence programme'!AB30/100</f>
        <v>1.4670784780041728</v>
      </c>
      <c r="AT10" s="82">
        <f>'[15]Convergence programme'!AC30/100</f>
        <v>1.4912050303153086</v>
      </c>
      <c r="AU10" s="82">
        <f>'[15]Convergence programme'!AD30/100</f>
        <v>1.5111836638960476</v>
      </c>
      <c r="AV10" s="82">
        <f>'[15]Convergence programme'!AE30/100</f>
        <v>1.5311622974767869</v>
      </c>
      <c r="AW10" s="82">
        <f>'[15]Convergence programme'!AF30/100</f>
        <v>1.5511409310575259</v>
      </c>
      <c r="AX10" s="82">
        <f>'[15]Convergence programme'!AG30/100</f>
        <v>1.5711195646382652</v>
      </c>
      <c r="AY10" s="82">
        <f>'[15]Convergence programme'!AH30/100</f>
        <v>1.5910981982190042</v>
      </c>
      <c r="AZ10" s="82">
        <f>'[15]Convergence programme'!AI30/100</f>
        <v>1.6104136399377291</v>
      </c>
      <c r="BA10" s="82">
        <f>'[15]Convergence programme'!AJ30/100</f>
        <v>1.6297290816564538</v>
      </c>
      <c r="BB10" s="82">
        <f>'[15]Convergence programme'!AK30/100</f>
        <v>1.6490445233751785</v>
      </c>
      <c r="BC10" s="82">
        <f>'[15]Convergence programme'!AL30/100</f>
        <v>1.6683599650939032</v>
      </c>
      <c r="BD10" s="82">
        <f>'[15]Convergence programme'!AM30/100</f>
        <v>1.6876754068126276</v>
      </c>
      <c r="BE10" s="82">
        <f>'[15]Convergence programme'!AN30/100</f>
        <v>1.7063430084904032</v>
      </c>
      <c r="BF10" s="82">
        <f>'[15]Convergence programme'!AO30/100</f>
        <v>1.7250106101681788</v>
      </c>
      <c r="BG10" s="82">
        <f>'[15]Convergence programme'!AP30/100</f>
        <v>1.7436782118459544</v>
      </c>
      <c r="BH10" s="82">
        <f>'[15]Convergence programme'!AQ30/100</f>
        <v>1.76234581352373</v>
      </c>
      <c r="BI10" s="82">
        <f>'[15]Convergence programme'!AR30/100</f>
        <v>1.781013415201506</v>
      </c>
    </row>
    <row r="11" spans="2:61" x14ac:dyDescent="0.3">
      <c r="B11" s="5" t="s">
        <v>55</v>
      </c>
      <c r="C11" s="14" t="s">
        <v>54</v>
      </c>
      <c r="D11" s="50" t="s">
        <v>35</v>
      </c>
      <c r="E11" s="50">
        <v>2010</v>
      </c>
      <c r="F11" s="45">
        <v>2.7407068346798198</v>
      </c>
      <c r="G11" s="45">
        <v>0.82747849848769195</v>
      </c>
      <c r="H11" s="47" t="str">
        <f>Q11&amp;"DMT"</f>
        <v>IFDMT</v>
      </c>
      <c r="K11" s="44"/>
      <c r="L11" s="49">
        <f>F11/$D130</f>
        <v>0.76809542632329253</v>
      </c>
      <c r="M11" s="49">
        <f>G11/$D130</f>
        <v>0.23190457367670739</v>
      </c>
      <c r="N11" s="49"/>
      <c r="O11" s="49"/>
      <c r="Q11" t="s">
        <v>105</v>
      </c>
      <c r="S11" s="69" t="str">
        <f>'[15]Convergence programme'!A31</f>
        <v>Paper &amp; Pulp</v>
      </c>
      <c r="T11" s="69" t="str">
        <f>'[15]Convergence programme'!C31</f>
        <v>IR</v>
      </c>
      <c r="U11" s="71"/>
      <c r="V11" s="71"/>
      <c r="W11" s="71"/>
      <c r="X11" s="71"/>
      <c r="Y11" s="71"/>
      <c r="Z11" s="81">
        <f>'[15]Convergence programme'!I31/100</f>
        <v>0.56281524805476768</v>
      </c>
      <c r="AA11" s="81">
        <f>'[15]Convergence programme'!J31/100</f>
        <v>0.56856039370168876</v>
      </c>
      <c r="AB11" s="81">
        <f>'[15]Convergence programme'!K31/100</f>
        <v>0.57430553934860973</v>
      </c>
      <c r="AC11" s="81">
        <f>'[15]Convergence programme'!L31/100</f>
        <v>0.58005068499553081</v>
      </c>
      <c r="AD11" s="81">
        <f>'[15]Convergence programme'!M31/100</f>
        <v>0.58579583064245178</v>
      </c>
      <c r="AE11" s="81">
        <f>'[15]Convergence programme'!N31/100</f>
        <v>0.59154097628937263</v>
      </c>
      <c r="AF11" s="81">
        <f>'[15]Convergence programme'!O31/100</f>
        <v>0.58823280276661538</v>
      </c>
      <c r="AG11" s="81">
        <f>'[15]Convergence programme'!P31/100</f>
        <v>0.58492462924385824</v>
      </c>
      <c r="AH11" s="81">
        <f>'[15]Convergence programme'!Q31/100</f>
        <v>0.58161645572110099</v>
      </c>
      <c r="AI11" s="81">
        <f>'[15]Convergence programme'!R31/100</f>
        <v>0.57830828219834374</v>
      </c>
      <c r="AJ11" s="81">
        <f>'[15]Convergence programme'!S31/100</f>
        <v>0.57500010867558637</v>
      </c>
      <c r="AK11" s="81">
        <f>'[15]Convergence programme'!T31/100</f>
        <v>0.57525433843020146</v>
      </c>
      <c r="AL11" s="81">
        <f>'[15]Convergence programme'!U31/100</f>
        <v>0.57550856818481655</v>
      </c>
      <c r="AM11" s="81">
        <f>'[15]Convergence programme'!V31/100</f>
        <v>0.57576279793943164</v>
      </c>
      <c r="AN11" s="81">
        <f>'[15]Convergence programme'!W31/100</f>
        <v>0.57601702769404672</v>
      </c>
      <c r="AO11" s="81">
        <f>'[15]Convergence programme'!X31/100</f>
        <v>0.57627125744866181</v>
      </c>
      <c r="AP11" s="81">
        <f>'[15]Convergence programme'!Y31/100</f>
        <v>0.57695547534253377</v>
      </c>
      <c r="AQ11" s="81">
        <f>'[15]Convergence programme'!Z31/100</f>
        <v>0.57763969323640574</v>
      </c>
      <c r="AR11" s="81">
        <f>'[15]Convergence programme'!AA31/100</f>
        <v>0.5783239111302777</v>
      </c>
      <c r="AS11" s="81">
        <f>'[15]Convergence programme'!AB31/100</f>
        <v>0.57900812902414966</v>
      </c>
      <c r="AT11" s="81">
        <f>'[15]Convergence programme'!AC31/100</f>
        <v>0.57969234691802174</v>
      </c>
      <c r="AU11" s="81">
        <f>'[15]Convergence programme'!AD31/100</f>
        <v>0.58028057499565411</v>
      </c>
      <c r="AV11" s="81">
        <f>'[15]Convergence programme'!AE31/100</f>
        <v>0.58086880307328637</v>
      </c>
      <c r="AW11" s="81">
        <f>'[15]Convergence programme'!AF31/100</f>
        <v>0.58145703115091874</v>
      </c>
      <c r="AX11" s="81">
        <f>'[15]Convergence programme'!AG31/100</f>
        <v>0.5820452592285511</v>
      </c>
      <c r="AY11" s="81">
        <f>'[15]Convergence programme'!AH31/100</f>
        <v>0.58263348730618358</v>
      </c>
      <c r="AZ11" s="81">
        <f>'[15]Convergence programme'!AI31/100</f>
        <v>0.58241544346093921</v>
      </c>
      <c r="BA11" s="81">
        <f>'[15]Convergence programme'!AJ31/100</f>
        <v>0.58219739961569472</v>
      </c>
      <c r="BB11" s="81">
        <f>'[15]Convergence programme'!AK31/100</f>
        <v>0.58197935577045035</v>
      </c>
      <c r="BC11" s="81">
        <f>'[15]Convergence programme'!AL31/100</f>
        <v>0.58176131192520586</v>
      </c>
      <c r="BD11" s="81">
        <f>'[15]Convergence programme'!AM31/100</f>
        <v>0.58154326807996159</v>
      </c>
      <c r="BE11" s="81">
        <f>'[15]Convergence programme'!AN31/100</f>
        <v>0.58234263280297904</v>
      </c>
      <c r="BF11" s="81">
        <f>'[15]Convergence programme'!AO31/100</f>
        <v>0.58314199752599649</v>
      </c>
      <c r="BG11" s="81">
        <f>'[15]Convergence programme'!AP31/100</f>
        <v>0.58394136224901394</v>
      </c>
      <c r="BH11" s="81">
        <f>'[15]Convergence programme'!AQ31/100</f>
        <v>0.58474072697203139</v>
      </c>
      <c r="BI11" s="81">
        <f>'[15]Convergence programme'!AR31/100</f>
        <v>0.58554009169504895</v>
      </c>
    </row>
    <row r="12" spans="2:61" x14ac:dyDescent="0.3">
      <c r="B12" t="s">
        <v>55</v>
      </c>
      <c r="C12" s="14" t="s">
        <v>54</v>
      </c>
      <c r="D12" s="46" t="s">
        <v>35</v>
      </c>
      <c r="E12" s="46">
        <v>2010</v>
      </c>
      <c r="F12" s="45">
        <v>0.136020684218116</v>
      </c>
      <c r="G12" s="45">
        <v>4.1067577938603002E-2</v>
      </c>
      <c r="H12" s="37" t="str">
        <f>Q12&amp;"DHT"</f>
        <v>IFDHT</v>
      </c>
      <c r="K12" s="44"/>
      <c r="L12" s="49"/>
      <c r="M12" s="49"/>
      <c r="N12" s="49"/>
      <c r="O12" s="49"/>
      <c r="Q12" t="s">
        <v>105</v>
      </c>
      <c r="R12" s="48"/>
      <c r="S12" s="69" t="str">
        <f>'[15]Convergence programme'!A32</f>
        <v>Iron and steel</v>
      </c>
      <c r="T12" s="69" t="str">
        <f>'[15]Convergence programme'!C32</f>
        <v>IS</v>
      </c>
      <c r="U12" s="73"/>
      <c r="V12" s="73"/>
      <c r="W12" s="73"/>
      <c r="X12" s="73"/>
      <c r="Y12" s="73"/>
      <c r="Z12" s="82">
        <f>'[15]Convergence programme'!I32/100</f>
        <v>1.0767820904769649</v>
      </c>
      <c r="AA12" s="82">
        <f>'[15]Convergence programme'!J32/100</f>
        <v>1.132247997086127</v>
      </c>
      <c r="AB12" s="82">
        <f>'[15]Convergence programme'!K32/100</f>
        <v>1.1877139036952888</v>
      </c>
      <c r="AC12" s="82">
        <f>'[15]Convergence programme'!L32/100</f>
        <v>1.2431798103044509</v>
      </c>
      <c r="AD12" s="82">
        <f>'[15]Convergence programme'!M32/100</f>
        <v>1.2986457169136127</v>
      </c>
      <c r="AE12" s="82">
        <f>'[15]Convergence programme'!N32/100</f>
        <v>1.3541116235227748</v>
      </c>
      <c r="AF12" s="82">
        <f>'[15]Convergence programme'!O32/100</f>
        <v>1.3800460545600544</v>
      </c>
      <c r="AG12" s="82">
        <f>'[15]Convergence programme'!P32/100</f>
        <v>1.4059804855973339</v>
      </c>
      <c r="AH12" s="82">
        <f>'[15]Convergence programme'!Q32/100</f>
        <v>1.4319149166346137</v>
      </c>
      <c r="AI12" s="82">
        <f>'[15]Convergence programme'!R32/100</f>
        <v>1.4578493476718932</v>
      </c>
      <c r="AJ12" s="82">
        <f>'[15]Convergence programme'!S32/100</f>
        <v>1.483783778709173</v>
      </c>
      <c r="AK12" s="82">
        <f>'[15]Convergence programme'!T32/100</f>
        <v>1.5050729627675046</v>
      </c>
      <c r="AL12" s="82">
        <f>'[15]Convergence programme'!U32/100</f>
        <v>1.5263621468258362</v>
      </c>
      <c r="AM12" s="82">
        <f>'[15]Convergence programme'!V32/100</f>
        <v>1.5476513308841677</v>
      </c>
      <c r="AN12" s="82">
        <f>'[15]Convergence programme'!W32/100</f>
        <v>1.5689405149424993</v>
      </c>
      <c r="AO12" s="82">
        <f>'[15]Convergence programme'!X32/100</f>
        <v>1.5902296990008316</v>
      </c>
      <c r="AP12" s="82">
        <f>'[15]Convergence programme'!Y32/100</f>
        <v>1.6046849185914718</v>
      </c>
      <c r="AQ12" s="82">
        <f>'[15]Convergence programme'!Z32/100</f>
        <v>1.619140138182112</v>
      </c>
      <c r="AR12" s="82">
        <f>'[15]Convergence programme'!AA32/100</f>
        <v>1.6335953577727522</v>
      </c>
      <c r="AS12" s="82">
        <f>'[15]Convergence programme'!AB32/100</f>
        <v>1.6480505773633924</v>
      </c>
      <c r="AT12" s="82">
        <f>'[15]Convergence programme'!AC32/100</f>
        <v>1.6625057969540324</v>
      </c>
      <c r="AU12" s="82">
        <f>'[15]Convergence programme'!AD32/100</f>
        <v>1.6726286441152123</v>
      </c>
      <c r="AV12" s="82">
        <f>'[15]Convergence programme'!AE32/100</f>
        <v>1.6827514912763923</v>
      </c>
      <c r="AW12" s="82">
        <f>'[15]Convergence programme'!AF32/100</f>
        <v>1.6928743384375722</v>
      </c>
      <c r="AX12" s="82">
        <f>'[15]Convergence programme'!AG32/100</f>
        <v>1.702997185598752</v>
      </c>
      <c r="AY12" s="82">
        <f>'[15]Convergence programme'!AH32/100</f>
        <v>1.7131200327599323</v>
      </c>
      <c r="AZ12" s="82">
        <f>'[15]Convergence programme'!AI32/100</f>
        <v>1.7421495832559384</v>
      </c>
      <c r="BA12" s="82">
        <f>'[15]Convergence programme'!AJ32/100</f>
        <v>1.7711791337519447</v>
      </c>
      <c r="BB12" s="82">
        <f>'[15]Convergence programme'!AK32/100</f>
        <v>1.8002086842479508</v>
      </c>
      <c r="BC12" s="82">
        <f>'[15]Convergence programme'!AL32/100</f>
        <v>1.8292382347439571</v>
      </c>
      <c r="BD12" s="82">
        <f>'[15]Convergence programme'!AM32/100</f>
        <v>1.8582677852399632</v>
      </c>
      <c r="BE12" s="82">
        <f>'[15]Convergence programme'!AN32/100</f>
        <v>1.8908425479715212</v>
      </c>
      <c r="BF12" s="82">
        <f>'[15]Convergence programme'!AO32/100</f>
        <v>1.923417310703079</v>
      </c>
      <c r="BG12" s="82">
        <f>'[15]Convergence programme'!AP32/100</f>
        <v>1.955992073434637</v>
      </c>
      <c r="BH12" s="82">
        <f>'[15]Convergence programme'!AQ32/100</f>
        <v>1.9885668361661948</v>
      </c>
      <c r="BI12" s="82">
        <f>'[15]Convergence programme'!AR32/100</f>
        <v>2.0211415988977532</v>
      </c>
    </row>
    <row r="13" spans="2:61" x14ac:dyDescent="0.3">
      <c r="B13" t="s">
        <v>55</v>
      </c>
      <c r="C13" s="14" t="s">
        <v>54</v>
      </c>
      <c r="D13" s="46" t="s">
        <v>35</v>
      </c>
      <c r="E13" s="46">
        <v>2010</v>
      </c>
      <c r="F13" s="45">
        <v>0.785446218823173</v>
      </c>
      <c r="G13" s="45">
        <v>0.237143152113372</v>
      </c>
      <c r="H13" s="37" t="str">
        <f>Q13&amp;"DRH"</f>
        <v>IFDRH</v>
      </c>
      <c r="K13" s="44"/>
      <c r="L13" s="49"/>
      <c r="M13" s="49"/>
      <c r="N13" s="49"/>
      <c r="O13" s="49"/>
      <c r="Q13" t="s">
        <v>105</v>
      </c>
      <c r="S13" s="69" t="str">
        <f>'[15]Convergence programme'!A33</f>
        <v>Machinery</v>
      </c>
      <c r="T13" s="69" t="str">
        <f>'[15]Convergence programme'!C33</f>
        <v>IM</v>
      </c>
      <c r="U13" s="71"/>
      <c r="V13" s="71"/>
      <c r="W13" s="71"/>
      <c r="X13" s="71"/>
      <c r="Y13" s="71"/>
      <c r="Z13" s="81">
        <f>'[15]Convergence programme'!I33/100</f>
        <v>0.98070267322591576</v>
      </c>
      <c r="AA13" s="81">
        <f>'[15]Convergence programme'!J33/100</f>
        <v>1.0143974339673094</v>
      </c>
      <c r="AB13" s="81">
        <f>'[15]Convergence programme'!K33/100</f>
        <v>1.0480921947087032</v>
      </c>
      <c r="AC13" s="81">
        <f>'[15]Convergence programme'!L33/100</f>
        <v>1.081786955450097</v>
      </c>
      <c r="AD13" s="81">
        <f>'[15]Convergence programme'!M33/100</f>
        <v>1.1154817161914905</v>
      </c>
      <c r="AE13" s="81">
        <f>'[15]Convergence programme'!N33/100</f>
        <v>1.1491764769328843</v>
      </c>
      <c r="AF13" s="81">
        <f>'[15]Convergence programme'!O33/100</f>
        <v>1.1716177074139409</v>
      </c>
      <c r="AG13" s="81">
        <f>'[15]Convergence programme'!P33/100</f>
        <v>1.1940589378949975</v>
      </c>
      <c r="AH13" s="81">
        <f>'[15]Convergence programme'!Q33/100</f>
        <v>1.2165001683760541</v>
      </c>
      <c r="AI13" s="81">
        <f>'[15]Convergence programme'!R33/100</f>
        <v>1.2389413988571107</v>
      </c>
      <c r="AJ13" s="81">
        <f>'[15]Convergence programme'!S33/100</f>
        <v>1.2613826293381671</v>
      </c>
      <c r="AK13" s="81">
        <f>'[15]Convergence programme'!T33/100</f>
        <v>1.28322055722246</v>
      </c>
      <c r="AL13" s="81">
        <f>'[15]Convergence programme'!U33/100</f>
        <v>1.3050584851067528</v>
      </c>
      <c r="AM13" s="81">
        <f>'[15]Convergence programme'!V33/100</f>
        <v>1.3268964129910459</v>
      </c>
      <c r="AN13" s="81">
        <f>'[15]Convergence programme'!W33/100</f>
        <v>1.3487343408753387</v>
      </c>
      <c r="AO13" s="81">
        <f>'[15]Convergence programme'!X33/100</f>
        <v>1.3705722687596309</v>
      </c>
      <c r="AP13" s="81">
        <f>'[15]Convergence programme'!Y33/100</f>
        <v>1.3946988210707665</v>
      </c>
      <c r="AQ13" s="81">
        <f>'[15]Convergence programme'!Z33/100</f>
        <v>1.4188253733819018</v>
      </c>
      <c r="AR13" s="81">
        <f>'[15]Convergence programme'!AA33/100</f>
        <v>1.4429519256930374</v>
      </c>
      <c r="AS13" s="81">
        <f>'[15]Convergence programme'!AB33/100</f>
        <v>1.4670784780041728</v>
      </c>
      <c r="AT13" s="81">
        <f>'[15]Convergence programme'!AC33/100</f>
        <v>1.4912050303153086</v>
      </c>
      <c r="AU13" s="81">
        <f>'[15]Convergence programme'!AD33/100</f>
        <v>1.5111836638960476</v>
      </c>
      <c r="AV13" s="81">
        <f>'[15]Convergence programme'!AE33/100</f>
        <v>1.5311622974767869</v>
      </c>
      <c r="AW13" s="81">
        <f>'[15]Convergence programme'!AF33/100</f>
        <v>1.5511409310575259</v>
      </c>
      <c r="AX13" s="81">
        <f>'[15]Convergence programme'!AG33/100</f>
        <v>1.5711195646382652</v>
      </c>
      <c r="AY13" s="81">
        <f>'[15]Convergence programme'!AH33/100</f>
        <v>1.5910981982190042</v>
      </c>
      <c r="AZ13" s="81">
        <f>'[15]Convergence programme'!AI33/100</f>
        <v>1.6104136399377291</v>
      </c>
      <c r="BA13" s="81">
        <f>'[15]Convergence programme'!AJ33/100</f>
        <v>1.6297290816564538</v>
      </c>
      <c r="BB13" s="81">
        <f>'[15]Convergence programme'!AK33/100</f>
        <v>1.6490445233751785</v>
      </c>
      <c r="BC13" s="81">
        <f>'[15]Convergence programme'!AL33/100</f>
        <v>1.6683599650939032</v>
      </c>
      <c r="BD13" s="81">
        <f>'[15]Convergence programme'!AM33/100</f>
        <v>1.6876754068126276</v>
      </c>
      <c r="BE13" s="81">
        <f>'[15]Convergence programme'!AN33/100</f>
        <v>1.7063430084904032</v>
      </c>
      <c r="BF13" s="81">
        <f>'[15]Convergence programme'!AO33/100</f>
        <v>1.7250106101681788</v>
      </c>
      <c r="BG13" s="81">
        <f>'[15]Convergence programme'!AP33/100</f>
        <v>1.7436782118459544</v>
      </c>
      <c r="BH13" s="81">
        <f>'[15]Convergence programme'!AQ33/100</f>
        <v>1.76234581352373</v>
      </c>
      <c r="BI13" s="81">
        <f>'[15]Convergence programme'!AR33/100</f>
        <v>1.781013415201506</v>
      </c>
    </row>
    <row r="14" spans="2:61" x14ac:dyDescent="0.3">
      <c r="B14" t="s">
        <v>55</v>
      </c>
      <c r="C14" s="14" t="s">
        <v>54</v>
      </c>
      <c r="D14" s="46" t="s">
        <v>35</v>
      </c>
      <c r="E14" s="46">
        <v>2010</v>
      </c>
      <c r="F14" s="45">
        <v>0.627841777023738</v>
      </c>
      <c r="G14" s="45">
        <v>0.18955897229341601</v>
      </c>
      <c r="H14" s="37" t="str">
        <f>Q14&amp;"DLA"</f>
        <v>IFDLA</v>
      </c>
      <c r="K14" s="44"/>
      <c r="L14" s="49"/>
      <c r="M14" s="49"/>
      <c r="N14" s="49"/>
      <c r="O14" s="49"/>
      <c r="Q14" t="s">
        <v>105</v>
      </c>
      <c r="S14" s="69" t="str">
        <f>'[15]Convergence programme'!A34</f>
        <v>Service</v>
      </c>
      <c r="T14" s="69" t="str">
        <f>'[15]Convergence programme'!C34</f>
        <v>IU</v>
      </c>
      <c r="U14" s="68"/>
      <c r="V14" s="68"/>
      <c r="W14" s="68"/>
      <c r="X14" s="68"/>
      <c r="Y14" s="68"/>
      <c r="Z14" s="80">
        <f>'[15]Convergence programme'!I34/100</f>
        <v>0.84669469619466908</v>
      </c>
      <c r="AA14" s="80">
        <f>'[15]Convergence programme'!J34/100</f>
        <v>0.85114249182108592</v>
      </c>
      <c r="AB14" s="80">
        <f>'[15]Convergence programme'!K34/100</f>
        <v>0.85559028744750276</v>
      </c>
      <c r="AC14" s="80">
        <f>'[15]Convergence programme'!L34/100</f>
        <v>0.8600380830739196</v>
      </c>
      <c r="AD14" s="80">
        <f>'[15]Convergence programme'!M34/100</f>
        <v>0.86448587870033644</v>
      </c>
      <c r="AE14" s="80">
        <f>'[15]Convergence programme'!N34/100</f>
        <v>0.86893367432675317</v>
      </c>
      <c r="AF14" s="80">
        <f>'[15]Convergence programme'!O34/100</f>
        <v>0.87401567651037193</v>
      </c>
      <c r="AG14" s="80">
        <f>'[15]Convergence programme'!P34/100</f>
        <v>0.8790976786939908</v>
      </c>
      <c r="AH14" s="80">
        <f>'[15]Convergence programme'!Q34/100</f>
        <v>0.88417968087760956</v>
      </c>
      <c r="AI14" s="80">
        <f>'[15]Convergence programme'!R34/100</f>
        <v>0.88926168306122833</v>
      </c>
      <c r="AJ14" s="80">
        <f>'[15]Convergence programme'!S34/100</f>
        <v>0.8943436852448472</v>
      </c>
      <c r="AK14" s="80">
        <f>'[15]Convergence programme'!T34/100</f>
        <v>0.90010202495119274</v>
      </c>
      <c r="AL14" s="80">
        <f>'[15]Convergence programme'!U34/100</f>
        <v>0.90586036465753816</v>
      </c>
      <c r="AM14" s="80">
        <f>'[15]Convergence programme'!V34/100</f>
        <v>0.9116187043638837</v>
      </c>
      <c r="AN14" s="80">
        <f>'[15]Convergence programme'!W34/100</f>
        <v>0.91737704407022913</v>
      </c>
      <c r="AO14" s="80">
        <f>'[15]Convergence programme'!X34/100</f>
        <v>0.92313538377657434</v>
      </c>
      <c r="AP14" s="80">
        <f>'[15]Convergence programme'!Y34/100</f>
        <v>0.93257723686014604</v>
      </c>
      <c r="AQ14" s="80">
        <f>'[15]Convergence programme'!Z34/100</f>
        <v>0.94201908994371764</v>
      </c>
      <c r="AR14" s="80">
        <f>'[15]Convergence programme'!AA34/100</f>
        <v>0.95146094302728923</v>
      </c>
      <c r="AS14" s="80">
        <f>'[15]Convergence programme'!AB34/100</f>
        <v>0.96090279611086094</v>
      </c>
      <c r="AT14" s="80">
        <f>'[15]Convergence programme'!AC34/100</f>
        <v>0.97034464919443242</v>
      </c>
      <c r="AU14" s="80">
        <f>'[15]Convergence programme'!AD34/100</f>
        <v>0.98026935989140762</v>
      </c>
      <c r="AV14" s="80">
        <f>'[15]Convergence programme'!AE34/100</f>
        <v>0.99019407058838294</v>
      </c>
      <c r="AW14" s="80">
        <f>'[15]Convergence programme'!AF34/100</f>
        <v>1.0001187812853582</v>
      </c>
      <c r="AX14" s="80">
        <f>'[15]Convergence programme'!AG34/100</f>
        <v>1.0100434919823336</v>
      </c>
      <c r="AY14" s="80">
        <f>'[15]Convergence programme'!AH34/100</f>
        <v>1.0199682026793089</v>
      </c>
      <c r="AZ14" s="80">
        <f>'[15]Convergence programme'!AI34/100</f>
        <v>1.0304004643917941</v>
      </c>
      <c r="BA14" s="80">
        <f>'[15]Convergence programme'!AJ34/100</f>
        <v>1.0408327261042793</v>
      </c>
      <c r="BB14" s="80">
        <f>'[15]Convergence programme'!AK34/100</f>
        <v>1.0512649878167644</v>
      </c>
      <c r="BC14" s="80">
        <f>'[15]Convergence programme'!AL34/100</f>
        <v>1.0616972495292496</v>
      </c>
      <c r="BD14" s="80">
        <f>'[15]Convergence programme'!AM34/100</f>
        <v>1.0721295112417346</v>
      </c>
      <c r="BE14" s="80">
        <f>'[15]Convergence programme'!AN34/100</f>
        <v>1.0830952801956804</v>
      </c>
      <c r="BF14" s="80">
        <f>'[15]Convergence programme'!AO34/100</f>
        <v>1.0940610491496261</v>
      </c>
      <c r="BG14" s="80">
        <f>'[15]Convergence programme'!AP34/100</f>
        <v>1.1050268181035718</v>
      </c>
      <c r="BH14" s="80">
        <f>'[15]Convergence programme'!AQ34/100</f>
        <v>1.1159925870575176</v>
      </c>
      <c r="BI14" s="80">
        <f>'[15]Convergence programme'!AR34/100</f>
        <v>1.1269583560114633</v>
      </c>
    </row>
    <row r="15" spans="2:61" x14ac:dyDescent="0.3">
      <c r="B15" t="s">
        <v>55</v>
      </c>
      <c r="C15" s="14" t="s">
        <v>54</v>
      </c>
      <c r="D15" s="46" t="s">
        <v>35</v>
      </c>
      <c r="E15" s="46">
        <v>2010</v>
      </c>
      <c r="F15" s="45">
        <v>6.4172674032941703</v>
      </c>
      <c r="G15" s="45">
        <v>1.93751142153525</v>
      </c>
      <c r="H15" s="37" t="str">
        <f>Q15&amp;"DEM"</f>
        <v>IFDEM</v>
      </c>
      <c r="K15" s="44"/>
      <c r="L15" s="49"/>
      <c r="M15" s="49"/>
      <c r="N15" s="49"/>
      <c r="O15" s="49"/>
      <c r="Q15" t="s">
        <v>105</v>
      </c>
      <c r="S15" s="69" t="str">
        <f>'[15]Convergence programme'!A35</f>
        <v>Construction</v>
      </c>
      <c r="T15" s="69" t="str">
        <f>'[15]Convergence programme'!C35</f>
        <v>IN</v>
      </c>
      <c r="U15" s="71"/>
      <c r="V15" s="71"/>
      <c r="W15" s="71"/>
      <c r="X15" s="71"/>
      <c r="Y15" s="71"/>
      <c r="Z15" s="81">
        <f>'[15]Convergence programme'!I35/100</f>
        <v>0.86585232195154016</v>
      </c>
      <c r="AA15" s="81">
        <f>'[15]Convergence programme'!J35/100</f>
        <v>0.86536827474349276</v>
      </c>
      <c r="AB15" s="81">
        <f>'[15]Convergence programme'!K35/100</f>
        <v>0.86488422753544536</v>
      </c>
      <c r="AC15" s="81">
        <f>'[15]Convergence programme'!L35/100</f>
        <v>0.86440018032739796</v>
      </c>
      <c r="AD15" s="81">
        <f>'[15]Convergence programme'!M35/100</f>
        <v>0.86391613311935056</v>
      </c>
      <c r="AE15" s="81">
        <f>'[15]Convergence programme'!N35/100</f>
        <v>0.86343208591130316</v>
      </c>
      <c r="AF15" s="81">
        <f>'[15]Convergence programme'!O35/100</f>
        <v>0.8660456621745305</v>
      </c>
      <c r="AG15" s="81">
        <f>'[15]Convergence programme'!P35/100</f>
        <v>0.86865923843775794</v>
      </c>
      <c r="AH15" s="81">
        <f>'[15]Convergence programme'!Q35/100</f>
        <v>0.87127281470098528</v>
      </c>
      <c r="AI15" s="81">
        <f>'[15]Convergence programme'!R35/100</f>
        <v>0.87388639096421261</v>
      </c>
      <c r="AJ15" s="81">
        <f>'[15]Convergence programme'!S35/100</f>
        <v>0.87649996722744017</v>
      </c>
      <c r="AK15" s="81">
        <f>'[15]Convergence programme'!T35/100</f>
        <v>0.87808663847892632</v>
      </c>
      <c r="AL15" s="81">
        <f>'[15]Convergence programme'!U35/100</f>
        <v>0.87967330973041247</v>
      </c>
      <c r="AM15" s="81">
        <f>'[15]Convergence programme'!V35/100</f>
        <v>0.88125998098189851</v>
      </c>
      <c r="AN15" s="81">
        <f>'[15]Convergence programme'!W35/100</f>
        <v>0.88284665223338465</v>
      </c>
      <c r="AO15" s="81">
        <f>'[15]Convergence programme'!X35/100</f>
        <v>0.88443332348487047</v>
      </c>
      <c r="AP15" s="81">
        <f>'[15]Convergence programme'!Y35/100</f>
        <v>0.88744036473040988</v>
      </c>
      <c r="AQ15" s="81">
        <f>'[15]Convergence programme'!Z35/100</f>
        <v>0.8904474059759494</v>
      </c>
      <c r="AR15" s="81">
        <f>'[15]Convergence programme'!AA35/100</f>
        <v>0.89345444722148881</v>
      </c>
      <c r="AS15" s="81">
        <f>'[15]Convergence programme'!AB35/100</f>
        <v>0.89646148846702833</v>
      </c>
      <c r="AT15" s="81">
        <f>'[15]Convergence programme'!AC35/100</f>
        <v>0.89946852971256808</v>
      </c>
      <c r="AU15" s="81">
        <f>'[15]Convergence programme'!AD35/100</f>
        <v>0.90232520664988414</v>
      </c>
      <c r="AV15" s="81">
        <f>'[15]Convergence programme'!AE35/100</f>
        <v>0.9051818835872002</v>
      </c>
      <c r="AW15" s="81">
        <f>'[15]Convergence programme'!AF35/100</f>
        <v>0.90803856052451637</v>
      </c>
      <c r="AX15" s="81">
        <f>'[15]Convergence programme'!AG35/100</f>
        <v>0.91089523746183243</v>
      </c>
      <c r="AY15" s="81">
        <f>'[15]Convergence programme'!AH35/100</f>
        <v>0.91375191439914827</v>
      </c>
      <c r="AZ15" s="81">
        <f>'[15]Convergence programme'!AI35/100</f>
        <v>0.9161290160929354</v>
      </c>
      <c r="BA15" s="81">
        <f>'[15]Convergence programme'!AJ35/100</f>
        <v>0.91850611778672264</v>
      </c>
      <c r="BB15" s="81">
        <f>'[15]Convergence programme'!AK35/100</f>
        <v>0.92088321948050977</v>
      </c>
      <c r="BC15" s="81">
        <f>'[15]Convergence programme'!AL35/100</f>
        <v>0.92326032117429691</v>
      </c>
      <c r="BD15" s="81">
        <f>'[15]Convergence programme'!AM35/100</f>
        <v>0.92563742286808437</v>
      </c>
      <c r="BE15" s="81">
        <f>'[15]Convergence programme'!AN35/100</f>
        <v>0.92819383061306127</v>
      </c>
      <c r="BF15" s="81">
        <f>'[15]Convergence programme'!AO35/100</f>
        <v>0.93075023835803816</v>
      </c>
      <c r="BG15" s="81">
        <f>'[15]Convergence programme'!AP35/100</f>
        <v>0.93330664610301506</v>
      </c>
      <c r="BH15" s="81">
        <f>'[15]Convergence programme'!AQ35/100</f>
        <v>0.93586305384799207</v>
      </c>
      <c r="BI15" s="81">
        <f>'[15]Convergence programme'!AR35/100</f>
        <v>0.93841946159296896</v>
      </c>
    </row>
    <row r="16" spans="2:61" x14ac:dyDescent="0.3">
      <c r="B16" t="s">
        <v>55</v>
      </c>
      <c r="C16" s="14" t="s">
        <v>54</v>
      </c>
      <c r="D16" s="46" t="s">
        <v>35</v>
      </c>
      <c r="E16" s="46">
        <v>2010</v>
      </c>
      <c r="F16" s="45">
        <v>0</v>
      </c>
      <c r="G16" s="45">
        <v>0</v>
      </c>
      <c r="H16" s="37" t="str">
        <f>Q16&amp;"DTF"</f>
        <v>IFDTF</v>
      </c>
      <c r="K16" s="44"/>
      <c r="L16" s="49"/>
      <c r="M16" s="49"/>
      <c r="N16" s="49"/>
      <c r="O16" s="49"/>
      <c r="Q16" t="s">
        <v>105</v>
      </c>
      <c r="S16" s="69" t="str">
        <f>'[15]Convergence programme'!A36</f>
        <v>Wood products</v>
      </c>
      <c r="T16" s="69" t="str">
        <f>'[15]Convergence programme'!C36</f>
        <v>IW</v>
      </c>
      <c r="U16" s="68"/>
      <c r="V16" s="68"/>
      <c r="W16" s="68"/>
      <c r="X16" s="68"/>
      <c r="Y16" s="68"/>
      <c r="Z16" s="80">
        <f>'[15]Convergence programme'!I36/100</f>
        <v>0.98070267322591576</v>
      </c>
      <c r="AA16" s="80">
        <f>'[15]Convergence programme'!J36/100</f>
        <v>1.0143974339673094</v>
      </c>
      <c r="AB16" s="80">
        <f>'[15]Convergence programme'!K36/100</f>
        <v>1.0480921947087032</v>
      </c>
      <c r="AC16" s="80">
        <f>'[15]Convergence programme'!L36/100</f>
        <v>1.081786955450097</v>
      </c>
      <c r="AD16" s="80">
        <f>'[15]Convergence programme'!M36/100</f>
        <v>1.1154817161914905</v>
      </c>
      <c r="AE16" s="80">
        <f>'[15]Convergence programme'!N36/100</f>
        <v>1.1491764769328843</v>
      </c>
      <c r="AF16" s="80">
        <f>'[15]Convergence programme'!O36/100</f>
        <v>1.1716177074139409</v>
      </c>
      <c r="AG16" s="80">
        <f>'[15]Convergence programme'!P36/100</f>
        <v>1.1940589378949975</v>
      </c>
      <c r="AH16" s="80">
        <f>'[15]Convergence programme'!Q36/100</f>
        <v>1.2165001683760541</v>
      </c>
      <c r="AI16" s="80">
        <f>'[15]Convergence programme'!R36/100</f>
        <v>1.2389413988571107</v>
      </c>
      <c r="AJ16" s="80">
        <f>'[15]Convergence programme'!S36/100</f>
        <v>1.2613826293381671</v>
      </c>
      <c r="AK16" s="80">
        <f>'[15]Convergence programme'!T36/100</f>
        <v>1.28322055722246</v>
      </c>
      <c r="AL16" s="80">
        <f>'[15]Convergence programme'!U36/100</f>
        <v>1.3050584851067528</v>
      </c>
      <c r="AM16" s="80">
        <f>'[15]Convergence programme'!V36/100</f>
        <v>1.3268964129910459</v>
      </c>
      <c r="AN16" s="80">
        <f>'[15]Convergence programme'!W36/100</f>
        <v>1.3487343408753387</v>
      </c>
      <c r="AO16" s="80">
        <f>'[15]Convergence programme'!X36/100</f>
        <v>1.3705722687596309</v>
      </c>
      <c r="AP16" s="80">
        <f>'[15]Convergence programme'!Y36/100</f>
        <v>1.3946988210707665</v>
      </c>
      <c r="AQ16" s="80">
        <f>'[15]Convergence programme'!Z36/100</f>
        <v>1.4188253733819018</v>
      </c>
      <c r="AR16" s="80">
        <f>'[15]Convergence programme'!AA36/100</f>
        <v>1.4429519256930374</v>
      </c>
      <c r="AS16" s="80">
        <f>'[15]Convergence programme'!AB36/100</f>
        <v>1.4670784780041728</v>
      </c>
      <c r="AT16" s="80">
        <f>'[15]Convergence programme'!AC36/100</f>
        <v>1.4912050303153086</v>
      </c>
      <c r="AU16" s="80">
        <f>'[15]Convergence programme'!AD36/100</f>
        <v>1.5111836638960476</v>
      </c>
      <c r="AV16" s="80">
        <f>'[15]Convergence programme'!AE36/100</f>
        <v>1.5311622974767869</v>
      </c>
      <c r="AW16" s="80">
        <f>'[15]Convergence programme'!AF36/100</f>
        <v>1.5511409310575259</v>
      </c>
      <c r="AX16" s="80">
        <f>'[15]Convergence programme'!AG36/100</f>
        <v>1.5711195646382652</v>
      </c>
      <c r="AY16" s="80">
        <f>'[15]Convergence programme'!AH36/100</f>
        <v>1.5910981982190042</v>
      </c>
      <c r="AZ16" s="80">
        <f>'[15]Convergence programme'!AI36/100</f>
        <v>1.6104136399377291</v>
      </c>
      <c r="BA16" s="80">
        <f>'[15]Convergence programme'!AJ36/100</f>
        <v>1.6297290816564538</v>
      </c>
      <c r="BB16" s="80">
        <f>'[15]Convergence programme'!AK36/100</f>
        <v>1.6490445233751785</v>
      </c>
      <c r="BC16" s="80">
        <f>'[15]Convergence programme'!AL36/100</f>
        <v>1.6683599650939032</v>
      </c>
      <c r="BD16" s="80">
        <f>'[15]Convergence programme'!AM36/100</f>
        <v>1.6876754068126276</v>
      </c>
      <c r="BE16" s="80">
        <f>'[15]Convergence programme'!AN36/100</f>
        <v>1.7063430084904032</v>
      </c>
      <c r="BF16" s="80">
        <f>'[15]Convergence programme'!AO36/100</f>
        <v>1.7250106101681788</v>
      </c>
      <c r="BG16" s="80">
        <f>'[15]Convergence programme'!AP36/100</f>
        <v>1.7436782118459544</v>
      </c>
      <c r="BH16" s="80">
        <f>'[15]Convergence programme'!AQ36/100</f>
        <v>1.76234581352373</v>
      </c>
      <c r="BI16" s="80">
        <f>'[15]Convergence programme'!AR36/100</f>
        <v>1.781013415201506</v>
      </c>
    </row>
    <row r="17" spans="2:61" x14ac:dyDescent="0.3">
      <c r="B17" t="s">
        <v>55</v>
      </c>
      <c r="C17" s="14" t="s">
        <v>54</v>
      </c>
      <c r="D17" s="46" t="s">
        <v>35</v>
      </c>
      <c r="E17" s="46">
        <v>2010</v>
      </c>
      <c r="F17" s="45">
        <v>0.26244878860361998</v>
      </c>
      <c r="G17" s="45">
        <v>7.92389491556139E-2</v>
      </c>
      <c r="H17" s="37" t="str">
        <f>Q17&amp;"DFL"</f>
        <v>IFDFL</v>
      </c>
      <c r="K17" s="44"/>
      <c r="L17" s="49"/>
      <c r="M17" s="49"/>
      <c r="N17" s="49"/>
      <c r="O17" s="49"/>
      <c r="Q17" t="s">
        <v>105</v>
      </c>
      <c r="S17" s="69" t="str">
        <f>'[15]Convergence programme'!A37</f>
        <v>Mining</v>
      </c>
      <c r="T17" s="69" t="str">
        <f>'[15]Convergence programme'!C37</f>
        <v>II</v>
      </c>
      <c r="U17" s="68"/>
      <c r="V17" s="68"/>
      <c r="W17" s="68"/>
      <c r="X17" s="68"/>
      <c r="Y17" s="68"/>
      <c r="Z17" s="80">
        <f>'[15]Convergence programme'!I37/100</f>
        <v>0.98070267322591576</v>
      </c>
      <c r="AA17" s="80">
        <f>'[15]Convergence programme'!J37/100</f>
        <v>1.0143974339673094</v>
      </c>
      <c r="AB17" s="80">
        <f>'[15]Convergence programme'!K37/100</f>
        <v>1.0480921947087032</v>
      </c>
      <c r="AC17" s="80">
        <f>'[15]Convergence programme'!L37/100</f>
        <v>1.081786955450097</v>
      </c>
      <c r="AD17" s="80">
        <f>'[15]Convergence programme'!M37/100</f>
        <v>1.1154817161914905</v>
      </c>
      <c r="AE17" s="80">
        <f>'[15]Convergence programme'!N37/100</f>
        <v>1.1491764769328843</v>
      </c>
      <c r="AF17" s="80">
        <f>'[15]Convergence programme'!O37/100</f>
        <v>1.1716177074139409</v>
      </c>
      <c r="AG17" s="80">
        <f>'[15]Convergence programme'!P37/100</f>
        <v>1.1940589378949975</v>
      </c>
      <c r="AH17" s="80">
        <f>'[15]Convergence programme'!Q37/100</f>
        <v>1.2165001683760541</v>
      </c>
      <c r="AI17" s="80">
        <f>'[15]Convergence programme'!R37/100</f>
        <v>1.2389413988571107</v>
      </c>
      <c r="AJ17" s="80">
        <f>'[15]Convergence programme'!S37/100</f>
        <v>1.2613826293381671</v>
      </c>
      <c r="AK17" s="80">
        <f>'[15]Convergence programme'!T37/100</f>
        <v>1.28322055722246</v>
      </c>
      <c r="AL17" s="80">
        <f>'[15]Convergence programme'!U37/100</f>
        <v>1.3050584851067528</v>
      </c>
      <c r="AM17" s="80">
        <f>'[15]Convergence programme'!V37/100</f>
        <v>1.3268964129910459</v>
      </c>
      <c r="AN17" s="80">
        <f>'[15]Convergence programme'!W37/100</f>
        <v>1.3487343408753387</v>
      </c>
      <c r="AO17" s="80">
        <f>'[15]Convergence programme'!X37/100</f>
        <v>1.3705722687596309</v>
      </c>
      <c r="AP17" s="80">
        <f>'[15]Convergence programme'!Y37/100</f>
        <v>1.3946988210707665</v>
      </c>
      <c r="AQ17" s="80">
        <f>'[15]Convergence programme'!Z37/100</f>
        <v>1.4188253733819018</v>
      </c>
      <c r="AR17" s="80">
        <f>'[15]Convergence programme'!AA37/100</f>
        <v>1.4429519256930374</v>
      </c>
      <c r="AS17" s="80">
        <f>'[15]Convergence programme'!AB37/100</f>
        <v>1.4670784780041728</v>
      </c>
      <c r="AT17" s="80">
        <f>'[15]Convergence programme'!AC37/100</f>
        <v>1.4912050303153086</v>
      </c>
      <c r="AU17" s="80">
        <f>'[15]Convergence programme'!AD37/100</f>
        <v>1.5111836638960476</v>
      </c>
      <c r="AV17" s="80">
        <f>'[15]Convergence programme'!AE37/100</f>
        <v>1.5311622974767869</v>
      </c>
      <c r="AW17" s="80">
        <f>'[15]Convergence programme'!AF37/100</f>
        <v>1.5511409310575259</v>
      </c>
      <c r="AX17" s="80">
        <f>'[15]Convergence programme'!AG37/100</f>
        <v>1.5711195646382652</v>
      </c>
      <c r="AY17" s="80">
        <f>'[15]Convergence programme'!AH37/100</f>
        <v>1.5910981982190042</v>
      </c>
      <c r="AZ17" s="80">
        <f>'[15]Convergence programme'!AI37/100</f>
        <v>1.6104136399377291</v>
      </c>
      <c r="BA17" s="80">
        <f>'[15]Convergence programme'!AJ37/100</f>
        <v>1.6297290816564538</v>
      </c>
      <c r="BB17" s="80">
        <f>'[15]Convergence programme'!AK37/100</f>
        <v>1.6490445233751785</v>
      </c>
      <c r="BC17" s="80">
        <f>'[15]Convergence programme'!AL37/100</f>
        <v>1.6683599650939032</v>
      </c>
      <c r="BD17" s="80">
        <f>'[15]Convergence programme'!AM37/100</f>
        <v>1.6876754068126276</v>
      </c>
      <c r="BE17" s="80">
        <f>'[15]Convergence programme'!AN37/100</f>
        <v>1.7063430084904032</v>
      </c>
      <c r="BF17" s="80">
        <f>'[15]Convergence programme'!AO37/100</f>
        <v>1.7250106101681788</v>
      </c>
      <c r="BG17" s="80">
        <f>'[15]Convergence programme'!AP37/100</f>
        <v>1.7436782118459544</v>
      </c>
      <c r="BH17" s="80">
        <f>'[15]Convergence programme'!AQ37/100</f>
        <v>1.76234581352373</v>
      </c>
      <c r="BI17" s="80">
        <f>'[15]Convergence programme'!AR37/100</f>
        <v>1.781013415201506</v>
      </c>
    </row>
    <row r="18" spans="2:61" x14ac:dyDescent="0.3">
      <c r="B18" s="5" t="s">
        <v>55</v>
      </c>
      <c r="C18" s="14" t="s">
        <v>54</v>
      </c>
      <c r="D18" s="50" t="s">
        <v>35</v>
      </c>
      <c r="E18" s="50">
        <v>2010</v>
      </c>
      <c r="F18" s="45">
        <v>15.834786384767201</v>
      </c>
      <c r="G18" s="45">
        <v>4.7808634968691504</v>
      </c>
      <c r="H18" s="67" t="str">
        <f>Q18&amp;"DMT"</f>
        <v>ICDMT</v>
      </c>
      <c r="K18" s="44"/>
      <c r="L18" s="49">
        <f>F18/$D138</f>
        <v>0.7680954263232922</v>
      </c>
      <c r="M18" s="49">
        <f>G18/$D138</f>
        <v>0.23190457367670783</v>
      </c>
      <c r="N18" s="49"/>
      <c r="O18" s="49"/>
      <c r="Q18" t="s">
        <v>100</v>
      </c>
      <c r="U18" s="66"/>
    </row>
    <row r="19" spans="2:61" x14ac:dyDescent="0.3">
      <c r="B19" t="s">
        <v>55</v>
      </c>
      <c r="C19" s="14" t="s">
        <v>54</v>
      </c>
      <c r="D19" s="46" t="s">
        <v>35</v>
      </c>
      <c r="E19" s="46">
        <v>2010</v>
      </c>
      <c r="F19" s="45">
        <v>5.4933133844568003</v>
      </c>
      <c r="G19" s="45">
        <v>1.6585497775881901</v>
      </c>
      <c r="H19" s="37" t="str">
        <f>Q19&amp;"DHT"</f>
        <v>ICDHT</v>
      </c>
      <c r="K19" s="44"/>
      <c r="L19" s="49"/>
      <c r="M19" s="49"/>
      <c r="N19" s="49"/>
      <c r="O19" s="49"/>
      <c r="Q19" t="s">
        <v>100</v>
      </c>
    </row>
    <row r="20" spans="2:61" x14ac:dyDescent="0.3">
      <c r="B20" t="s">
        <v>55</v>
      </c>
      <c r="C20" s="14" t="s">
        <v>54</v>
      </c>
      <c r="D20" s="46" t="s">
        <v>35</v>
      </c>
      <c r="E20" s="46">
        <v>2010</v>
      </c>
      <c r="F20" s="45">
        <v>2.0700972228650398</v>
      </c>
      <c r="G20" s="45">
        <v>0.62500699455511699</v>
      </c>
      <c r="H20" s="37" t="str">
        <f>Q20&amp;"DRH"</f>
        <v>ICDRH</v>
      </c>
      <c r="K20" s="44"/>
      <c r="L20" s="49"/>
      <c r="M20" s="49"/>
      <c r="N20" s="49"/>
      <c r="O20" s="49"/>
      <c r="Q20" t="s">
        <v>100</v>
      </c>
      <c r="R20" s="48"/>
    </row>
    <row r="21" spans="2:61" x14ac:dyDescent="0.3">
      <c r="B21" t="s">
        <v>55</v>
      </c>
      <c r="C21" s="14" t="s">
        <v>54</v>
      </c>
      <c r="D21" s="46" t="s">
        <v>35</v>
      </c>
      <c r="E21" s="46">
        <v>2010</v>
      </c>
      <c r="F21" s="45">
        <v>1.41229463954694</v>
      </c>
      <c r="G21" s="45">
        <v>0.42640220871746098</v>
      </c>
      <c r="H21" s="37" t="str">
        <f>Q21&amp;"DLA"</f>
        <v>ICDLA</v>
      </c>
      <c r="K21" s="44"/>
      <c r="L21" s="49"/>
      <c r="M21" s="49"/>
      <c r="N21" s="49"/>
      <c r="O21" s="49"/>
      <c r="Q21" t="s">
        <v>100</v>
      </c>
      <c r="U21" s="65" t="s">
        <v>132</v>
      </c>
      <c r="V21" s="65"/>
      <c r="W21" s="65"/>
      <c r="X21" s="65"/>
      <c r="Y21" s="65"/>
    </row>
    <row r="22" spans="2:61" x14ac:dyDescent="0.3">
      <c r="B22" t="s">
        <v>55</v>
      </c>
      <c r="C22" s="14" t="s">
        <v>54</v>
      </c>
      <c r="D22" s="46" t="s">
        <v>35</v>
      </c>
      <c r="E22" s="46">
        <v>2010</v>
      </c>
      <c r="F22" s="45">
        <v>16.9631580803619</v>
      </c>
      <c r="G22" s="45">
        <v>5.1215432458273398</v>
      </c>
      <c r="H22" s="37" t="str">
        <f>Q22&amp;"DEM"</f>
        <v>ICDEM</v>
      </c>
      <c r="K22" s="44"/>
      <c r="L22" s="49"/>
      <c r="M22" s="49"/>
      <c r="N22" s="49"/>
      <c r="O22" s="49"/>
      <c r="Q22" t="s">
        <v>100</v>
      </c>
    </row>
    <row r="23" spans="2:61" x14ac:dyDescent="0.3">
      <c r="B23" t="s">
        <v>55</v>
      </c>
      <c r="C23" s="14" t="s">
        <v>54</v>
      </c>
      <c r="D23" s="46" t="s">
        <v>35</v>
      </c>
      <c r="E23" s="46">
        <v>2010</v>
      </c>
      <c r="F23" s="45">
        <v>0</v>
      </c>
      <c r="G23" s="45">
        <v>0</v>
      </c>
      <c r="H23" s="37" t="str">
        <f>Q23&amp;"DTF"</f>
        <v>ICDTF</v>
      </c>
      <c r="K23" s="44"/>
      <c r="L23" s="49"/>
      <c r="M23" s="49"/>
      <c r="N23" s="49"/>
      <c r="O23" s="49"/>
      <c r="Q23" t="s">
        <v>100</v>
      </c>
    </row>
    <row r="24" spans="2:61" x14ac:dyDescent="0.3">
      <c r="B24" t="s">
        <v>55</v>
      </c>
      <c r="C24" s="14" t="s">
        <v>54</v>
      </c>
      <c r="D24" s="46" t="s">
        <v>35</v>
      </c>
      <c r="E24" s="46">
        <v>2010</v>
      </c>
      <c r="F24" s="45">
        <v>2.25502771945213</v>
      </c>
      <c r="G24" s="45">
        <v>0.68084149961933804</v>
      </c>
      <c r="H24" s="37" t="str">
        <f>Q24&amp;"DFL"</f>
        <v>ICDFL</v>
      </c>
      <c r="K24" s="44"/>
      <c r="L24" s="49"/>
      <c r="M24" s="49"/>
      <c r="N24" s="49"/>
      <c r="O24" s="49"/>
      <c r="Q24" t="s">
        <v>100</v>
      </c>
    </row>
    <row r="25" spans="2:61" x14ac:dyDescent="0.3">
      <c r="B25" s="5" t="s">
        <v>55</v>
      </c>
      <c r="C25" s="51" t="s">
        <v>54</v>
      </c>
      <c r="D25" s="50" t="s">
        <v>35</v>
      </c>
      <c r="E25" s="50">
        <v>2010</v>
      </c>
      <c r="F25" s="45">
        <v>2.7471549689700399</v>
      </c>
      <c r="G25" s="45">
        <v>0.82942532928805401</v>
      </c>
      <c r="H25" s="47" t="str">
        <f>Q25&amp;"DMT"</f>
        <v>IGDMT</v>
      </c>
      <c r="K25" s="44"/>
      <c r="L25" s="49">
        <f>F25/$D146</f>
        <v>0.76809542632329275</v>
      </c>
      <c r="M25" s="49">
        <f>G25/$D146</f>
        <v>0.23190457367670736</v>
      </c>
      <c r="N25" s="49"/>
      <c r="O25" s="49"/>
      <c r="Q25" t="s">
        <v>95</v>
      </c>
    </row>
    <row r="26" spans="2:61" x14ac:dyDescent="0.3">
      <c r="B26" t="s">
        <v>55</v>
      </c>
      <c r="C26" s="14" t="s">
        <v>54</v>
      </c>
      <c r="D26" s="46" t="s">
        <v>35</v>
      </c>
      <c r="E26" s="46">
        <v>2010</v>
      </c>
      <c r="F26" s="45">
        <v>2.6951823954282799</v>
      </c>
      <c r="G26" s="45">
        <v>0.81373368851396799</v>
      </c>
      <c r="H26" s="37" t="str">
        <f>Q26&amp;"DHT"</f>
        <v>IGDHT</v>
      </c>
      <c r="K26" s="44"/>
      <c r="L26" s="49"/>
      <c r="M26" s="49"/>
      <c r="N26" s="49"/>
      <c r="O26" s="49"/>
      <c r="Q26" t="s">
        <v>95</v>
      </c>
    </row>
    <row r="27" spans="2:61" x14ac:dyDescent="0.3">
      <c r="B27" t="s">
        <v>55</v>
      </c>
      <c r="C27" s="14" t="s">
        <v>54</v>
      </c>
      <c r="D27" s="46" t="s">
        <v>35</v>
      </c>
      <c r="E27" s="46">
        <v>2010</v>
      </c>
      <c r="F27" s="45">
        <v>5.1653773923540702E-2</v>
      </c>
      <c r="G27" s="45">
        <v>1.55953882942272E-2</v>
      </c>
      <c r="H27" s="37" t="str">
        <f>Q27&amp;"DRH"</f>
        <v>IGDRH</v>
      </c>
      <c r="K27" s="44"/>
      <c r="L27" s="49"/>
      <c r="M27" s="49"/>
      <c r="N27" s="49"/>
      <c r="O27" s="49"/>
      <c r="Q27" t="s">
        <v>95</v>
      </c>
    </row>
    <row r="28" spans="2:61" x14ac:dyDescent="0.3">
      <c r="B28" t="s">
        <v>55</v>
      </c>
      <c r="C28" s="14" t="s">
        <v>54</v>
      </c>
      <c r="D28" s="46" t="s">
        <v>35</v>
      </c>
      <c r="E28" s="46">
        <v>2010</v>
      </c>
      <c r="F28" s="45">
        <v>0.18747572461190001</v>
      </c>
      <c r="G28" s="45">
        <v>5.6602964294380602E-2</v>
      </c>
      <c r="H28" s="37" t="str">
        <f>Q28&amp;"DLA"</f>
        <v>IGDLA</v>
      </c>
      <c r="K28" s="44"/>
      <c r="L28" s="49"/>
      <c r="M28" s="49"/>
      <c r="N28" s="49"/>
      <c r="O28" s="49"/>
      <c r="Q28" t="s">
        <v>95</v>
      </c>
      <c r="R28" s="48"/>
    </row>
    <row r="29" spans="2:61" x14ac:dyDescent="0.3">
      <c r="B29" t="s">
        <v>55</v>
      </c>
      <c r="C29" s="14" t="s">
        <v>54</v>
      </c>
      <c r="D29" s="46" t="s">
        <v>35</v>
      </c>
      <c r="E29" s="46">
        <v>2010</v>
      </c>
      <c r="F29" s="45">
        <v>1.9860336415793201</v>
      </c>
      <c r="G29" s="45">
        <v>0.59962638648000199</v>
      </c>
      <c r="H29" s="37" t="str">
        <f>Q29&amp;"DEM"</f>
        <v>IGDEM</v>
      </c>
      <c r="K29" s="44"/>
      <c r="L29" s="49"/>
      <c r="M29" s="49"/>
      <c r="N29" s="49"/>
      <c r="O29" s="49"/>
      <c r="Q29" t="s">
        <v>95</v>
      </c>
    </row>
    <row r="30" spans="2:61" x14ac:dyDescent="0.3">
      <c r="B30" t="s">
        <v>55</v>
      </c>
      <c r="C30" s="14" t="s">
        <v>54</v>
      </c>
      <c r="D30" s="46" t="s">
        <v>35</v>
      </c>
      <c r="E30" s="46">
        <v>2010</v>
      </c>
      <c r="F30" s="45">
        <v>0</v>
      </c>
      <c r="G30" s="45">
        <v>0</v>
      </c>
      <c r="H30" s="37" t="str">
        <f>Q30&amp;"DTF"</f>
        <v>IGDTF</v>
      </c>
      <c r="K30" s="44"/>
      <c r="L30" s="49"/>
      <c r="M30" s="49"/>
      <c r="N30" s="49"/>
      <c r="O30" s="49"/>
      <c r="Q30" t="s">
        <v>95</v>
      </c>
    </row>
    <row r="31" spans="2:61" x14ac:dyDescent="0.3">
      <c r="B31" t="s">
        <v>55</v>
      </c>
      <c r="C31" s="14" t="s">
        <v>54</v>
      </c>
      <c r="D31" s="46" t="s">
        <v>35</v>
      </c>
      <c r="E31" s="46">
        <v>2010</v>
      </c>
      <c r="F31" s="45">
        <v>0.32002398166525298</v>
      </c>
      <c r="G31" s="45">
        <v>9.6622141586826304E-2</v>
      </c>
      <c r="H31" s="37" t="str">
        <f>Q31&amp;"DFL"</f>
        <v>IGDFL</v>
      </c>
      <c r="K31" s="44"/>
      <c r="L31" s="49"/>
      <c r="M31" s="49"/>
      <c r="N31" s="49"/>
      <c r="O31" s="49"/>
      <c r="Q31" t="s">
        <v>95</v>
      </c>
      <c r="AF31" s="64" t="s">
        <v>113</v>
      </c>
      <c r="AG31" s="64" t="s">
        <v>112</v>
      </c>
      <c r="AH31" s="64" t="s">
        <v>112</v>
      </c>
      <c r="AI31" s="64" t="s">
        <v>112</v>
      </c>
      <c r="AJ31" s="63" t="s">
        <v>111</v>
      </c>
      <c r="AK31" s="63" t="s">
        <v>110</v>
      </c>
      <c r="AL31" s="63"/>
      <c r="AM31" s="63"/>
      <c r="AN31" s="63"/>
    </row>
    <row r="32" spans="2:61" x14ac:dyDescent="0.3">
      <c r="B32" t="s">
        <v>55</v>
      </c>
      <c r="C32" s="14" t="s">
        <v>54</v>
      </c>
      <c r="D32" s="46" t="s">
        <v>35</v>
      </c>
      <c r="E32" s="46">
        <v>2010</v>
      </c>
      <c r="F32" s="45">
        <v>4.5533597203179701</v>
      </c>
      <c r="G32" s="45">
        <v>1.3747574956820301</v>
      </c>
      <c r="H32" s="47" t="str">
        <f>Q32&amp;"DMT"</f>
        <v>IXDMT</v>
      </c>
      <c r="K32" s="44"/>
      <c r="L32" s="49">
        <f>F32/$D154</f>
        <v>0.76809542632329253</v>
      </c>
      <c r="M32" s="49">
        <f>G32/$D154</f>
        <v>0.23190457367670747</v>
      </c>
      <c r="N32" s="49"/>
      <c r="O32" s="49"/>
      <c r="Q32" t="s">
        <v>121</v>
      </c>
      <c r="AF32" s="61">
        <v>1</v>
      </c>
      <c r="AG32" s="61" t="s">
        <v>109</v>
      </c>
      <c r="AH32" s="61" t="s">
        <v>108</v>
      </c>
      <c r="AI32" s="61" t="s">
        <v>107</v>
      </c>
      <c r="AJ32" s="62" t="s">
        <v>49</v>
      </c>
      <c r="AK32" s="62" t="s">
        <v>106</v>
      </c>
      <c r="AL32" s="62"/>
      <c r="AM32" s="62"/>
      <c r="AN32" s="62"/>
    </row>
    <row r="33" spans="2:40" x14ac:dyDescent="0.3">
      <c r="B33" t="s">
        <v>55</v>
      </c>
      <c r="C33" s="14" t="s">
        <v>54</v>
      </c>
      <c r="D33" s="46" t="s">
        <v>35</v>
      </c>
      <c r="E33" s="46">
        <v>2010</v>
      </c>
      <c r="F33" s="45">
        <v>17.457487864271901</v>
      </c>
      <c r="G33" s="45">
        <v>5.27079206812809</v>
      </c>
      <c r="H33" s="37" t="str">
        <f>Q33&amp;"DHT"</f>
        <v>IXDHT</v>
      </c>
      <c r="K33" s="44"/>
      <c r="L33" s="49"/>
      <c r="M33" s="49"/>
      <c r="N33" s="49"/>
      <c r="O33" s="49"/>
      <c r="Q33" t="s">
        <v>121</v>
      </c>
      <c r="AF33" s="61">
        <v>2</v>
      </c>
      <c r="AG33" s="61" t="s">
        <v>105</v>
      </c>
      <c r="AH33" s="61" t="s">
        <v>104</v>
      </c>
      <c r="AI33" s="61" t="s">
        <v>103</v>
      </c>
      <c r="AJ33" s="62" t="s">
        <v>102</v>
      </c>
      <c r="AK33" s="62" t="s">
        <v>101</v>
      </c>
      <c r="AL33" s="62"/>
      <c r="AM33" s="62"/>
      <c r="AN33" s="62"/>
    </row>
    <row r="34" spans="2:40" x14ac:dyDescent="0.3">
      <c r="B34" t="s">
        <v>55</v>
      </c>
      <c r="C34" s="14" t="s">
        <v>54</v>
      </c>
      <c r="D34" s="46" t="s">
        <v>35</v>
      </c>
      <c r="E34" s="46">
        <v>2010</v>
      </c>
      <c r="F34" s="45">
        <v>0.52750474231696198</v>
      </c>
      <c r="G34" s="45">
        <v>0.159265057683038</v>
      </c>
      <c r="H34" s="37" t="str">
        <f>Q34&amp;"DRH"</f>
        <v>IXDRH</v>
      </c>
      <c r="K34" s="44"/>
      <c r="L34" s="49"/>
      <c r="M34" s="49"/>
      <c r="N34" s="49"/>
      <c r="O34" s="49"/>
      <c r="Q34" t="s">
        <v>121</v>
      </c>
      <c r="AF34" s="61">
        <v>3</v>
      </c>
      <c r="AG34" s="61" t="s">
        <v>100</v>
      </c>
      <c r="AH34" s="61" t="s">
        <v>99</v>
      </c>
      <c r="AI34" s="61" t="s">
        <v>98</v>
      </c>
      <c r="AJ34" s="62" t="s">
        <v>97</v>
      </c>
      <c r="AK34" s="62" t="s">
        <v>96</v>
      </c>
      <c r="AL34" s="62"/>
      <c r="AM34" s="62"/>
      <c r="AN34" s="62"/>
    </row>
    <row r="35" spans="2:40" x14ac:dyDescent="0.3">
      <c r="B35" t="s">
        <v>55</v>
      </c>
      <c r="C35" s="14" t="s">
        <v>54</v>
      </c>
      <c r="D35" s="46" t="s">
        <v>35</v>
      </c>
      <c r="E35" s="46">
        <v>2010</v>
      </c>
      <c r="F35" s="45">
        <v>5.1639055511715002</v>
      </c>
      <c r="G35" s="45">
        <v>1.5590944488284999</v>
      </c>
      <c r="H35" s="37" t="str">
        <f>Q35&amp;"DLA"</f>
        <v>IXDLA</v>
      </c>
      <c r="K35" s="44"/>
      <c r="L35" s="49"/>
      <c r="M35" s="49"/>
      <c r="N35" s="49"/>
      <c r="O35" s="49"/>
      <c r="Q35" t="s">
        <v>121</v>
      </c>
      <c r="AF35" s="61">
        <v>4</v>
      </c>
      <c r="AG35" s="53" t="s">
        <v>95</v>
      </c>
      <c r="AH35" s="53" t="s">
        <v>94</v>
      </c>
      <c r="AI35" s="53" t="s">
        <v>93</v>
      </c>
      <c r="AJ35" s="52" t="s">
        <v>92</v>
      </c>
      <c r="AK35" s="52" t="s">
        <v>91</v>
      </c>
      <c r="AL35" s="52"/>
      <c r="AM35" s="52"/>
      <c r="AN35" s="52"/>
    </row>
    <row r="36" spans="2:40" x14ac:dyDescent="0.3">
      <c r="B36" t="s">
        <v>55</v>
      </c>
      <c r="C36" s="14" t="s">
        <v>54</v>
      </c>
      <c r="D36" s="46" t="s">
        <v>35</v>
      </c>
      <c r="E36" s="46">
        <v>2010</v>
      </c>
      <c r="F36" s="45">
        <v>25.8195277558575</v>
      </c>
      <c r="G36" s="45">
        <v>7.7954722441425197</v>
      </c>
      <c r="H36" s="37" t="str">
        <f>Q36&amp;"DEM"</f>
        <v>IXDEM</v>
      </c>
      <c r="K36" s="44"/>
      <c r="L36" s="49"/>
      <c r="M36" s="49"/>
      <c r="N36" s="49"/>
      <c r="O36" s="49"/>
      <c r="Q36" t="s">
        <v>121</v>
      </c>
      <c r="R36" s="48"/>
      <c r="AF36" s="61">
        <v>5</v>
      </c>
      <c r="AG36" s="53" t="s">
        <v>59</v>
      </c>
      <c r="AH36" s="53" t="s">
        <v>90</v>
      </c>
      <c r="AI36" s="53" t="s">
        <v>89</v>
      </c>
      <c r="AJ36" s="52" t="s">
        <v>88</v>
      </c>
      <c r="AK36" s="52" t="s">
        <v>87</v>
      </c>
      <c r="AL36" s="52"/>
      <c r="AM36" s="52"/>
      <c r="AN36" s="52"/>
    </row>
    <row r="37" spans="2:40" x14ac:dyDescent="0.3">
      <c r="B37" t="s">
        <v>55</v>
      </c>
      <c r="C37" s="14" t="s">
        <v>54</v>
      </c>
      <c r="D37" s="46" t="s">
        <v>35</v>
      </c>
      <c r="E37" s="46">
        <v>2010</v>
      </c>
      <c r="F37" s="45">
        <v>0.36254104122459402</v>
      </c>
      <c r="G37" s="45">
        <v>0.109458958775406</v>
      </c>
      <c r="H37" s="37" t="str">
        <f>Q37&amp;"DTF"</f>
        <v>IXDTF</v>
      </c>
      <c r="K37" s="44"/>
      <c r="L37" s="49"/>
      <c r="M37" s="49"/>
      <c r="N37" s="49"/>
      <c r="O37" s="49"/>
      <c r="Q37" t="s">
        <v>121</v>
      </c>
      <c r="AF37" s="61">
        <v>6</v>
      </c>
      <c r="AG37" s="53" t="s">
        <v>114</v>
      </c>
      <c r="AH37" s="53" t="s">
        <v>131</v>
      </c>
      <c r="AI37" s="53" t="s">
        <v>130</v>
      </c>
      <c r="AJ37" s="52" t="s">
        <v>45</v>
      </c>
      <c r="AK37" s="52" t="s">
        <v>129</v>
      </c>
      <c r="AL37" s="52"/>
      <c r="AM37" s="52"/>
      <c r="AN37" s="52"/>
    </row>
    <row r="38" spans="2:40" x14ac:dyDescent="0.3">
      <c r="B38" t="s">
        <v>55</v>
      </c>
      <c r="C38" s="14" t="s">
        <v>54</v>
      </c>
      <c r="D38" s="46" t="s">
        <v>35</v>
      </c>
      <c r="E38" s="46">
        <v>2010</v>
      </c>
      <c r="F38" s="45">
        <v>0</v>
      </c>
      <c r="G38" s="45">
        <v>0</v>
      </c>
      <c r="H38" s="37" t="str">
        <f>Q38&amp;"DFL"</f>
        <v>IXDFL</v>
      </c>
      <c r="K38" s="44"/>
      <c r="L38" s="49"/>
      <c r="M38" s="49"/>
      <c r="N38" s="49"/>
      <c r="O38" s="49"/>
      <c r="Q38" t="s">
        <v>121</v>
      </c>
      <c r="AF38" s="61">
        <v>7</v>
      </c>
      <c r="AG38" s="60" t="s">
        <v>28</v>
      </c>
      <c r="AH38" s="60" t="s">
        <v>75</v>
      </c>
      <c r="AI38" s="60" t="s">
        <v>128</v>
      </c>
      <c r="AJ38" s="59" t="s">
        <v>127</v>
      </c>
      <c r="AK38" s="59" t="s">
        <v>126</v>
      </c>
      <c r="AL38" s="59"/>
      <c r="AM38" s="59"/>
      <c r="AN38" s="59"/>
    </row>
    <row r="39" spans="2:40" x14ac:dyDescent="0.3">
      <c r="B39" t="s">
        <v>55</v>
      </c>
      <c r="C39" s="14" t="s">
        <v>54</v>
      </c>
      <c r="D39" s="46" t="s">
        <v>35</v>
      </c>
      <c r="E39" s="46">
        <v>2010</v>
      </c>
      <c r="F39" s="45">
        <v>0.22605765421694399</v>
      </c>
      <c r="G39" s="45">
        <v>6.8251680886160807E-2</v>
      </c>
      <c r="H39" s="47" t="str">
        <f>Q39&amp;"DMT"</f>
        <v>IODMT</v>
      </c>
      <c r="K39" s="44"/>
      <c r="L39" s="49">
        <f>F39/$D162</f>
        <v>0.76809542632329231</v>
      </c>
      <c r="M39" s="49">
        <f>G39/$D162</f>
        <v>0.23190457367670764</v>
      </c>
      <c r="N39" s="49"/>
      <c r="O39" s="49"/>
      <c r="Q39" t="s">
        <v>114</v>
      </c>
      <c r="AF39" s="61">
        <v>8</v>
      </c>
      <c r="AG39" s="60" t="s">
        <v>29</v>
      </c>
      <c r="AH39" s="60" t="s">
        <v>125</v>
      </c>
      <c r="AI39" s="60" t="s">
        <v>124</v>
      </c>
      <c r="AJ39" s="59" t="s">
        <v>123</v>
      </c>
      <c r="AK39" s="59" t="s">
        <v>122</v>
      </c>
      <c r="AL39" s="59"/>
      <c r="AM39" s="59"/>
      <c r="AN39" s="59"/>
    </row>
    <row r="40" spans="2:40" x14ac:dyDescent="0.3">
      <c r="B40" t="s">
        <v>55</v>
      </c>
      <c r="C40" s="14" t="s">
        <v>54</v>
      </c>
      <c r="D40" s="46" t="s">
        <v>35</v>
      </c>
      <c r="E40" s="46">
        <v>2010</v>
      </c>
      <c r="F40" s="45">
        <v>8.1907108610243404E-2</v>
      </c>
      <c r="G40" s="45">
        <v>2.47295224686775E-2</v>
      </c>
      <c r="H40" s="37" t="str">
        <f>Q40&amp;"DHT"</f>
        <v>IODHT</v>
      </c>
      <c r="K40" s="44"/>
      <c r="L40" s="49"/>
      <c r="M40" s="49"/>
      <c r="N40" s="49"/>
      <c r="O40" s="49"/>
      <c r="Q40" t="s">
        <v>114</v>
      </c>
      <c r="AF40" s="61">
        <v>9</v>
      </c>
      <c r="AG40" s="53" t="s">
        <v>76</v>
      </c>
      <c r="AH40" s="53" t="s">
        <v>75</v>
      </c>
      <c r="AI40" s="53" t="s">
        <v>74</v>
      </c>
      <c r="AJ40" s="52" t="s">
        <v>73</v>
      </c>
      <c r="AK40" s="52" t="s">
        <v>72</v>
      </c>
      <c r="AL40" s="52"/>
      <c r="AM40" s="52"/>
      <c r="AN40" s="52"/>
    </row>
    <row r="41" spans="2:40" x14ac:dyDescent="0.3">
      <c r="B41" t="s">
        <v>55</v>
      </c>
      <c r="C41" s="14" t="s">
        <v>54</v>
      </c>
      <c r="D41" s="46" t="s">
        <v>35</v>
      </c>
      <c r="E41" s="46">
        <v>2010</v>
      </c>
      <c r="F41" s="45">
        <v>9.8796403509649203E-2</v>
      </c>
      <c r="G41" s="45">
        <v>2.9828764827267401E-2</v>
      </c>
      <c r="H41" s="37" t="str">
        <f>Q41&amp;"DRH"</f>
        <v>IODRH</v>
      </c>
      <c r="K41" s="44"/>
      <c r="L41" s="49"/>
      <c r="M41" s="49"/>
      <c r="N41" s="49"/>
      <c r="O41" s="49"/>
      <c r="Q41" t="s">
        <v>114</v>
      </c>
      <c r="AF41" s="61">
        <v>10</v>
      </c>
      <c r="AG41" s="53" t="s">
        <v>58</v>
      </c>
      <c r="AH41" s="53" t="s">
        <v>71</v>
      </c>
      <c r="AI41" s="53" t="s">
        <v>70</v>
      </c>
      <c r="AJ41" s="52" t="s">
        <v>69</v>
      </c>
      <c r="AK41" s="52" t="s">
        <v>68</v>
      </c>
      <c r="AL41" s="52"/>
      <c r="AM41" s="52"/>
      <c r="AN41" s="52"/>
    </row>
    <row r="42" spans="2:40" x14ac:dyDescent="0.3">
      <c r="B42" t="s">
        <v>55</v>
      </c>
      <c r="C42" s="14" t="s">
        <v>54</v>
      </c>
      <c r="D42" s="46" t="s">
        <v>35</v>
      </c>
      <c r="E42" s="46">
        <v>2010</v>
      </c>
      <c r="F42" s="45">
        <v>0.26275433009427002</v>
      </c>
      <c r="G42" s="45">
        <v>7.9331198720838797E-2</v>
      </c>
      <c r="H42" s="37" t="str">
        <f>Q42&amp;"DLA"</f>
        <v>IODLA</v>
      </c>
      <c r="K42" s="44"/>
      <c r="L42" s="49"/>
      <c r="M42" s="49"/>
      <c r="N42" s="49"/>
      <c r="O42" s="49"/>
      <c r="Q42" t="s">
        <v>114</v>
      </c>
      <c r="AF42" s="61">
        <v>11</v>
      </c>
      <c r="AG42" s="61" t="s">
        <v>57</v>
      </c>
      <c r="AH42" s="61" t="s">
        <v>67</v>
      </c>
      <c r="AI42" s="61" t="s">
        <v>66</v>
      </c>
      <c r="AJ42" s="62" t="s">
        <v>41</v>
      </c>
      <c r="AK42" s="62" t="s">
        <v>65</v>
      </c>
      <c r="AL42" s="62"/>
      <c r="AM42" s="62"/>
      <c r="AN42" s="62"/>
    </row>
    <row r="43" spans="2:40" x14ac:dyDescent="0.3">
      <c r="B43" t="s">
        <v>55</v>
      </c>
      <c r="C43" s="14" t="s">
        <v>54</v>
      </c>
      <c r="D43" s="46" t="s">
        <v>35</v>
      </c>
      <c r="E43" s="46">
        <v>2010</v>
      </c>
      <c r="F43" s="45">
        <v>1.13877775166965</v>
      </c>
      <c r="G43" s="45">
        <v>0.34382156170048001</v>
      </c>
      <c r="H43" s="37" t="str">
        <f>Q43&amp;"DEM"</f>
        <v>IODEM</v>
      </c>
      <c r="K43" s="44"/>
      <c r="L43" s="49"/>
      <c r="M43" s="49"/>
      <c r="N43" s="49"/>
      <c r="O43" s="49"/>
      <c r="Q43" t="s">
        <v>114</v>
      </c>
      <c r="AF43" s="61">
        <v>12</v>
      </c>
      <c r="AG43" s="60" t="s">
        <v>56</v>
      </c>
      <c r="AH43" s="60" t="s">
        <v>120</v>
      </c>
      <c r="AI43" s="60" t="s">
        <v>119</v>
      </c>
      <c r="AJ43" s="59" t="s">
        <v>118</v>
      </c>
      <c r="AK43" s="59" t="s">
        <v>117</v>
      </c>
      <c r="AL43" s="59"/>
      <c r="AM43" s="59"/>
      <c r="AN43" s="59"/>
    </row>
    <row r="44" spans="2:40" x14ac:dyDescent="0.3">
      <c r="B44" t="s">
        <v>55</v>
      </c>
      <c r="C44" s="14" t="s">
        <v>54</v>
      </c>
      <c r="D44" s="46" t="s">
        <v>35</v>
      </c>
      <c r="E44" s="46">
        <v>2010</v>
      </c>
      <c r="F44" s="45">
        <v>0</v>
      </c>
      <c r="G44" s="45">
        <v>0</v>
      </c>
      <c r="H44" s="37" t="str">
        <f>Q44&amp;"DTF"</f>
        <v>IODTF</v>
      </c>
      <c r="K44" s="44"/>
      <c r="L44" s="49"/>
      <c r="M44" s="49"/>
      <c r="N44" s="49"/>
      <c r="O44" s="49"/>
      <c r="Q44" t="s">
        <v>114</v>
      </c>
      <c r="R44" s="48"/>
      <c r="AF44" s="56"/>
      <c r="AG44" s="58"/>
      <c r="AH44" s="56"/>
      <c r="AI44" s="56"/>
      <c r="AJ44" s="56"/>
      <c r="AK44" s="56"/>
      <c r="AL44" s="56"/>
      <c r="AM44" s="56"/>
      <c r="AN44" s="56"/>
    </row>
    <row r="45" spans="2:40" x14ac:dyDescent="0.3">
      <c r="B45" t="s">
        <v>55</v>
      </c>
      <c r="C45" s="14" t="s">
        <v>54</v>
      </c>
      <c r="D45" s="46" t="s">
        <v>35</v>
      </c>
      <c r="E45" s="46">
        <v>2010</v>
      </c>
      <c r="F45" s="45">
        <v>2.66037847604358E-2</v>
      </c>
      <c r="G45" s="45">
        <v>8.0322563468291901E-3</v>
      </c>
      <c r="H45" s="37" t="str">
        <f>Q45&amp;"DFL"</f>
        <v>IODFL</v>
      </c>
      <c r="K45" s="44"/>
      <c r="L45" s="49"/>
      <c r="M45" s="49"/>
      <c r="N45" s="49"/>
      <c r="O45" s="49"/>
      <c r="Q45" t="s">
        <v>114</v>
      </c>
      <c r="AF45" s="56"/>
      <c r="AG45" s="56"/>
      <c r="AH45" s="56"/>
      <c r="AI45" s="56"/>
      <c r="AJ45" s="57" t="s">
        <v>116</v>
      </c>
      <c r="AK45" s="56" t="s">
        <v>115</v>
      </c>
      <c r="AL45" s="56"/>
      <c r="AM45" s="56"/>
      <c r="AN45" s="56"/>
    </row>
    <row r="46" spans="2:40" x14ac:dyDescent="0.3">
      <c r="B46" t="s">
        <v>55</v>
      </c>
      <c r="C46" s="14" t="s">
        <v>54</v>
      </c>
      <c r="D46" s="46" t="s">
        <v>35</v>
      </c>
      <c r="E46" s="46">
        <v>2010</v>
      </c>
      <c r="F46" s="45">
        <v>10.6302707997705</v>
      </c>
      <c r="G46" s="45">
        <v>3.2095080030474299</v>
      </c>
      <c r="H46" s="47" t="str">
        <f>Q46&amp;"DMT"</f>
        <v>IRDMT</v>
      </c>
      <c r="K46" s="44"/>
      <c r="L46" s="49">
        <f>F46/$D170</f>
        <v>0.7680954263232922</v>
      </c>
      <c r="M46" s="49">
        <f>G46/$D170</f>
        <v>0.23190457367670783</v>
      </c>
      <c r="N46" s="49"/>
      <c r="O46" s="49"/>
      <c r="Q46" t="s">
        <v>28</v>
      </c>
      <c r="AF46" s="56"/>
      <c r="AG46" s="56"/>
      <c r="AH46" s="56"/>
      <c r="AI46" s="56"/>
      <c r="AJ46" s="56"/>
      <c r="AK46" s="56"/>
      <c r="AL46" s="56"/>
      <c r="AM46" s="56"/>
      <c r="AN46" s="56"/>
    </row>
    <row r="47" spans="2:40" x14ac:dyDescent="0.3">
      <c r="B47" t="s">
        <v>55</v>
      </c>
      <c r="C47" s="14" t="s">
        <v>54</v>
      </c>
      <c r="D47" s="46" t="s">
        <v>35</v>
      </c>
      <c r="E47" s="46">
        <v>2010</v>
      </c>
      <c r="F47" s="45">
        <v>0</v>
      </c>
      <c r="G47" s="45">
        <v>0</v>
      </c>
      <c r="H47" s="37" t="str">
        <f>Q47&amp;"DHT"</f>
        <v>IRDHT</v>
      </c>
      <c r="K47" s="44"/>
      <c r="L47" s="49"/>
      <c r="M47" s="49"/>
      <c r="N47" s="49"/>
      <c r="O47" s="49"/>
      <c r="Q47" t="s">
        <v>28</v>
      </c>
      <c r="AF47" s="56"/>
      <c r="AG47" s="56"/>
      <c r="AH47" s="56"/>
      <c r="AI47" s="56"/>
      <c r="AJ47" s="56"/>
      <c r="AK47" s="56"/>
      <c r="AL47" s="56"/>
      <c r="AM47" s="56"/>
      <c r="AN47" s="56"/>
    </row>
    <row r="48" spans="2:40" x14ac:dyDescent="0.3">
      <c r="B48" t="s">
        <v>55</v>
      </c>
      <c r="C48" s="14" t="s">
        <v>54</v>
      </c>
      <c r="D48" s="46" t="s">
        <v>35</v>
      </c>
      <c r="E48" s="46">
        <v>2010</v>
      </c>
      <c r="F48" s="45">
        <v>3.5841465802899201E-2</v>
      </c>
      <c r="G48" s="45">
        <v>1.08213114700558E-2</v>
      </c>
      <c r="H48" s="37" t="str">
        <f>Q48&amp;"DRH"</f>
        <v>IRDRH</v>
      </c>
      <c r="K48" s="44"/>
      <c r="L48" s="49"/>
      <c r="M48" s="49"/>
      <c r="N48" s="49"/>
      <c r="O48" s="49"/>
      <c r="Q48" t="s">
        <v>28</v>
      </c>
      <c r="AF48" s="56"/>
      <c r="AG48" s="56"/>
      <c r="AH48" s="56"/>
      <c r="AI48" s="56"/>
      <c r="AJ48" s="56"/>
      <c r="AK48" s="56"/>
      <c r="AL48" s="56"/>
      <c r="AM48" s="56"/>
      <c r="AN48" s="56"/>
    </row>
    <row r="49" spans="2:40" x14ac:dyDescent="0.3">
      <c r="B49" t="s">
        <v>55</v>
      </c>
      <c r="C49" s="14" t="s">
        <v>54</v>
      </c>
      <c r="D49" s="46" t="s">
        <v>35</v>
      </c>
      <c r="E49" s="46">
        <v>2010</v>
      </c>
      <c r="F49" s="45">
        <v>0.13641062645451199</v>
      </c>
      <c r="G49" s="45">
        <v>4.11853099091248E-2</v>
      </c>
      <c r="H49" s="37" t="str">
        <f>Q49&amp;"DLA"</f>
        <v>IRDLA</v>
      </c>
      <c r="K49" s="44"/>
      <c r="L49" s="49"/>
      <c r="M49" s="49"/>
      <c r="N49" s="49"/>
      <c r="O49" s="49"/>
      <c r="Q49" t="s">
        <v>28</v>
      </c>
      <c r="AF49" s="79" t="s">
        <v>141</v>
      </c>
      <c r="AG49" s="56"/>
      <c r="AH49" s="56"/>
      <c r="AI49" s="56"/>
      <c r="AJ49" s="56"/>
      <c r="AK49" s="56"/>
      <c r="AL49" s="56"/>
      <c r="AM49" s="56"/>
      <c r="AN49" s="56"/>
    </row>
    <row r="50" spans="2:40" x14ac:dyDescent="0.3">
      <c r="B50" t="s">
        <v>55</v>
      </c>
      <c r="C50" s="14" t="s">
        <v>54</v>
      </c>
      <c r="D50" s="46" t="s">
        <v>35</v>
      </c>
      <c r="E50" s="46">
        <v>2010</v>
      </c>
      <c r="F50" s="45">
        <v>13.5046520189966</v>
      </c>
      <c r="G50" s="45">
        <v>4.0773456810033499</v>
      </c>
      <c r="H50" s="37" t="str">
        <f>Q50&amp;"DEM"</f>
        <v>IRDEM</v>
      </c>
      <c r="K50" s="44"/>
      <c r="L50" s="49"/>
      <c r="M50" s="49"/>
      <c r="N50" s="49"/>
      <c r="O50" s="49"/>
      <c r="Q50" t="s">
        <v>28</v>
      </c>
      <c r="AF50" s="56"/>
      <c r="AG50" s="56"/>
      <c r="AH50" s="56"/>
      <c r="AI50" s="56"/>
      <c r="AJ50" s="56"/>
      <c r="AK50" s="56"/>
      <c r="AL50" s="56"/>
      <c r="AM50" s="56"/>
      <c r="AN50" s="56"/>
    </row>
    <row r="51" spans="2:40" x14ac:dyDescent="0.3">
      <c r="B51" t="s">
        <v>55</v>
      </c>
      <c r="C51" s="14" t="s">
        <v>54</v>
      </c>
      <c r="D51" s="46" t="s">
        <v>35</v>
      </c>
      <c r="E51" s="46">
        <v>2010</v>
      </c>
      <c r="F51" s="45">
        <v>0</v>
      </c>
      <c r="G51" s="45">
        <v>0</v>
      </c>
      <c r="H51" s="37" t="str">
        <f>Q51&amp;"DTF"</f>
        <v>IRDTF</v>
      </c>
      <c r="K51" s="44"/>
      <c r="L51" s="49"/>
      <c r="M51" s="49"/>
      <c r="N51" s="49"/>
      <c r="O51" s="49"/>
      <c r="Q51" t="s">
        <v>28</v>
      </c>
      <c r="AF51" s="55" t="s">
        <v>113</v>
      </c>
      <c r="AG51" s="55" t="s">
        <v>112</v>
      </c>
      <c r="AH51" s="55" t="s">
        <v>112</v>
      </c>
      <c r="AI51" s="55" t="s">
        <v>112</v>
      </c>
      <c r="AJ51" s="54" t="s">
        <v>111</v>
      </c>
      <c r="AK51" s="54" t="s">
        <v>110</v>
      </c>
      <c r="AL51" s="54"/>
      <c r="AM51" s="54"/>
      <c r="AN51" s="54"/>
    </row>
    <row r="52" spans="2:40" x14ac:dyDescent="0.3">
      <c r="B52" t="s">
        <v>55</v>
      </c>
      <c r="C52" s="14" t="s">
        <v>54</v>
      </c>
      <c r="D52" s="46" t="s">
        <v>35</v>
      </c>
      <c r="E52" s="46">
        <v>2010</v>
      </c>
      <c r="F52" s="45">
        <v>0</v>
      </c>
      <c r="G52" s="45">
        <v>0</v>
      </c>
      <c r="H52" s="37" t="str">
        <f>Q52&amp;"DFL"</f>
        <v>IRDFL</v>
      </c>
      <c r="K52" s="44"/>
      <c r="L52" s="49"/>
      <c r="M52" s="49"/>
      <c r="N52" s="49"/>
      <c r="O52" s="49"/>
      <c r="Q52" t="s">
        <v>28</v>
      </c>
      <c r="R52" s="48"/>
      <c r="AF52" s="53">
        <v>1</v>
      </c>
      <c r="AG52" s="53" t="s">
        <v>109</v>
      </c>
      <c r="AH52" s="53" t="s">
        <v>108</v>
      </c>
      <c r="AI52" s="53" t="s">
        <v>107</v>
      </c>
      <c r="AJ52" s="52" t="s">
        <v>49</v>
      </c>
      <c r="AK52" s="52" t="s">
        <v>106</v>
      </c>
      <c r="AL52" s="52"/>
      <c r="AM52" s="52"/>
      <c r="AN52" s="52"/>
    </row>
    <row r="53" spans="2:40" x14ac:dyDescent="0.3">
      <c r="B53" s="5" t="s">
        <v>55</v>
      </c>
      <c r="C53" s="51" t="s">
        <v>54</v>
      </c>
      <c r="D53" s="50" t="s">
        <v>35</v>
      </c>
      <c r="E53" s="46">
        <v>2010</v>
      </c>
      <c r="F53" s="45">
        <v>2.2421327037195899</v>
      </c>
      <c r="G53" s="45">
        <v>0.67694821628041202</v>
      </c>
      <c r="H53" s="47" t="str">
        <f>Q53&amp;"DMT"</f>
        <v>ISDMT</v>
      </c>
      <c r="K53" s="44"/>
      <c r="L53" s="49">
        <f>F53/$D178</f>
        <v>0.76809542632329231</v>
      </c>
      <c r="M53" s="49">
        <f>G53/$D178</f>
        <v>0.23190457367670764</v>
      </c>
      <c r="N53" s="49"/>
      <c r="O53" s="49"/>
      <c r="Q53" t="s">
        <v>29</v>
      </c>
      <c r="AF53" s="53">
        <v>2</v>
      </c>
      <c r="AG53" s="53" t="s">
        <v>105</v>
      </c>
      <c r="AH53" s="53" t="s">
        <v>104</v>
      </c>
      <c r="AI53" s="53" t="s">
        <v>103</v>
      </c>
      <c r="AJ53" s="52" t="s">
        <v>102</v>
      </c>
      <c r="AK53" s="52" t="s">
        <v>101</v>
      </c>
      <c r="AL53" s="52"/>
      <c r="AM53" s="52"/>
      <c r="AN53" s="52"/>
    </row>
    <row r="54" spans="2:40" x14ac:dyDescent="0.3">
      <c r="B54" t="s">
        <v>55</v>
      </c>
      <c r="C54" s="14" t="s">
        <v>54</v>
      </c>
      <c r="D54" s="46" t="s">
        <v>35</v>
      </c>
      <c r="E54" s="46">
        <v>2010</v>
      </c>
      <c r="F54" s="45">
        <v>12.2031238886391</v>
      </c>
      <c r="G54" s="45">
        <v>3.6843862701608701</v>
      </c>
      <c r="H54" s="37" t="str">
        <f>Q54&amp;"DHT"</f>
        <v>ISDHT</v>
      </c>
      <c r="K54" s="44"/>
      <c r="L54" s="49"/>
      <c r="M54" s="49"/>
      <c r="N54" s="49"/>
      <c r="O54" s="49"/>
      <c r="Q54" t="s">
        <v>29</v>
      </c>
      <c r="AF54" s="53">
        <v>3</v>
      </c>
      <c r="AG54" s="53" t="s">
        <v>100</v>
      </c>
      <c r="AH54" s="53" t="s">
        <v>99</v>
      </c>
      <c r="AI54" s="53" t="s">
        <v>98</v>
      </c>
      <c r="AJ54" s="52" t="s">
        <v>97</v>
      </c>
      <c r="AK54" s="52" t="s">
        <v>96</v>
      </c>
      <c r="AL54" s="52"/>
      <c r="AM54" s="52"/>
      <c r="AN54" s="52"/>
    </row>
    <row r="55" spans="2:40" x14ac:dyDescent="0.3">
      <c r="B55" t="s">
        <v>55</v>
      </c>
      <c r="C55" s="14" t="s">
        <v>54</v>
      </c>
      <c r="D55" s="46" t="s">
        <v>35</v>
      </c>
      <c r="E55" s="46">
        <v>2010</v>
      </c>
      <c r="F55" s="45">
        <v>0.22391441058634001</v>
      </c>
      <c r="G55" s="45">
        <v>6.7604589413660099E-2</v>
      </c>
      <c r="H55" s="37" t="str">
        <f>Q55&amp;"DRH"</f>
        <v>ISDRH</v>
      </c>
      <c r="K55" s="44"/>
      <c r="L55" s="49"/>
      <c r="M55" s="49"/>
      <c r="N55" s="49"/>
      <c r="O55" s="49"/>
      <c r="Q55" t="s">
        <v>29</v>
      </c>
      <c r="AF55" s="53">
        <v>4</v>
      </c>
      <c r="AG55" s="53" t="s">
        <v>95</v>
      </c>
      <c r="AH55" s="53" t="s">
        <v>94</v>
      </c>
      <c r="AI55" s="53" t="s">
        <v>93</v>
      </c>
      <c r="AJ55" s="52" t="s">
        <v>92</v>
      </c>
      <c r="AK55" s="52" t="s">
        <v>91</v>
      </c>
      <c r="AL55" s="52"/>
      <c r="AM55" s="52"/>
      <c r="AN55" s="52"/>
    </row>
    <row r="56" spans="2:40" x14ac:dyDescent="0.3">
      <c r="B56" t="s">
        <v>55</v>
      </c>
      <c r="C56" s="14" t="s">
        <v>54</v>
      </c>
      <c r="D56" s="46" t="s">
        <v>35</v>
      </c>
      <c r="E56" s="46">
        <v>2010</v>
      </c>
      <c r="F56" s="45">
        <v>1.2935495074710599</v>
      </c>
      <c r="G56" s="45">
        <v>0.39055049252894303</v>
      </c>
      <c r="H56" s="37" t="str">
        <f>Q56&amp;"DLA"</f>
        <v>ISDLA</v>
      </c>
      <c r="K56" s="44"/>
      <c r="L56" s="49"/>
      <c r="M56" s="49"/>
      <c r="N56" s="49"/>
      <c r="O56" s="49"/>
      <c r="Q56" t="s">
        <v>29</v>
      </c>
      <c r="AF56" s="53">
        <v>5</v>
      </c>
      <c r="AG56" s="53" t="s">
        <v>59</v>
      </c>
      <c r="AH56" s="53" t="s">
        <v>90</v>
      </c>
      <c r="AI56" s="53" t="s">
        <v>89</v>
      </c>
      <c r="AJ56" s="52" t="s">
        <v>88</v>
      </c>
      <c r="AK56" s="52" t="s">
        <v>87</v>
      </c>
      <c r="AL56" s="52"/>
      <c r="AM56" s="52"/>
      <c r="AN56" s="52"/>
    </row>
    <row r="57" spans="2:40" x14ac:dyDescent="0.3">
      <c r="B57" t="s">
        <v>55</v>
      </c>
      <c r="C57" s="14" t="s">
        <v>54</v>
      </c>
      <c r="D57" s="46" t="s">
        <v>35</v>
      </c>
      <c r="E57" s="46">
        <v>2010</v>
      </c>
      <c r="F57" s="45">
        <v>6.4677475373552804</v>
      </c>
      <c r="G57" s="45">
        <v>1.9527524626447199</v>
      </c>
      <c r="H57" s="37" t="str">
        <f>Q57&amp;"DEM"</f>
        <v>ISDEM</v>
      </c>
      <c r="K57" s="44"/>
      <c r="L57" s="49"/>
      <c r="M57" s="49"/>
      <c r="N57" s="49"/>
      <c r="O57" s="49"/>
      <c r="Q57" t="s">
        <v>29</v>
      </c>
      <c r="AF57" s="53">
        <v>6</v>
      </c>
      <c r="AG57" s="53" t="s">
        <v>114</v>
      </c>
      <c r="AH57" s="53" t="s">
        <v>131</v>
      </c>
      <c r="AI57" s="53" t="s">
        <v>130</v>
      </c>
      <c r="AJ57" s="52" t="s">
        <v>45</v>
      </c>
      <c r="AK57" s="52" t="s">
        <v>129</v>
      </c>
      <c r="AL57" s="52"/>
      <c r="AM57" s="52"/>
      <c r="AN57" s="52"/>
    </row>
    <row r="58" spans="2:40" x14ac:dyDescent="0.3">
      <c r="B58" t="s">
        <v>55</v>
      </c>
      <c r="C58" s="14" t="s">
        <v>54</v>
      </c>
      <c r="D58" s="46" t="s">
        <v>35</v>
      </c>
      <c r="E58" s="46">
        <v>2010</v>
      </c>
      <c r="F58" s="45">
        <v>0.23196481874963401</v>
      </c>
      <c r="G58" s="45">
        <v>7.0035181250365702E-2</v>
      </c>
      <c r="H58" s="37" t="str">
        <f>Q58&amp;"DTF"</f>
        <v>ISDTF</v>
      </c>
      <c r="K58" s="44"/>
      <c r="L58" s="49"/>
      <c r="M58" s="49"/>
      <c r="N58" s="49"/>
      <c r="O58" s="49"/>
      <c r="Q58" t="s">
        <v>29</v>
      </c>
      <c r="AF58" s="53">
        <v>7</v>
      </c>
      <c r="AG58" s="53" t="s">
        <v>86</v>
      </c>
      <c r="AH58" s="53" t="s">
        <v>85</v>
      </c>
      <c r="AI58" s="53" t="s">
        <v>84</v>
      </c>
      <c r="AJ58" s="52" t="s">
        <v>83</v>
      </c>
      <c r="AK58" s="52" t="s">
        <v>82</v>
      </c>
      <c r="AL58" s="52"/>
      <c r="AM58" s="52"/>
      <c r="AN58" s="52"/>
    </row>
    <row r="59" spans="2:40" x14ac:dyDescent="0.3">
      <c r="B59" t="s">
        <v>55</v>
      </c>
      <c r="C59" s="14" t="s">
        <v>54</v>
      </c>
      <c r="D59" s="46" t="s">
        <v>35</v>
      </c>
      <c r="E59" s="46">
        <v>2010</v>
      </c>
      <c r="F59" s="45">
        <v>0</v>
      </c>
      <c r="G59" s="45">
        <v>0</v>
      </c>
      <c r="H59" s="37" t="str">
        <f>Q59&amp;"DFL"</f>
        <v>ISDFL</v>
      </c>
      <c r="K59" s="44"/>
      <c r="L59" s="49"/>
      <c r="M59" s="49"/>
      <c r="N59" s="49"/>
      <c r="O59" s="49"/>
      <c r="Q59" t="s">
        <v>29</v>
      </c>
      <c r="AF59" s="53">
        <v>8</v>
      </c>
      <c r="AG59" s="53" t="s">
        <v>81</v>
      </c>
      <c r="AH59" s="53" t="s">
        <v>80</v>
      </c>
      <c r="AI59" s="53" t="s">
        <v>79</v>
      </c>
      <c r="AJ59" s="52" t="s">
        <v>78</v>
      </c>
      <c r="AK59" s="52" t="s">
        <v>77</v>
      </c>
      <c r="AL59" s="52"/>
      <c r="AM59" s="52"/>
      <c r="AN59" s="52"/>
    </row>
    <row r="60" spans="2:40" x14ac:dyDescent="0.3">
      <c r="B60" s="5" t="s">
        <v>55</v>
      </c>
      <c r="C60" s="51" t="s">
        <v>54</v>
      </c>
      <c r="D60" s="50" t="s">
        <v>35</v>
      </c>
      <c r="E60" s="46">
        <v>2010</v>
      </c>
      <c r="F60" s="45">
        <v>0.38092107605461201</v>
      </c>
      <c r="G60" s="45">
        <v>0.115008287667809</v>
      </c>
      <c r="H60" s="47" t="str">
        <f>Q60&amp;"DMT"</f>
        <v>IMDMT</v>
      </c>
      <c r="K60" s="44"/>
      <c r="L60" s="49">
        <f>F60/$D186</f>
        <v>0.7680954263232922</v>
      </c>
      <c r="M60" s="49">
        <f>G60/$D186</f>
        <v>0.2319045736767078</v>
      </c>
      <c r="N60" s="49"/>
      <c r="O60" s="49"/>
      <c r="Q60" t="s">
        <v>59</v>
      </c>
      <c r="R60" s="48"/>
      <c r="AF60" s="53">
        <v>9</v>
      </c>
      <c r="AG60" s="53" t="s">
        <v>76</v>
      </c>
      <c r="AH60" s="53" t="s">
        <v>75</v>
      </c>
      <c r="AI60" s="53" t="s">
        <v>74</v>
      </c>
      <c r="AJ60" s="52" t="s">
        <v>73</v>
      </c>
      <c r="AK60" s="52" t="s">
        <v>72</v>
      </c>
      <c r="AL60" s="52"/>
      <c r="AM60" s="52"/>
      <c r="AN60" s="52"/>
    </row>
    <row r="61" spans="2:40" x14ac:dyDescent="0.3">
      <c r="B61" t="s">
        <v>55</v>
      </c>
      <c r="C61" s="14" t="s">
        <v>54</v>
      </c>
      <c r="D61" s="46" t="s">
        <v>35</v>
      </c>
      <c r="E61" s="46">
        <v>2010</v>
      </c>
      <c r="F61" s="45">
        <v>0.971170077241444</v>
      </c>
      <c r="G61" s="45">
        <v>0.29321719022378001</v>
      </c>
      <c r="H61" s="37" t="str">
        <f>Q61&amp;"DHT"</f>
        <v>IMDHT</v>
      </c>
      <c r="K61" s="44"/>
      <c r="L61" s="49"/>
      <c r="M61" s="49"/>
      <c r="N61" s="49"/>
      <c r="O61" s="49"/>
      <c r="Q61" t="s">
        <v>59</v>
      </c>
      <c r="AF61" s="53">
        <v>10</v>
      </c>
      <c r="AG61" s="53" t="s">
        <v>58</v>
      </c>
      <c r="AH61" s="53" t="s">
        <v>71</v>
      </c>
      <c r="AI61" s="53" t="s">
        <v>70</v>
      </c>
      <c r="AJ61" s="52" t="s">
        <v>69</v>
      </c>
      <c r="AK61" s="52" t="s">
        <v>68</v>
      </c>
      <c r="AL61" s="52"/>
      <c r="AM61" s="52"/>
      <c r="AN61" s="52"/>
    </row>
    <row r="62" spans="2:40" x14ac:dyDescent="0.3">
      <c r="B62" t="s">
        <v>55</v>
      </c>
      <c r="C62" s="14" t="s">
        <v>54</v>
      </c>
      <c r="D62" s="46" t="s">
        <v>35</v>
      </c>
      <c r="E62" s="46">
        <v>2010</v>
      </c>
      <c r="F62" s="45">
        <v>0.60676404968371001</v>
      </c>
      <c r="G62" s="45">
        <v>0.183195151854774</v>
      </c>
      <c r="H62" s="37" t="str">
        <f>Q62&amp;"DRH"</f>
        <v>IMDRH</v>
      </c>
      <c r="K62" s="44"/>
      <c r="L62" s="49"/>
      <c r="M62" s="49"/>
      <c r="N62" s="49"/>
      <c r="O62" s="49"/>
      <c r="Q62" t="s">
        <v>59</v>
      </c>
      <c r="AF62" s="53">
        <v>11</v>
      </c>
      <c r="AG62" s="53" t="s">
        <v>57</v>
      </c>
      <c r="AH62" s="53" t="s">
        <v>67</v>
      </c>
      <c r="AI62" s="53" t="s">
        <v>66</v>
      </c>
      <c r="AJ62" s="52" t="s">
        <v>41</v>
      </c>
      <c r="AK62" s="52" t="s">
        <v>65</v>
      </c>
      <c r="AL62" s="52"/>
      <c r="AM62" s="52"/>
      <c r="AN62" s="52"/>
    </row>
    <row r="63" spans="2:40" x14ac:dyDescent="0.3">
      <c r="B63" t="s">
        <v>55</v>
      </c>
      <c r="C63" s="14" t="s">
        <v>54</v>
      </c>
      <c r="D63" s="46" t="s">
        <v>35</v>
      </c>
      <c r="E63" s="46">
        <v>2010</v>
      </c>
      <c r="F63" s="45">
        <v>0.73547148378801397</v>
      </c>
      <c r="G63" s="45">
        <v>0.22205470186909601</v>
      </c>
      <c r="H63" s="37" t="str">
        <f>Q63&amp;"DLA"</f>
        <v>IMDLA</v>
      </c>
      <c r="K63" s="44"/>
      <c r="L63" s="49"/>
      <c r="M63" s="49"/>
      <c r="N63" s="49"/>
      <c r="O63" s="49"/>
      <c r="Q63" t="s">
        <v>59</v>
      </c>
      <c r="AF63" s="53">
        <v>12</v>
      </c>
      <c r="AG63" s="53" t="s">
        <v>64</v>
      </c>
      <c r="AH63" s="53" t="s">
        <v>63</v>
      </c>
      <c r="AI63" s="53" t="s">
        <v>62</v>
      </c>
      <c r="AJ63" s="52" t="s">
        <v>61</v>
      </c>
      <c r="AK63" s="52" t="s">
        <v>60</v>
      </c>
      <c r="AL63" s="52"/>
      <c r="AM63" s="52"/>
      <c r="AN63" s="52"/>
    </row>
    <row r="64" spans="2:40" x14ac:dyDescent="0.3">
      <c r="B64" t="s">
        <v>55</v>
      </c>
      <c r="C64" s="14" t="s">
        <v>54</v>
      </c>
      <c r="D64" s="46" t="s">
        <v>35</v>
      </c>
      <c r="E64" s="46">
        <v>2010</v>
      </c>
      <c r="F64" s="45">
        <v>2.9199070216460199</v>
      </c>
      <c r="G64" s="45">
        <v>0.88158289949956903</v>
      </c>
      <c r="H64" s="37" t="str">
        <f>Q64&amp;"DEM"</f>
        <v>IMDEM</v>
      </c>
      <c r="K64" s="44"/>
      <c r="L64" s="49"/>
      <c r="M64" s="49"/>
      <c r="N64" s="49"/>
      <c r="O64" s="49"/>
      <c r="Q64" t="s">
        <v>59</v>
      </c>
    </row>
    <row r="65" spans="2:18" x14ac:dyDescent="0.3">
      <c r="B65" t="s">
        <v>55</v>
      </c>
      <c r="C65" s="14" t="s">
        <v>54</v>
      </c>
      <c r="D65" s="46" t="s">
        <v>35</v>
      </c>
      <c r="E65" s="46">
        <v>2010</v>
      </c>
      <c r="F65" s="45">
        <v>0</v>
      </c>
      <c r="G65" s="45">
        <v>0</v>
      </c>
      <c r="H65" s="37" t="str">
        <f>Q65&amp;"DTF"</f>
        <v>IMDTF</v>
      </c>
      <c r="K65" s="44"/>
      <c r="L65" s="49"/>
      <c r="M65" s="49"/>
      <c r="N65" s="49"/>
      <c r="O65" s="49"/>
      <c r="Q65" t="s">
        <v>59</v>
      </c>
    </row>
    <row r="66" spans="2:18" x14ac:dyDescent="0.3">
      <c r="B66" t="s">
        <v>55</v>
      </c>
      <c r="C66" s="14" t="s">
        <v>54</v>
      </c>
      <c r="D66" s="46" t="s">
        <v>35</v>
      </c>
      <c r="E66" s="46">
        <v>2010</v>
      </c>
      <c r="F66" s="45">
        <v>5.9400870889368199E-2</v>
      </c>
      <c r="G66" s="45">
        <v>1.7934403939317299E-2</v>
      </c>
      <c r="H66" s="37" t="str">
        <f>Q66&amp;"DFL"</f>
        <v>IMDFL</v>
      </c>
      <c r="K66" s="44"/>
      <c r="L66" s="49"/>
      <c r="M66" s="49"/>
      <c r="N66" s="49"/>
      <c r="O66" s="49"/>
      <c r="Q66" t="s">
        <v>59</v>
      </c>
    </row>
    <row r="67" spans="2:18" x14ac:dyDescent="0.3">
      <c r="B67" t="s">
        <v>55</v>
      </c>
      <c r="C67" s="14" t="s">
        <v>54</v>
      </c>
      <c r="D67" s="46" t="s">
        <v>35</v>
      </c>
      <c r="E67" s="46">
        <v>2010</v>
      </c>
      <c r="F67" s="45">
        <v>4.3762699610478997</v>
      </c>
      <c r="G67" s="45">
        <v>1.34020409731307</v>
      </c>
      <c r="H67" s="47" t="str">
        <f>Q67&amp;"DMT"</f>
        <v>IUDMT</v>
      </c>
      <c r="K67" s="44"/>
      <c r="L67" s="49">
        <f>F67/$D194</f>
        <v>0.76555406643490764</v>
      </c>
      <c r="M67" s="49">
        <f>G67/$D194</f>
        <v>0.23444593356509241</v>
      </c>
      <c r="N67" s="49"/>
      <c r="O67" s="49"/>
      <c r="Q67" t="s">
        <v>58</v>
      </c>
    </row>
    <row r="68" spans="2:18" x14ac:dyDescent="0.3">
      <c r="B68" t="s">
        <v>55</v>
      </c>
      <c r="C68" s="14" t="s">
        <v>54</v>
      </c>
      <c r="D68" s="46" t="s">
        <v>35</v>
      </c>
      <c r="E68" s="46">
        <v>2010</v>
      </c>
      <c r="F68" s="45">
        <v>0</v>
      </c>
      <c r="G68" s="45">
        <v>0</v>
      </c>
      <c r="H68" s="37" t="str">
        <f>Q68&amp;"DHT"</f>
        <v>IUDHT</v>
      </c>
      <c r="K68" s="44"/>
      <c r="L68" s="49"/>
      <c r="M68" s="49"/>
      <c r="N68" s="49"/>
      <c r="O68" s="49"/>
      <c r="Q68" t="s">
        <v>58</v>
      </c>
      <c r="R68" s="48"/>
    </row>
    <row r="69" spans="2:18" x14ac:dyDescent="0.3">
      <c r="B69" t="s">
        <v>55</v>
      </c>
      <c r="C69" s="14" t="s">
        <v>54</v>
      </c>
      <c r="D69" s="46" t="s">
        <v>35</v>
      </c>
      <c r="E69" s="46">
        <v>2010</v>
      </c>
      <c r="F69" s="45">
        <v>14.1393438320701</v>
      </c>
      <c r="G69" s="45">
        <v>4.3300817147306896</v>
      </c>
      <c r="H69" s="37" t="str">
        <f>Q69&amp;"DRH"</f>
        <v>IUDRH</v>
      </c>
      <c r="K69" s="44"/>
      <c r="L69" s="49"/>
      <c r="M69" s="49"/>
      <c r="N69" s="49"/>
      <c r="O69" s="49"/>
      <c r="Q69" t="s">
        <v>58</v>
      </c>
    </row>
    <row r="70" spans="2:18" x14ac:dyDescent="0.3">
      <c r="B70" t="s">
        <v>55</v>
      </c>
      <c r="C70" s="14" t="s">
        <v>54</v>
      </c>
      <c r="D70" s="46" t="s">
        <v>35</v>
      </c>
      <c r="E70" s="46">
        <v>2010</v>
      </c>
      <c r="F70" s="45">
        <v>40.520804454666902</v>
      </c>
      <c r="G70" s="45">
        <v>12.4092317521387</v>
      </c>
      <c r="H70" s="37" t="str">
        <f>Q70&amp;"DLA"</f>
        <v>IUDLA</v>
      </c>
      <c r="K70" s="44"/>
      <c r="L70" s="49"/>
      <c r="M70" s="49"/>
      <c r="N70" s="49"/>
      <c r="O70" s="49"/>
      <c r="Q70" t="s">
        <v>58</v>
      </c>
    </row>
    <row r="71" spans="2:18" x14ac:dyDescent="0.3">
      <c r="B71" t="s">
        <v>55</v>
      </c>
      <c r="C71" s="14" t="s">
        <v>54</v>
      </c>
      <c r="D71" s="46" t="s">
        <v>35</v>
      </c>
      <c r="E71" s="46">
        <v>2010</v>
      </c>
      <c r="F71" s="45">
        <v>25.3254911431744</v>
      </c>
      <c r="G71" s="45">
        <v>7.7557662801087801</v>
      </c>
      <c r="H71" s="37" t="str">
        <f>Q71&amp;"DEM"</f>
        <v>IUDEM</v>
      </c>
      <c r="K71" s="44"/>
      <c r="L71" s="49"/>
      <c r="M71" s="49"/>
      <c r="N71" s="49"/>
      <c r="O71" s="49"/>
      <c r="Q71" t="s">
        <v>58</v>
      </c>
    </row>
    <row r="72" spans="2:18" x14ac:dyDescent="0.3">
      <c r="B72" t="s">
        <v>55</v>
      </c>
      <c r="C72" s="14" t="s">
        <v>54</v>
      </c>
      <c r="D72" s="46" t="s">
        <v>35</v>
      </c>
      <c r="E72" s="46">
        <v>2010</v>
      </c>
      <c r="F72" s="45">
        <v>0</v>
      </c>
      <c r="G72" s="45">
        <v>0</v>
      </c>
      <c r="H72" s="37" t="str">
        <f>Q72&amp;"DTF"</f>
        <v>IUDTF</v>
      </c>
      <c r="K72" s="44"/>
      <c r="L72" s="49"/>
      <c r="M72" s="49"/>
      <c r="N72" s="49"/>
      <c r="O72" s="49"/>
      <c r="Q72" t="s">
        <v>58</v>
      </c>
    </row>
    <row r="73" spans="2:18" x14ac:dyDescent="0.3">
      <c r="B73" t="s">
        <v>55</v>
      </c>
      <c r="C73" s="14" t="s">
        <v>54</v>
      </c>
      <c r="D73" s="46" t="s">
        <v>35</v>
      </c>
      <c r="E73" s="46">
        <v>2010</v>
      </c>
      <c r="F73" s="45">
        <v>5.6496630001858998E-2</v>
      </c>
      <c r="G73" s="45">
        <v>1.7301723999389999E-2</v>
      </c>
      <c r="H73" s="37" t="str">
        <f>Q73&amp;"DFL"</f>
        <v>IUDFL</v>
      </c>
      <c r="K73" s="44"/>
      <c r="L73" s="49"/>
      <c r="M73" s="49"/>
      <c r="N73" s="49"/>
      <c r="O73" s="49"/>
      <c r="Q73" t="s">
        <v>58</v>
      </c>
    </row>
    <row r="74" spans="2:18" x14ac:dyDescent="0.3">
      <c r="B74" t="s">
        <v>55</v>
      </c>
      <c r="C74" s="14" t="s">
        <v>54</v>
      </c>
      <c r="D74" s="46" t="s">
        <v>35</v>
      </c>
      <c r="E74" s="46">
        <v>2010</v>
      </c>
      <c r="F74" s="45">
        <v>2.7481657126419798</v>
      </c>
      <c r="G74" s="45">
        <v>0.72713545675479996</v>
      </c>
      <c r="H74" s="47" t="str">
        <f>Q74&amp;"DMT"</f>
        <v>INDMT</v>
      </c>
      <c r="K74" s="44"/>
      <c r="L74" s="49">
        <f>F76/$D204</f>
        <v>0.79077051993136727</v>
      </c>
      <c r="M74" s="49">
        <f>G74/$D202</f>
        <v>0.20922948006863284</v>
      </c>
      <c r="N74" s="49"/>
      <c r="O74" s="49"/>
      <c r="Q74" t="s">
        <v>57</v>
      </c>
    </row>
    <row r="75" spans="2:18" x14ac:dyDescent="0.3">
      <c r="B75" t="s">
        <v>55</v>
      </c>
      <c r="C75" s="14" t="s">
        <v>54</v>
      </c>
      <c r="D75" s="46" t="s">
        <v>35</v>
      </c>
      <c r="E75" s="46">
        <v>2010</v>
      </c>
      <c r="F75" s="45">
        <v>5.33849364808699E-2</v>
      </c>
      <c r="G75" s="45">
        <v>1.41250871420432E-2</v>
      </c>
      <c r="H75" s="37" t="str">
        <f>Q75&amp;"DHT"</f>
        <v>INDHT</v>
      </c>
      <c r="K75" s="44"/>
      <c r="L75" s="49"/>
      <c r="M75" s="49"/>
      <c r="N75" s="49"/>
      <c r="O75" s="49"/>
      <c r="Q75" t="s">
        <v>57</v>
      </c>
    </row>
    <row r="76" spans="2:18" x14ac:dyDescent="0.3">
      <c r="B76" t="s">
        <v>55</v>
      </c>
      <c r="C76" s="14" t="s">
        <v>54</v>
      </c>
      <c r="D76" s="46" t="s">
        <v>35</v>
      </c>
      <c r="E76" s="46">
        <v>2010</v>
      </c>
      <c r="F76" s="45">
        <v>0.12644732284045801</v>
      </c>
      <c r="G76" s="45">
        <v>3.3456618509597198E-2</v>
      </c>
      <c r="H76" s="37" t="str">
        <f>Q76&amp;"DRH"</f>
        <v>INDRH</v>
      </c>
      <c r="K76" s="44"/>
      <c r="Q76" t="s">
        <v>57</v>
      </c>
      <c r="R76" s="48"/>
    </row>
    <row r="77" spans="2:18" x14ac:dyDescent="0.3">
      <c r="B77" t="s">
        <v>55</v>
      </c>
      <c r="C77" s="14" t="s">
        <v>54</v>
      </c>
      <c r="D77" s="46" t="s">
        <v>35</v>
      </c>
      <c r="E77" s="46">
        <v>2010</v>
      </c>
      <c r="F77" s="45">
        <v>0.56568584933869903</v>
      </c>
      <c r="G77" s="45">
        <v>0.14967446706231699</v>
      </c>
      <c r="H77" s="37" t="str">
        <f>Q77&amp;"DLA"</f>
        <v>INDLA</v>
      </c>
      <c r="K77" s="44"/>
      <c r="L77" s="49"/>
      <c r="M77" s="49"/>
      <c r="N77" s="49"/>
      <c r="O77" s="49"/>
      <c r="Q77" t="s">
        <v>57</v>
      </c>
    </row>
    <row r="78" spans="2:18" x14ac:dyDescent="0.3">
      <c r="B78" t="s">
        <v>55</v>
      </c>
      <c r="C78" s="14" t="s">
        <v>54</v>
      </c>
      <c r="D78" s="46" t="s">
        <v>35</v>
      </c>
      <c r="E78" s="46">
        <v>2010</v>
      </c>
      <c r="F78" s="45">
        <v>1.92998636924871</v>
      </c>
      <c r="G78" s="45">
        <v>0.510653893132616</v>
      </c>
      <c r="H78" s="37" t="str">
        <f>Q78&amp;"DEM"</f>
        <v>INDEM</v>
      </c>
      <c r="K78" s="44"/>
      <c r="L78" s="49"/>
      <c r="M78" s="49"/>
      <c r="N78" s="49"/>
      <c r="O78" s="49"/>
      <c r="Q78" t="s">
        <v>57</v>
      </c>
    </row>
    <row r="79" spans="2:18" x14ac:dyDescent="0.3">
      <c r="B79" t="s">
        <v>55</v>
      </c>
      <c r="C79" s="14" t="s">
        <v>54</v>
      </c>
      <c r="D79" s="46" t="s">
        <v>35</v>
      </c>
      <c r="E79" s="46">
        <v>2010</v>
      </c>
      <c r="F79" s="45">
        <v>0</v>
      </c>
      <c r="G79" s="45">
        <v>0</v>
      </c>
      <c r="H79" s="37" t="str">
        <f>Q79&amp;"DTF"</f>
        <v>INDTF</v>
      </c>
      <c r="K79" s="44"/>
      <c r="L79" s="49"/>
      <c r="M79" s="49"/>
      <c r="N79" s="49"/>
      <c r="O79" s="49"/>
      <c r="Q79" t="s">
        <v>57</v>
      </c>
    </row>
    <row r="80" spans="2:18" x14ac:dyDescent="0.3">
      <c r="B80" t="s">
        <v>55</v>
      </c>
      <c r="C80" s="14" t="s">
        <v>54</v>
      </c>
      <c r="D80" s="46" t="s">
        <v>35</v>
      </c>
      <c r="E80" s="46">
        <v>2010</v>
      </c>
      <c r="F80" s="45">
        <v>4.3395670984989601E-2</v>
      </c>
      <c r="G80" s="45">
        <v>1.1482033597062799E-2</v>
      </c>
      <c r="H80" s="37" t="str">
        <f>Q80&amp;"DFL"</f>
        <v>INDFL</v>
      </c>
      <c r="K80" s="44"/>
      <c r="L80" s="49"/>
      <c r="M80" s="49"/>
      <c r="N80" s="49"/>
      <c r="O80" s="49"/>
      <c r="Q80" t="s">
        <v>57</v>
      </c>
    </row>
    <row r="81" spans="2:19" x14ac:dyDescent="0.3">
      <c r="B81" t="s">
        <v>55</v>
      </c>
      <c r="C81" s="14" t="s">
        <v>54</v>
      </c>
      <c r="D81" s="46" t="s">
        <v>35</v>
      </c>
      <c r="E81" s="46">
        <v>2010</v>
      </c>
      <c r="F81" s="45">
        <v>1.7226363009794201</v>
      </c>
      <c r="G81" s="45">
        <v>0.52010104902057896</v>
      </c>
      <c r="H81" s="47" t="str">
        <f>Q81&amp;"DMT"</f>
        <v>IWDMT</v>
      </c>
      <c r="K81" s="44"/>
      <c r="L81" s="49">
        <f>F81/$D210</f>
        <v>0.76809542632329231</v>
      </c>
      <c r="M81" s="49">
        <f>G81/$D210</f>
        <v>0.23190457367670769</v>
      </c>
      <c r="N81" s="49"/>
      <c r="O81" s="49"/>
      <c r="Q81" t="s">
        <v>56</v>
      </c>
    </row>
    <row r="82" spans="2:19" x14ac:dyDescent="0.3">
      <c r="B82" t="s">
        <v>55</v>
      </c>
      <c r="C82" s="14" t="s">
        <v>54</v>
      </c>
      <c r="D82" s="46" t="s">
        <v>35</v>
      </c>
      <c r="E82" s="46">
        <v>2010</v>
      </c>
      <c r="F82" s="45">
        <v>0</v>
      </c>
      <c r="G82" s="45">
        <v>0</v>
      </c>
      <c r="H82" s="37" t="str">
        <f>Q82&amp;"DHT"</f>
        <v>IWDHT</v>
      </c>
      <c r="K82" s="44"/>
      <c r="Q82" t="s">
        <v>56</v>
      </c>
    </row>
    <row r="83" spans="2:19" x14ac:dyDescent="0.3">
      <c r="B83" t="s">
        <v>55</v>
      </c>
      <c r="C83" s="14" t="s">
        <v>54</v>
      </c>
      <c r="D83" s="46" t="s">
        <v>35</v>
      </c>
      <c r="E83" s="46">
        <v>2010</v>
      </c>
      <c r="F83" s="45">
        <v>0.64290163254829302</v>
      </c>
      <c r="G83" s="45">
        <v>0.19410586745170699</v>
      </c>
      <c r="H83" s="37" t="str">
        <f>Q83&amp;"DRH"</f>
        <v>IWDRH</v>
      </c>
      <c r="K83" s="44"/>
      <c r="Q83" t="s">
        <v>56</v>
      </c>
    </row>
    <row r="84" spans="2:19" x14ac:dyDescent="0.3">
      <c r="B84" t="s">
        <v>55</v>
      </c>
      <c r="C84" s="14" t="s">
        <v>54</v>
      </c>
      <c r="D84" s="46" t="s">
        <v>35</v>
      </c>
      <c r="E84" s="46">
        <v>2010</v>
      </c>
      <c r="F84" s="45">
        <v>0.39649085906808401</v>
      </c>
      <c r="G84" s="45">
        <v>0.11970914093191599</v>
      </c>
      <c r="H84" s="37" t="str">
        <f>Q84&amp;"DLA"</f>
        <v>IWDLA</v>
      </c>
      <c r="K84" s="44"/>
      <c r="Q84" t="s">
        <v>56</v>
      </c>
      <c r="R84" s="48"/>
    </row>
    <row r="85" spans="2:19" x14ac:dyDescent="0.3">
      <c r="B85" t="s">
        <v>55</v>
      </c>
      <c r="C85" s="14" t="s">
        <v>54</v>
      </c>
      <c r="D85" s="46" t="s">
        <v>35</v>
      </c>
      <c r="E85" s="46">
        <v>2010</v>
      </c>
      <c r="F85" s="45">
        <v>1.3877180067382899</v>
      </c>
      <c r="G85" s="45">
        <v>0.41898199326170699</v>
      </c>
      <c r="H85" s="37" t="str">
        <f>Q85&amp;"DEM"</f>
        <v>IWDEM</v>
      </c>
      <c r="K85" s="44"/>
      <c r="Q85" t="s">
        <v>56</v>
      </c>
    </row>
    <row r="86" spans="2:19" x14ac:dyDescent="0.3">
      <c r="B86" t="s">
        <v>55</v>
      </c>
      <c r="C86" s="14" t="s">
        <v>54</v>
      </c>
      <c r="D86" s="46" t="s">
        <v>35</v>
      </c>
      <c r="E86" s="46">
        <v>2010</v>
      </c>
      <c r="F86" s="45">
        <v>0.222363625920593</v>
      </c>
      <c r="G86" s="45">
        <v>6.7136374079406799E-2</v>
      </c>
      <c r="H86" s="37" t="str">
        <f>Q86&amp;"DTF"</f>
        <v>IWDTF</v>
      </c>
      <c r="K86" s="44"/>
      <c r="Q86" t="s">
        <v>56</v>
      </c>
      <c r="R86" s="49"/>
    </row>
    <row r="87" spans="2:19" x14ac:dyDescent="0.3">
      <c r="B87" t="s">
        <v>55</v>
      </c>
      <c r="C87" s="14" t="s">
        <v>54</v>
      </c>
      <c r="D87" s="46" t="s">
        <v>35</v>
      </c>
      <c r="E87" s="46">
        <v>2010</v>
      </c>
      <c r="F87" s="45">
        <v>0</v>
      </c>
      <c r="G87" s="45">
        <v>0</v>
      </c>
      <c r="H87" s="37" t="str">
        <f>Q87&amp;"DFL"</f>
        <v>IWDFL</v>
      </c>
      <c r="K87" s="44"/>
      <c r="Q87" t="s">
        <v>56</v>
      </c>
    </row>
    <row r="88" spans="2:19" x14ac:dyDescent="0.3">
      <c r="B88" t="s">
        <v>55</v>
      </c>
      <c r="C88" s="14" t="s">
        <v>54</v>
      </c>
      <c r="D88" s="46" t="s">
        <v>35</v>
      </c>
      <c r="E88" s="46">
        <v>2010</v>
      </c>
      <c r="F88" s="45">
        <v>0.40992496145028501</v>
      </c>
      <c r="G88" s="45">
        <v>0.123765186156123</v>
      </c>
      <c r="H88" s="47" t="str">
        <f>Q88&amp;"DMT"</f>
        <v>IIDMT</v>
      </c>
      <c r="K88" s="44"/>
      <c r="Q88" t="s">
        <v>53</v>
      </c>
    </row>
    <row r="89" spans="2:19" x14ac:dyDescent="0.3">
      <c r="B89" t="s">
        <v>55</v>
      </c>
      <c r="C89" s="14" t="s">
        <v>54</v>
      </c>
      <c r="D89" s="46" t="s">
        <v>35</v>
      </c>
      <c r="E89" s="46">
        <v>2010</v>
      </c>
      <c r="F89" s="45">
        <v>8.1407901506683297E-2</v>
      </c>
      <c r="G89" s="45">
        <v>2.4578801078391801E-2</v>
      </c>
      <c r="H89" s="37" t="str">
        <f>Q89&amp;"DHT"</f>
        <v>IIDHT</v>
      </c>
      <c r="K89" s="44"/>
      <c r="Q89" t="s">
        <v>53</v>
      </c>
    </row>
    <row r="90" spans="2:19" x14ac:dyDescent="0.3">
      <c r="B90" t="s">
        <v>55</v>
      </c>
      <c r="C90" s="14" t="s">
        <v>54</v>
      </c>
      <c r="D90" s="46" t="s">
        <v>35</v>
      </c>
      <c r="E90" s="46">
        <v>2010</v>
      </c>
      <c r="F90" s="45">
        <v>0.17552072944616601</v>
      </c>
      <c r="G90" s="45">
        <v>5.2993493436719698E-2</v>
      </c>
      <c r="H90" s="37" t="str">
        <f>Q90&amp;"DRH"</f>
        <v>IIDRH</v>
      </c>
      <c r="K90" s="44"/>
      <c r="Q90" t="s">
        <v>53</v>
      </c>
    </row>
    <row r="91" spans="2:19" x14ac:dyDescent="0.3">
      <c r="B91" t="s">
        <v>55</v>
      </c>
      <c r="C91" s="14" t="s">
        <v>54</v>
      </c>
      <c r="D91" s="46" t="s">
        <v>35</v>
      </c>
      <c r="E91" s="46">
        <v>2010</v>
      </c>
      <c r="F91" s="45">
        <v>0.25367644536932399</v>
      </c>
      <c r="G91" s="45">
        <v>7.6590389551980595E-2</v>
      </c>
      <c r="H91" s="37" t="str">
        <f>Q91&amp;"DLA"</f>
        <v>IIDLA</v>
      </c>
      <c r="K91" s="44"/>
      <c r="Q91" t="s">
        <v>53</v>
      </c>
    </row>
    <row r="92" spans="2:19" x14ac:dyDescent="0.3">
      <c r="B92" t="s">
        <v>55</v>
      </c>
      <c r="C92" s="14" t="s">
        <v>54</v>
      </c>
      <c r="D92" s="46" t="s">
        <v>35</v>
      </c>
      <c r="E92" s="46">
        <v>2010</v>
      </c>
      <c r="F92" s="45">
        <v>1.0994341825140801</v>
      </c>
      <c r="G92" s="45">
        <v>0.33194288970315</v>
      </c>
      <c r="H92" s="37" t="str">
        <f>Q92&amp;"DEM"</f>
        <v>IIDEM</v>
      </c>
      <c r="K92" s="44"/>
      <c r="Q92" t="s">
        <v>53</v>
      </c>
      <c r="R92" s="48"/>
    </row>
    <row r="93" spans="2:19" x14ac:dyDescent="0.3">
      <c r="B93" t="s">
        <v>55</v>
      </c>
      <c r="C93" s="14" t="s">
        <v>54</v>
      </c>
      <c r="D93" s="46" t="s">
        <v>35</v>
      </c>
      <c r="E93" s="46">
        <v>2010</v>
      </c>
      <c r="F93" s="45">
        <v>0</v>
      </c>
      <c r="G93" s="45">
        <v>0</v>
      </c>
      <c r="H93" s="37" t="str">
        <f>Q93&amp;"DTF"</f>
        <v>IIDTF</v>
      </c>
      <c r="K93" s="44"/>
      <c r="Q93" t="s">
        <v>53</v>
      </c>
    </row>
    <row r="94" spans="2:19" x14ac:dyDescent="0.3">
      <c r="B94" t="s">
        <v>55</v>
      </c>
      <c r="C94" s="14" t="s">
        <v>54</v>
      </c>
      <c r="D94" s="46" t="s">
        <v>35</v>
      </c>
      <c r="E94" s="46">
        <v>2010</v>
      </c>
      <c r="F94" s="45">
        <v>2.66037847604358E-2</v>
      </c>
      <c r="G94" s="45">
        <v>8.0322563468291901E-3</v>
      </c>
      <c r="H94" s="37" t="str">
        <f>Q94&amp;"DFL"</f>
        <v>IIDFL</v>
      </c>
      <c r="K94" s="44"/>
      <c r="Q94" t="s">
        <v>53</v>
      </c>
    </row>
    <row r="95" spans="2:19" x14ac:dyDescent="0.3">
      <c r="K95" s="44"/>
    </row>
    <row r="96" spans="2:19" x14ac:dyDescent="0.3">
      <c r="K96" s="44"/>
      <c r="S96" s="13"/>
    </row>
    <row r="97" spans="2:11" x14ac:dyDescent="0.3">
      <c r="K97" s="44"/>
    </row>
    <row r="98" spans="2:11" x14ac:dyDescent="0.3">
      <c r="K98" s="44"/>
    </row>
    <row r="99" spans="2:11" x14ac:dyDescent="0.3">
      <c r="K99" s="44"/>
    </row>
    <row r="100" spans="2:11" x14ac:dyDescent="0.3">
      <c r="K100" s="44"/>
    </row>
    <row r="101" spans="2:11" x14ac:dyDescent="0.3">
      <c r="K101" s="44"/>
    </row>
    <row r="102" spans="2:11" x14ac:dyDescent="0.3">
      <c r="B102" s="37" t="s">
        <v>49</v>
      </c>
      <c r="K102" s="44"/>
    </row>
    <row r="103" spans="2:11" x14ac:dyDescent="0.3">
      <c r="B103" s="37" t="s">
        <v>48</v>
      </c>
      <c r="K103" s="44"/>
    </row>
    <row r="104" spans="2:11" x14ac:dyDescent="0.3">
      <c r="B104" s="37" t="s">
        <v>47</v>
      </c>
      <c r="K104" s="44"/>
    </row>
    <row r="105" spans="2:11" x14ac:dyDescent="0.3">
      <c r="B105" s="37" t="s">
        <v>46</v>
      </c>
      <c r="K105" s="44"/>
    </row>
    <row r="106" spans="2:11" x14ac:dyDescent="0.3">
      <c r="B106" s="37" t="s">
        <v>38</v>
      </c>
      <c r="K106" s="44"/>
    </row>
    <row r="107" spans="2:11" x14ac:dyDescent="0.3">
      <c r="B107" s="37" t="s">
        <v>45</v>
      </c>
      <c r="K107" s="44"/>
    </row>
    <row r="108" spans="2:11" x14ac:dyDescent="0.3">
      <c r="B108" s="37" t="s">
        <v>44</v>
      </c>
      <c r="K108" s="44"/>
    </row>
    <row r="109" spans="2:11" x14ac:dyDescent="0.3">
      <c r="B109" s="37" t="s">
        <v>36</v>
      </c>
      <c r="K109" s="44"/>
    </row>
    <row r="110" spans="2:11" x14ac:dyDescent="0.3">
      <c r="B110" s="37" t="s">
        <v>43</v>
      </c>
      <c r="K110" s="44"/>
    </row>
    <row r="111" spans="2:11" x14ac:dyDescent="0.3">
      <c r="B111" s="37" t="s">
        <v>42</v>
      </c>
      <c r="K111" s="44"/>
    </row>
    <row r="112" spans="2:11" x14ac:dyDescent="0.3">
      <c r="B112" s="37" t="s">
        <v>41</v>
      </c>
      <c r="K112" s="44"/>
    </row>
    <row r="113" spans="2:32" x14ac:dyDescent="0.3">
      <c r="B113" s="37" t="s">
        <v>40</v>
      </c>
      <c r="K113" s="44"/>
    </row>
    <row r="114" spans="2:32" x14ac:dyDescent="0.3">
      <c r="B114" s="37" t="s">
        <v>39</v>
      </c>
      <c r="K114" s="44"/>
    </row>
    <row r="115" spans="2:32" x14ac:dyDescent="0.3">
      <c r="K115" s="44"/>
    </row>
    <row r="119" spans="2:32" x14ac:dyDescent="0.3">
      <c r="D119" s="14" t="s">
        <v>140</v>
      </c>
      <c r="N119" s="14" t="s">
        <v>139</v>
      </c>
    </row>
    <row r="121" spans="2:32" x14ac:dyDescent="0.3">
      <c r="D121" s="14">
        <v>2010</v>
      </c>
      <c r="E121" s="14">
        <v>2015</v>
      </c>
      <c r="F121" s="14">
        <v>2020</v>
      </c>
      <c r="G121" s="14">
        <v>2025</v>
      </c>
      <c r="H121" s="14">
        <v>2030</v>
      </c>
      <c r="I121" s="14">
        <v>2040</v>
      </c>
      <c r="J121" s="14">
        <v>2050</v>
      </c>
      <c r="L121" s="14"/>
      <c r="M121" s="14">
        <v>2015</v>
      </c>
      <c r="N121" s="14">
        <v>2020</v>
      </c>
      <c r="O121" s="14">
        <v>2025</v>
      </c>
      <c r="P121" s="14">
        <v>2030</v>
      </c>
      <c r="Q121" s="14">
        <v>2040</v>
      </c>
      <c r="R121" s="14">
        <v>2050</v>
      </c>
      <c r="U121" s="42">
        <v>2015</v>
      </c>
      <c r="V121" s="42">
        <v>2020</v>
      </c>
      <c r="W121" s="42">
        <v>2025</v>
      </c>
      <c r="X121" s="14">
        <v>2030</v>
      </c>
      <c r="Y121" s="14">
        <v>2040</v>
      </c>
      <c r="Z121" s="14">
        <v>2050</v>
      </c>
      <c r="AC121" s="14" t="s">
        <v>52</v>
      </c>
    </row>
    <row r="122" spans="2:32" x14ac:dyDescent="0.3">
      <c r="B122" s="37" t="s">
        <v>49</v>
      </c>
      <c r="C122" s="31" t="str">
        <f t="shared" ref="C122:C128" si="0">H4</f>
        <v>IADMT</v>
      </c>
      <c r="D122" s="13">
        <f t="shared" ref="D122:D128" si="1">SUM(F4:G4)</f>
        <v>8.02562597580655</v>
      </c>
      <c r="E122" s="36">
        <f>D122*'[15]Convergence programme'!$I$25/100</f>
        <v>7.8707528487848322</v>
      </c>
      <c r="F122" s="36">
        <f>D122*'[15]Convergence programme'!$N$25/100</f>
        <v>9.222860584058413</v>
      </c>
      <c r="G122" s="36">
        <f>D122*'[15]Convergence programme'!$S$25/100</f>
        <v>10.123385195447559</v>
      </c>
      <c r="H122" s="36">
        <f>D122*'[15]Convergence programme'!$X$25/100</f>
        <v>10.99970040187741</v>
      </c>
      <c r="I122" s="36">
        <f>D122*'[15]Convergence programme'!$AH$25/100</f>
        <v>12.769559029685441</v>
      </c>
      <c r="J122" s="36">
        <f>D122*'[15]Convergence programme'!$AR$25/100</f>
        <v>14.293747528301145</v>
      </c>
      <c r="M122" s="36">
        <f>D122*'[15]Convergence programme'!$I$42/100</f>
        <v>7.8707528487848322</v>
      </c>
      <c r="N122" s="36">
        <f>D122*'[15]Convergence programme'!$N$42/100</f>
        <v>8.3599507551818331</v>
      </c>
      <c r="O122" s="36">
        <f>D122*'[15]Convergence programme'!$S$42/100</f>
        <v>8.915964048596237</v>
      </c>
      <c r="P122" s="36">
        <f>D122*'[15]Convergence programme'!$X$42/100</f>
        <v>9.2370793556505344</v>
      </c>
      <c r="Q122" s="36">
        <f>D122*'[15]Convergence programme'!$AH$42/100</f>
        <v>10.478589414700819</v>
      </c>
      <c r="R122" s="36">
        <f>D122*'[15]Convergence programme'!$AR$42/100</f>
        <v>11.788827244848767</v>
      </c>
      <c r="U122" s="35">
        <f t="shared" ref="U122:U153" si="2">(E122-M122)*1000</f>
        <v>0</v>
      </c>
      <c r="V122" s="35">
        <f t="shared" ref="V122:V153" si="3">(F122-N122)*1000</f>
        <v>862.90982887657992</v>
      </c>
      <c r="W122" s="35">
        <f t="shared" ref="W122:W153" si="4">(G122-O122)*1000</f>
        <v>1207.4211468513222</v>
      </c>
      <c r="X122" s="3">
        <f t="shared" ref="X122:X153" si="5">(H122-P122)*1000</f>
        <v>1762.6210462268759</v>
      </c>
      <c r="Y122" s="3">
        <f t="shared" ref="Y122:Y153" si="6">(I122-Q122)*1000</f>
        <v>2290.9696149846218</v>
      </c>
      <c r="Z122" s="3">
        <f t="shared" ref="Z122:Z153" si="7">(J122-R122)*1000</f>
        <v>2504.9202834523785</v>
      </c>
      <c r="AC122" s="43" t="s">
        <v>50</v>
      </c>
      <c r="AD122" s="37"/>
      <c r="AE122" s="37"/>
      <c r="AF122" s="37"/>
    </row>
    <row r="123" spans="2:32" ht="15" thickBot="1" x14ac:dyDescent="0.35">
      <c r="C123" s="31" t="str">
        <f t="shared" si="0"/>
        <v>IADHT</v>
      </c>
      <c r="D123" s="13">
        <f t="shared" si="1"/>
        <v>0.25240509403525602</v>
      </c>
      <c r="E123" s="36">
        <f>D123*'[15]Convergence programme'!I$25/100</f>
        <v>0.24753435045621422</v>
      </c>
      <c r="F123" s="36">
        <f>D123*'[15]Convergence programme'!N$25/100</f>
        <v>0.29005799672334887</v>
      </c>
      <c r="G123" s="36">
        <f>D123*'[15]Convergence programme'!S$25/100</f>
        <v>0.3183794011725386</v>
      </c>
      <c r="H123" s="36">
        <f>D123*'[15]Convergence programme'!X$25/100</f>
        <v>0.34593942237838882</v>
      </c>
      <c r="I123" s="36">
        <f>D123*'[15]Convergence programme'!AH$25/100</f>
        <v>0.40160129034079417</v>
      </c>
      <c r="J123" s="36">
        <f>D123*'[15]Convergence programme'!AR$25/100</f>
        <v>0.4495368585419886</v>
      </c>
      <c r="M123" s="36">
        <f>D123*'[15]Convergence programme'!$I$42/100</f>
        <v>0.24753435045621422</v>
      </c>
      <c r="N123" s="36">
        <f>D123*'[15]Convergence programme'!$N$42/100</f>
        <v>0.26291957323362836</v>
      </c>
      <c r="O123" s="36">
        <f>D123*'[15]Convergence programme'!$S$42/100</f>
        <v>0.28040613291534977</v>
      </c>
      <c r="P123" s="36">
        <f>D123*'[15]Convergence programme'!$X$42/100</f>
        <v>0.29050517559657246</v>
      </c>
      <c r="Q123" s="36">
        <f>D123*'[15]Convergence programme'!$AH$42/100</f>
        <v>0.32955053656217759</v>
      </c>
      <c r="R123" s="36">
        <f>D123*'[15]Convergence programme'!$AR$42/100</f>
        <v>0.37075737871056302</v>
      </c>
      <c r="U123" s="35">
        <f t="shared" si="2"/>
        <v>0</v>
      </c>
      <c r="V123" s="35">
        <f t="shared" si="3"/>
        <v>27.138423489720509</v>
      </c>
      <c r="W123" s="35">
        <f t="shared" si="4"/>
        <v>37.973268257188828</v>
      </c>
      <c r="X123" s="3">
        <f t="shared" si="5"/>
        <v>55.434246781816356</v>
      </c>
      <c r="Y123" s="3">
        <f t="shared" si="6"/>
        <v>72.050753778616581</v>
      </c>
      <c r="Z123" s="3">
        <f t="shared" si="7"/>
        <v>78.779479831425576</v>
      </c>
    </row>
    <row r="124" spans="2:32" x14ac:dyDescent="0.3">
      <c r="C124" s="31" t="str">
        <f t="shared" si="0"/>
        <v>IADRH</v>
      </c>
      <c r="D124" s="13">
        <f t="shared" si="1"/>
        <v>0.40424435267315301</v>
      </c>
      <c r="E124" s="36">
        <f>D124*'[15]Convergence programme'!I$25/100</f>
        <v>0.396443517303041</v>
      </c>
      <c r="F124" s="36">
        <f>D124*'[15]Convergence programme'!N$25/100</f>
        <v>0.46454810102494837</v>
      </c>
      <c r="G124" s="36">
        <f>D124*'[15]Convergence programme'!S$25/100</f>
        <v>0.50990680446996717</v>
      </c>
      <c r="H124" s="36">
        <f>D124*'[15]Convergence programme'!X$25/100</f>
        <v>0.55404609957651163</v>
      </c>
      <c r="I124" s="36">
        <f>D124*'[15]Convergence programme'!AH$25/100</f>
        <v>0.64319246117846152</v>
      </c>
      <c r="J124" s="36">
        <f>D124*'[15]Convergence programme'!AR$25/100</f>
        <v>0.71996461513033438</v>
      </c>
      <c r="M124" s="36">
        <f>D124*'[15]Convergence programme'!$I$42/100</f>
        <v>0.396443517303041</v>
      </c>
      <c r="N124" s="36">
        <f>D124*'[15]Convergence programme'!$N$42/100</f>
        <v>0.42108402404938777</v>
      </c>
      <c r="O124" s="36">
        <f>D124*'[15]Convergence programme'!$S$42/100</f>
        <v>0.44908996832732129</v>
      </c>
      <c r="P124" s="36">
        <f>D124*'[15]Convergence programme'!$X$42/100</f>
        <v>0.46526428916222157</v>
      </c>
      <c r="Q124" s="36">
        <f>D124*'[15]Convergence programme'!$AH$42/100</f>
        <v>0.52779815651050077</v>
      </c>
      <c r="R124" s="36">
        <f>D124*'[15]Convergence programme'!$AR$42/100</f>
        <v>0.59379378664485993</v>
      </c>
      <c r="U124" s="35">
        <f t="shared" si="2"/>
        <v>0</v>
      </c>
      <c r="V124" s="35">
        <f t="shared" si="3"/>
        <v>43.464076975560594</v>
      </c>
      <c r="W124" s="35">
        <f t="shared" si="4"/>
        <v>60.816836142645883</v>
      </c>
      <c r="X124" s="3">
        <f t="shared" si="5"/>
        <v>88.781810414290064</v>
      </c>
      <c r="Y124" s="3">
        <f t="shared" si="6"/>
        <v>115.39430466796074</v>
      </c>
      <c r="Z124" s="3">
        <f t="shared" si="7"/>
        <v>126.17082848547444</v>
      </c>
      <c r="AC124" s="41" t="str">
        <f>C122</f>
        <v>IADMT</v>
      </c>
      <c r="AD124" s="40">
        <v>2015</v>
      </c>
      <c r="AE124" s="39">
        <f>U122</f>
        <v>0</v>
      </c>
      <c r="AF124" s="38" t="str">
        <f>B122</f>
        <v>Agriculture</v>
      </c>
    </row>
    <row r="125" spans="2:32" x14ac:dyDescent="0.3">
      <c r="C125" s="31" t="str">
        <f t="shared" si="0"/>
        <v>IADLA</v>
      </c>
      <c r="D125" s="13">
        <f t="shared" si="1"/>
        <v>1.7365186318407462</v>
      </c>
      <c r="E125" s="36">
        <f>D125*'[15]Convergence programme'!I$25/100</f>
        <v>1.7030084643528296</v>
      </c>
      <c r="F125" s="36">
        <f>D125*'[15]Convergence programme'!N$25/100</f>
        <v>1.9955663634670611</v>
      </c>
      <c r="G125" s="36">
        <f>D125*'[15]Convergence programme'!S$25/100</f>
        <v>2.1904144377259969</v>
      </c>
      <c r="H125" s="36">
        <f>D125*'[15]Convergence programme'!X$25/100</f>
        <v>2.3800242809853418</v>
      </c>
      <c r="I125" s="36">
        <f>D125*'[15]Convergence programme'!AH$25/100</f>
        <v>2.7629716662955417</v>
      </c>
      <c r="J125" s="36">
        <f>D125*'[15]Convergence programme'!AR$25/100</f>
        <v>3.0927629790557343</v>
      </c>
      <c r="M125" s="36">
        <f>D125*'[15]Convergence programme'!$I$42/100</f>
        <v>1.7030084643528296</v>
      </c>
      <c r="N125" s="36">
        <f>D125*'[15]Convergence programme'!$N$42/100</f>
        <v>1.808857065032293</v>
      </c>
      <c r="O125" s="36">
        <f>D125*'[15]Convergence programme'!$S$42/100</f>
        <v>1.9291626270502411</v>
      </c>
      <c r="P125" s="36">
        <f>D125*'[15]Convergence programme'!$X$42/100</f>
        <v>1.9986429037725824</v>
      </c>
      <c r="Q125" s="36">
        <f>D125*'[15]Convergence programme'!$AH$42/100</f>
        <v>2.2672705915887792</v>
      </c>
      <c r="R125" s="36">
        <f>D125*'[15]Convergence programme'!$AR$42/100</f>
        <v>2.5507690266084664</v>
      </c>
      <c r="U125" s="35">
        <f t="shared" si="2"/>
        <v>0</v>
      </c>
      <c r="V125" s="35">
        <f t="shared" si="3"/>
        <v>186.70929843476802</v>
      </c>
      <c r="W125" s="35">
        <f t="shared" si="4"/>
        <v>261.25181067575573</v>
      </c>
      <c r="X125" s="3">
        <f t="shared" si="5"/>
        <v>381.38137721275945</v>
      </c>
      <c r="Y125" s="3">
        <f t="shared" si="6"/>
        <v>495.70107470676248</v>
      </c>
      <c r="Z125" s="3">
        <f t="shared" si="7"/>
        <v>541.99395244726793</v>
      </c>
      <c r="AC125" s="28"/>
      <c r="AD125" s="27">
        <v>2020</v>
      </c>
      <c r="AE125" s="26">
        <f>V122</f>
        <v>862.90982887657992</v>
      </c>
      <c r="AF125" s="25"/>
    </row>
    <row r="126" spans="2:32" x14ac:dyDescent="0.3">
      <c r="C126" s="31" t="str">
        <f t="shared" si="0"/>
        <v>IADEM</v>
      </c>
      <c r="D126" s="13">
        <f t="shared" si="1"/>
        <v>4.6616456870378595</v>
      </c>
      <c r="E126" s="36">
        <f>D126*'[15]Convergence programme'!I$25/100</f>
        <v>4.5716883869100897</v>
      </c>
      <c r="F126" s="36">
        <f>D126*'[15]Convergence programme'!N$25/100</f>
        <v>5.3570535673395421</v>
      </c>
      <c r="G126" s="36">
        <f>D126*'[15]Convergence programme'!S$25/100</f>
        <v>5.880118893758743</v>
      </c>
      <c r="H126" s="36">
        <f>D126*'[15]Convergence programme'!X$25/100</f>
        <v>6.3891223054370281</v>
      </c>
      <c r="I126" s="36">
        <f>D126*'[15]Convergence programme'!AH$25/100</f>
        <v>7.4171360533813306</v>
      </c>
      <c r="J126" s="36">
        <f>D126*'[15]Convergence programme'!AR$25/100</f>
        <v>8.3024535055306696</v>
      </c>
      <c r="M126" s="36">
        <f>D126*'[15]Convergence programme'!$I$42/100</f>
        <v>4.5716883869100897</v>
      </c>
      <c r="N126" s="36">
        <f>D126*'[15]Convergence programme'!$N$42/100</f>
        <v>4.8558366038015883</v>
      </c>
      <c r="O126" s="36">
        <f>D126*'[15]Convergence programme'!$S$42/100</f>
        <v>5.1787942122167374</v>
      </c>
      <c r="P126" s="36">
        <f>D126*'[15]Convergence programme'!$X$42/100</f>
        <v>5.3653124714383873</v>
      </c>
      <c r="Q126" s="36">
        <f>D126*'[15]Convergence programme'!$AH$42/100</f>
        <v>6.0864375312944512</v>
      </c>
      <c r="R126" s="36">
        <f>D126*'[15]Convergence programme'!$AR$42/100</f>
        <v>6.8474827816357129</v>
      </c>
      <c r="U126" s="35">
        <f t="shared" si="2"/>
        <v>0</v>
      </c>
      <c r="V126" s="35">
        <f t="shared" si="3"/>
        <v>501.21696353795375</v>
      </c>
      <c r="W126" s="35">
        <f t="shared" si="4"/>
        <v>701.32468154200558</v>
      </c>
      <c r="X126" s="3">
        <f t="shared" si="5"/>
        <v>1023.8098339986408</v>
      </c>
      <c r="Y126" s="3">
        <f t="shared" si="6"/>
        <v>1330.6985220868794</v>
      </c>
      <c r="Z126" s="3">
        <f t="shared" si="7"/>
        <v>1454.9707238949568</v>
      </c>
      <c r="AC126" s="28"/>
      <c r="AD126" s="27">
        <v>2025</v>
      </c>
      <c r="AE126" s="26">
        <f>W122</f>
        <v>1207.4211468513222</v>
      </c>
      <c r="AF126" s="25"/>
    </row>
    <row r="127" spans="2:32" x14ac:dyDescent="0.3">
      <c r="C127" s="31" t="str">
        <f t="shared" si="0"/>
        <v>IADTF</v>
      </c>
      <c r="D127" s="13">
        <f t="shared" si="1"/>
        <v>18.968146324124298</v>
      </c>
      <c r="E127" s="36">
        <f>D127*'[15]Convergence programme'!I$25/100</f>
        <v>18.602111806209027</v>
      </c>
      <c r="F127" s="36">
        <f>D127*'[15]Convergence programme'!N$25/100</f>
        <v>21.797747566704601</v>
      </c>
      <c r="G127" s="36">
        <f>D127*'[15]Convergence programme'!S$25/100</f>
        <v>23.926090283994998</v>
      </c>
      <c r="H127" s="36">
        <f>D127*'[15]Convergence programme'!X$25/100</f>
        <v>25.997215341619693</v>
      </c>
      <c r="I127" s="36">
        <f>D127*'[15]Convergence programme'!AH$25/100</f>
        <v>30.1801834398686</v>
      </c>
      <c r="J127" s="36">
        <f>D127*'[15]Convergence programme'!AR$25/100</f>
        <v>33.782523064770515</v>
      </c>
      <c r="M127" s="36">
        <f>D127*'[15]Convergence programme'!$I$42/100</f>
        <v>18.602111806209027</v>
      </c>
      <c r="N127" s="36">
        <f>D127*'[15]Convergence programme'!$N$42/100</f>
        <v>19.758305416273323</v>
      </c>
      <c r="O127" s="36">
        <f>D127*'[15]Convergence programme'!$S$42/100</f>
        <v>21.072413691370556</v>
      </c>
      <c r="P127" s="36">
        <f>D127*'[15]Convergence programme'!$X$42/100</f>
        <v>21.831352888074136</v>
      </c>
      <c r="Q127" s="36">
        <f>D127*'[15]Convergence programme'!$AH$42/100</f>
        <v>24.765596837882846</v>
      </c>
      <c r="R127" s="36">
        <f>D127*'[15]Convergence programme'!$AR$42/100</f>
        <v>27.862275272259023</v>
      </c>
      <c r="U127" s="35">
        <f t="shared" si="2"/>
        <v>0</v>
      </c>
      <c r="V127" s="35">
        <f t="shared" si="3"/>
        <v>2039.4421504312775</v>
      </c>
      <c r="W127" s="35">
        <f t="shared" si="4"/>
        <v>2853.676592624442</v>
      </c>
      <c r="X127" s="3">
        <f t="shared" si="5"/>
        <v>4165.8624535455574</v>
      </c>
      <c r="Y127" s="3">
        <f t="shared" si="6"/>
        <v>5414.586601985754</v>
      </c>
      <c r="Z127" s="3">
        <f t="shared" si="7"/>
        <v>5920.2477925114927</v>
      </c>
      <c r="AC127" s="28"/>
      <c r="AD127" s="27">
        <v>2030</v>
      </c>
      <c r="AE127" s="26">
        <f>X122</f>
        <v>1762.6210462268759</v>
      </c>
      <c r="AF127" s="25"/>
    </row>
    <row r="128" spans="2:32" x14ac:dyDescent="0.3">
      <c r="C128" s="31" t="str">
        <f t="shared" si="0"/>
        <v>IADFL</v>
      </c>
      <c r="D128" s="13">
        <f t="shared" si="1"/>
        <v>0.11216356911034739</v>
      </c>
      <c r="E128" s="36">
        <f>D128*'[15]Convergence programme'!I$25/100</f>
        <v>0.10999911206507744</v>
      </c>
      <c r="F128" s="36">
        <f>D128*'[15]Convergence programme'!N$25/100</f>
        <v>0.12889573519044709</v>
      </c>
      <c r="G128" s="36">
        <f>D128*'[15]Convergence programme'!S$25/100</f>
        <v>0.14148117772036323</v>
      </c>
      <c r="H128" s="36">
        <f>D128*'[15]Convergence programme'!X$25/100</f>
        <v>0.15372827738774647</v>
      </c>
      <c r="I128" s="36">
        <f>D128*'[15]Convergence programme'!AH$25/100</f>
        <v>0.1784632527172865</v>
      </c>
      <c r="J128" s="36">
        <f>D128*'[15]Convergence programme'!AR$25/100</f>
        <v>0.19976482128240997</v>
      </c>
      <c r="M128" s="36">
        <f>D128*'[15]Convergence programme'!$I$42/100</f>
        <v>0.10999911206507744</v>
      </c>
      <c r="N128" s="36">
        <f>D128*'[15]Convergence programme'!$N$42/100</f>
        <v>0.11683598477110743</v>
      </c>
      <c r="O128" s="36">
        <f>D128*'[15]Convergence programme'!$S$42/100</f>
        <v>0.12460664785086691</v>
      </c>
      <c r="P128" s="36">
        <f>D128*'[15]Convergence programme'!$X$42/100</f>
        <v>0.12909445217214358</v>
      </c>
      <c r="Q128" s="36">
        <f>D128*'[15]Convergence programme'!$AH$42/100</f>
        <v>0.14644539772196827</v>
      </c>
      <c r="R128" s="36">
        <f>D128*'[15]Convergence programme'!$AR$42/100</f>
        <v>0.1647568605107661</v>
      </c>
      <c r="U128" s="35">
        <f t="shared" si="2"/>
        <v>0</v>
      </c>
      <c r="V128" s="35">
        <f t="shared" si="3"/>
        <v>12.059750419339654</v>
      </c>
      <c r="W128" s="35">
        <f t="shared" si="4"/>
        <v>16.874529869496321</v>
      </c>
      <c r="X128" s="3">
        <f t="shared" si="5"/>
        <v>24.633825215602894</v>
      </c>
      <c r="Y128" s="3">
        <f t="shared" si="6"/>
        <v>32.017854995318231</v>
      </c>
      <c r="Z128" s="3">
        <f t="shared" si="7"/>
        <v>35.007960771643866</v>
      </c>
      <c r="AC128" s="28"/>
      <c r="AD128" s="27">
        <v>2040</v>
      </c>
      <c r="AE128" s="26">
        <f>Y122</f>
        <v>2290.9696149846218</v>
      </c>
      <c r="AF128" s="25"/>
    </row>
    <row r="129" spans="2:54" x14ac:dyDescent="0.3">
      <c r="B129" s="2"/>
      <c r="C129" s="34" t="e">
        <f>#REF!</f>
        <v>#REF!</v>
      </c>
      <c r="D129" s="13" t="e">
        <f>SUM(#REF!)</f>
        <v>#REF!</v>
      </c>
      <c r="E129" s="33" t="e">
        <f>D129*'[15]Convergence programme'!I$25/100</f>
        <v>#REF!</v>
      </c>
      <c r="F129" s="33" t="e">
        <f>D129*'[15]Convergence programme'!N$25/100</f>
        <v>#REF!</v>
      </c>
      <c r="G129" s="33" t="e">
        <f>D129*'[15]Convergence programme'!S$25/100</f>
        <v>#REF!</v>
      </c>
      <c r="H129" s="33" t="e">
        <f>D129*'[15]Convergence programme'!X$25/100</f>
        <v>#REF!</v>
      </c>
      <c r="I129" s="33" t="e">
        <f>D129*'[15]Convergence programme'!AH$25/100</f>
        <v>#REF!</v>
      </c>
      <c r="J129" s="33" t="e">
        <f>D129*'[15]Convergence programme'!AR$25/100</f>
        <v>#REF!</v>
      </c>
      <c r="K129" s="2"/>
      <c r="L129" s="2"/>
      <c r="M129" s="33" t="e">
        <f>D129*'[15]Convergence programme'!$I$42/100</f>
        <v>#REF!</v>
      </c>
      <c r="N129" s="33" t="e">
        <f>D129*'[15]Convergence programme'!$N$42/100</f>
        <v>#REF!</v>
      </c>
      <c r="O129" s="33" t="e">
        <f>D129*'[15]Convergence programme'!$S$42/100</f>
        <v>#REF!</v>
      </c>
      <c r="P129" s="33" t="e">
        <f>D129*'[15]Convergence programme'!$X$42/100</f>
        <v>#REF!</v>
      </c>
      <c r="Q129" s="33" t="e">
        <f>D129*'[15]Convergence programme'!$AH$42/100</f>
        <v>#REF!</v>
      </c>
      <c r="R129" s="33" t="e">
        <f>D129*'[15]Convergence programme'!$AR$42/100</f>
        <v>#REF!</v>
      </c>
      <c r="S129" s="2"/>
      <c r="T129" s="2"/>
      <c r="U129" s="32" t="e">
        <f t="shared" si="2"/>
        <v>#REF!</v>
      </c>
      <c r="V129" s="32" t="e">
        <f t="shared" si="3"/>
        <v>#REF!</v>
      </c>
      <c r="W129" s="32" t="e">
        <f t="shared" si="4"/>
        <v>#REF!</v>
      </c>
      <c r="X129" s="4" t="e">
        <f t="shared" si="5"/>
        <v>#REF!</v>
      </c>
      <c r="Y129" s="4" t="e">
        <f t="shared" si="6"/>
        <v>#REF!</v>
      </c>
      <c r="Z129" s="4" t="e">
        <f t="shared" si="7"/>
        <v>#REF!</v>
      </c>
      <c r="AC129" s="28"/>
      <c r="AD129" s="29">
        <v>2050</v>
      </c>
      <c r="AE129" s="26">
        <f>Z122</f>
        <v>2504.9202834523785</v>
      </c>
      <c r="AF129" s="25"/>
    </row>
    <row r="130" spans="2:54" x14ac:dyDescent="0.3">
      <c r="B130" s="37" t="s">
        <v>48</v>
      </c>
      <c r="C130" s="31" t="str">
        <f t="shared" ref="C130:C136" si="8">H11</f>
        <v>IFDMT</v>
      </c>
      <c r="D130" s="13">
        <f t="shared" ref="D130:D136" si="9">SUM(F11:G11)</f>
        <v>3.568185333167512</v>
      </c>
      <c r="E130" s="36">
        <f>D130*'[15]Convergence programme'!I$26/100</f>
        <v>3.499328894802884</v>
      </c>
      <c r="F130" s="36">
        <f>D130*'[15]Convergence programme'!N$26/100</f>
        <v>4.1004746502130311</v>
      </c>
      <c r="G130" s="36">
        <f>D130*'[15]Convergence programme'!S$26/100</f>
        <v>4.50084699751672</v>
      </c>
      <c r="H130" s="36">
        <f>D130*'[15]Convergence programme'!X$26/100</f>
        <v>4.8904558674342367</v>
      </c>
      <c r="I130" s="36">
        <f>D130*'[15]Convergence programme'!AH$26/100</f>
        <v>5.6773332545143056</v>
      </c>
      <c r="J130" s="36">
        <f>D130*'[15]Convergence programme'!AR$26/100</f>
        <v>6.354985946296595</v>
      </c>
      <c r="M130" s="36">
        <f>D130*'[15]Convergence programme'!$I$43/100</f>
        <v>3.499328894802884</v>
      </c>
      <c r="N130" s="36">
        <f>D130*'[15]Convergence programme'!$N$43/100</f>
        <v>3.7168257978337538</v>
      </c>
      <c r="O130" s="36">
        <f>D130*'[15]Convergence programme'!$S$43/100</f>
        <v>3.9640287555330205</v>
      </c>
      <c r="P130" s="36">
        <f>D130*'[15]Convergence programme'!$X$43/100</f>
        <v>4.1067963019326115</v>
      </c>
      <c r="Q130" s="36">
        <f>D130*'[15]Convergence programme'!$AH$43/100</f>
        <v>4.6587704404032202</v>
      </c>
      <c r="R130" s="36">
        <f>D130*'[15]Convergence programme'!$AR$43/100</f>
        <v>5.2413008776038268</v>
      </c>
      <c r="U130" s="35">
        <f t="shared" si="2"/>
        <v>0</v>
      </c>
      <c r="V130" s="35">
        <f t="shared" si="3"/>
        <v>383.6488523792774</v>
      </c>
      <c r="W130" s="35">
        <f t="shared" si="4"/>
        <v>536.81824198369952</v>
      </c>
      <c r="X130" s="3">
        <f t="shared" si="5"/>
        <v>783.65956550162514</v>
      </c>
      <c r="Y130" s="3">
        <f t="shared" si="6"/>
        <v>1018.5628141110853</v>
      </c>
      <c r="Z130" s="3">
        <f t="shared" si="7"/>
        <v>1113.6850686927683</v>
      </c>
      <c r="AC130" s="28" t="str">
        <f>C123</f>
        <v>IADHT</v>
      </c>
      <c r="AD130" s="27">
        <v>2015</v>
      </c>
      <c r="AE130" s="26">
        <f>U123</f>
        <v>0</v>
      </c>
      <c r="AF130" s="25"/>
    </row>
    <row r="131" spans="2:54" x14ac:dyDescent="0.3">
      <c r="C131" s="31" t="str">
        <f t="shared" si="8"/>
        <v>IFDHT</v>
      </c>
      <c r="D131" s="13">
        <f t="shared" si="9"/>
        <v>0.177088262156719</v>
      </c>
      <c r="E131" s="36">
        <f>D131*'[15]Convergence programme'!I$26/100</f>
        <v>0.17367093209402606</v>
      </c>
      <c r="F131" s="36">
        <f>D131*'[15]Convergence programme'!N$26/100</f>
        <v>0.20350566521142535</v>
      </c>
      <c r="G131" s="36">
        <f>D131*'[15]Convergence programme'!S$26/100</f>
        <v>0.22337605774416885</v>
      </c>
      <c r="H131" s="36">
        <f>D131*'[15]Convergence programme'!X$26/100</f>
        <v>0.24271226123483466</v>
      </c>
      <c r="I131" s="36">
        <f>D131*'[15]Convergence programme'!AH$26/100</f>
        <v>0.2817648148432903</v>
      </c>
      <c r="J131" s="36">
        <f>D131*'[15]Convergence programme'!AR$26/100</f>
        <v>0.31539657057583775</v>
      </c>
      <c r="M131" s="36">
        <f>D131*'[15]Convergence programme'!$I$43/100</f>
        <v>0.17367093209402606</v>
      </c>
      <c r="N131" s="36">
        <f>D131*'[15]Convergence programme'!$N$43/100</f>
        <v>0.18446525609513231</v>
      </c>
      <c r="O131" s="36">
        <f>D131*'[15]Convergence programme'!$S$43/100</f>
        <v>0.19673388512962894</v>
      </c>
      <c r="P131" s="36">
        <f>D131*'[15]Convergence programme'!$X$43/100</f>
        <v>0.20381940741157806</v>
      </c>
      <c r="Q131" s="36">
        <f>D131*'[15]Convergence programme'!$AH$43/100</f>
        <v>0.23121376387300102</v>
      </c>
      <c r="R131" s="36">
        <f>D131*'[15]Convergence programme'!$AR$43/100</f>
        <v>0.26012462279569992</v>
      </c>
      <c r="U131" s="35">
        <f t="shared" si="2"/>
        <v>0</v>
      </c>
      <c r="V131" s="35">
        <f t="shared" si="3"/>
        <v>19.040409116293038</v>
      </c>
      <c r="W131" s="35">
        <f t="shared" si="4"/>
        <v>26.642172614539909</v>
      </c>
      <c r="X131" s="3">
        <f t="shared" si="5"/>
        <v>38.892853823256608</v>
      </c>
      <c r="Y131" s="3">
        <f t="shared" si="6"/>
        <v>50.551050970289282</v>
      </c>
      <c r="Z131" s="3">
        <f t="shared" si="7"/>
        <v>55.271947780137829</v>
      </c>
      <c r="AC131" s="28"/>
      <c r="AD131" s="27">
        <v>2020</v>
      </c>
      <c r="AE131" s="26">
        <f>V123</f>
        <v>27.138423489720509</v>
      </c>
      <c r="AF131" s="25"/>
    </row>
    <row r="132" spans="2:54" x14ac:dyDescent="0.3">
      <c r="C132" s="31" t="str">
        <f t="shared" si="8"/>
        <v>IFDRH</v>
      </c>
      <c r="D132" s="13">
        <f t="shared" si="9"/>
        <v>1.022589370936545</v>
      </c>
      <c r="E132" s="36">
        <f>D132*'[15]Convergence programme'!I$26/100</f>
        <v>1.0028561296898773</v>
      </c>
      <c r="F132" s="36">
        <f>D132*'[15]Convergence programme'!N$26/100</f>
        <v>1.1751356506418731</v>
      </c>
      <c r="G132" s="36">
        <f>D132*'[15]Convergence programme'!S$26/100</f>
        <v>1.2898764694452014</v>
      </c>
      <c r="H132" s="36">
        <f>D132*'[15]Convergence programme'!X$26/100</f>
        <v>1.4015326341339844</v>
      </c>
      <c r="I132" s="36">
        <f>D132*'[15]Convergence programme'!AH$26/100</f>
        <v>1.6270401056150419</v>
      </c>
      <c r="J132" s="36">
        <f>D132*'[15]Convergence programme'!AR$26/100</f>
        <v>1.8212453878804558</v>
      </c>
      <c r="M132" s="36">
        <f>D132*'[15]Convergence programme'!$I$43/100</f>
        <v>1.0028561296898773</v>
      </c>
      <c r="N132" s="36">
        <f>D132*'[15]Convergence programme'!$N$43/100</f>
        <v>1.0651875392115762</v>
      </c>
      <c r="O132" s="36">
        <f>D132*'[15]Convergence programme'!$S$43/100</f>
        <v>1.1360322665461133</v>
      </c>
      <c r="P132" s="36">
        <f>D132*'[15]Convergence programme'!$X$43/100</f>
        <v>1.1769473429312609</v>
      </c>
      <c r="Q132" s="36">
        <f>D132*'[15]Convergence programme'!$AH$43/100</f>
        <v>1.3351350025758453</v>
      </c>
      <c r="R132" s="36">
        <f>D132*'[15]Convergence programme'!$AR$43/100</f>
        <v>1.5020796474605211</v>
      </c>
      <c r="U132" s="35">
        <f t="shared" si="2"/>
        <v>0</v>
      </c>
      <c r="V132" s="35">
        <f t="shared" si="3"/>
        <v>109.94811143029692</v>
      </c>
      <c r="W132" s="35">
        <f t="shared" si="4"/>
        <v>153.84420289908806</v>
      </c>
      <c r="X132" s="3">
        <f t="shared" si="5"/>
        <v>224.58529120272351</v>
      </c>
      <c r="Y132" s="3">
        <f t="shared" si="6"/>
        <v>291.9051030391966</v>
      </c>
      <c r="Z132" s="3">
        <f t="shared" si="7"/>
        <v>319.16574041993459</v>
      </c>
      <c r="AC132" s="28"/>
      <c r="AD132" s="27">
        <v>2025</v>
      </c>
      <c r="AE132" s="26">
        <f>W123</f>
        <v>37.973268257188828</v>
      </c>
      <c r="AF132" s="25"/>
    </row>
    <row r="133" spans="2:54" x14ac:dyDescent="0.3">
      <c r="C133" s="31" t="str">
        <f t="shared" si="8"/>
        <v>IFDLA</v>
      </c>
      <c r="D133" s="13">
        <f t="shared" si="9"/>
        <v>0.81740074931715401</v>
      </c>
      <c r="E133" s="36">
        <f>D133*'[15]Convergence programme'!I$26/100</f>
        <v>0.80162709995219961</v>
      </c>
      <c r="F133" s="36">
        <f>D133*'[15]Convergence programme'!N$26/100</f>
        <v>0.93933771334258676</v>
      </c>
      <c r="G133" s="36">
        <f>D133*'[15]Convergence programme'!S$26/100</f>
        <v>1.0310551063966598</v>
      </c>
      <c r="H133" s="36">
        <f>D133*'[15]Convergence programme'!X$26/100</f>
        <v>1.1203067994774341</v>
      </c>
      <c r="I133" s="36">
        <f>D133*'[15]Convergence programme'!AH$26/100</f>
        <v>1.3005648594613877</v>
      </c>
      <c r="J133" s="36">
        <f>D133*'[15]Convergence programme'!AR$26/100</f>
        <v>1.4558017001296149</v>
      </c>
      <c r="M133" s="36">
        <f>D133*'[15]Convergence programme'!$I$43/100</f>
        <v>0.80162709995219961</v>
      </c>
      <c r="N133" s="36">
        <f>D133*'[15]Convergence programme'!$N$43/100</f>
        <v>0.85145134250458254</v>
      </c>
      <c r="O133" s="36">
        <f>D133*'[15]Convergence programme'!$S$43/100</f>
        <v>0.90808065516346947</v>
      </c>
      <c r="P133" s="36">
        <f>D133*'[15]Convergence programme'!$X$43/100</f>
        <v>0.94078587883008968</v>
      </c>
      <c r="Q133" s="36">
        <f>D133*'[15]Convergence programme'!$AH$43/100</f>
        <v>1.0672322464544544</v>
      </c>
      <c r="R133" s="36">
        <f>D133*'[15]Convergence programme'!$AR$43/100</f>
        <v>1.2006784582982584</v>
      </c>
      <c r="U133" s="35">
        <f t="shared" si="2"/>
        <v>0</v>
      </c>
      <c r="V133" s="35">
        <f t="shared" si="3"/>
        <v>87.886370838004211</v>
      </c>
      <c r="W133" s="35">
        <f t="shared" si="4"/>
        <v>122.97445123319028</v>
      </c>
      <c r="X133" s="3">
        <f t="shared" si="5"/>
        <v>179.52092064734438</v>
      </c>
      <c r="Y133" s="3">
        <f t="shared" si="6"/>
        <v>233.33261300693331</v>
      </c>
      <c r="Z133" s="3">
        <f t="shared" si="7"/>
        <v>255.12324183135649</v>
      </c>
      <c r="AC133" s="28"/>
      <c r="AD133" s="27">
        <v>2030</v>
      </c>
      <c r="AE133" s="26">
        <f>X123</f>
        <v>55.434246781816356</v>
      </c>
      <c r="AF133" s="25"/>
    </row>
    <row r="134" spans="2:54" x14ac:dyDescent="0.3">
      <c r="C134" s="31" t="str">
        <f t="shared" si="8"/>
        <v>IFDEM</v>
      </c>
      <c r="D134" s="13">
        <f t="shared" si="9"/>
        <v>8.3547788248294204</v>
      </c>
      <c r="E134" s="36">
        <f>D134*'[15]Convergence programme'!I$26/100</f>
        <v>8.1935539277214886</v>
      </c>
      <c r="F134" s="36">
        <f>D134*'[15]Convergence programme'!N$26/100</f>
        <v>9.6011152954709367</v>
      </c>
      <c r="G134" s="36">
        <f>D134*'[15]Convergence programme'!S$26/100</f>
        <v>10.538572881602176</v>
      </c>
      <c r="H134" s="36">
        <f>D134*'[15]Convergence programme'!X$26/100</f>
        <v>11.450828168931382</v>
      </c>
      <c r="I134" s="36">
        <f>D134*'[15]Convergence programme'!AH$26/100</f>
        <v>13.293273534704381</v>
      </c>
      <c r="J134" s="36">
        <f>D134*'[15]Convergence programme'!AR$26/100</f>
        <v>14.879973168062673</v>
      </c>
      <c r="M134" s="36">
        <f>D134*'[15]Convergence programme'!$I$43/100</f>
        <v>8.1935539277214886</v>
      </c>
      <c r="N134" s="36">
        <f>D134*'[15]Convergence programme'!$N$43/100</f>
        <v>8.7028151768548678</v>
      </c>
      <c r="O134" s="36">
        <f>D134*'[15]Convergence programme'!$S$43/100</f>
        <v>9.2816320945813988</v>
      </c>
      <c r="P134" s="36">
        <f>D134*'[15]Convergence programme'!$X$43/100</f>
        <v>9.6159172177348253</v>
      </c>
      <c r="Q134" s="36">
        <f>D134*'[15]Convergence programme'!$AH$43/100</f>
        <v>10.908344996382164</v>
      </c>
      <c r="R134" s="36">
        <f>D134*'[15]Convergence programme'!$AR$43/100</f>
        <v>12.272319259799097</v>
      </c>
      <c r="U134" s="35">
        <f t="shared" si="2"/>
        <v>0</v>
      </c>
      <c r="V134" s="35">
        <f t="shared" si="3"/>
        <v>898.30011861606886</v>
      </c>
      <c r="W134" s="35">
        <f t="shared" si="4"/>
        <v>1256.9407870207776</v>
      </c>
      <c r="X134" s="3">
        <f t="shared" si="5"/>
        <v>1834.9109511965569</v>
      </c>
      <c r="Y134" s="3">
        <f t="shared" si="6"/>
        <v>2384.9285383222173</v>
      </c>
      <c r="Z134" s="3">
        <f t="shared" si="7"/>
        <v>2607.6539082635754</v>
      </c>
      <c r="AC134" s="28"/>
      <c r="AD134" s="27">
        <v>2040</v>
      </c>
      <c r="AE134" s="26">
        <f>Y123</f>
        <v>72.050753778616581</v>
      </c>
      <c r="AF134" s="25"/>
    </row>
    <row r="135" spans="2:54" x14ac:dyDescent="0.3">
      <c r="C135" s="31" t="str">
        <f t="shared" si="8"/>
        <v>IFDTF</v>
      </c>
      <c r="D135" s="13">
        <f t="shared" si="9"/>
        <v>0</v>
      </c>
      <c r="E135" s="36">
        <f>D135*'[15]Convergence programme'!I$26/100</f>
        <v>0</v>
      </c>
      <c r="F135" s="36">
        <f>D135*'[15]Convergence programme'!N$26/100</f>
        <v>0</v>
      </c>
      <c r="G135" s="36">
        <f>D135*'[15]Convergence programme'!S$26/100</f>
        <v>0</v>
      </c>
      <c r="H135" s="36">
        <f>D135*'[15]Convergence programme'!X$26/100</f>
        <v>0</v>
      </c>
      <c r="I135" s="36">
        <f>D135*'[15]Convergence programme'!AH$26/100</f>
        <v>0</v>
      </c>
      <c r="J135" s="36">
        <f>D135*'[15]Convergence programme'!AR$26/100</f>
        <v>0</v>
      </c>
      <c r="M135" s="36">
        <f>D135*'[15]Convergence programme'!$I$43/100</f>
        <v>0</v>
      </c>
      <c r="N135" s="36">
        <f>D135*'[15]Convergence programme'!$N$43/100</f>
        <v>0</v>
      </c>
      <c r="O135" s="36">
        <f>D135*'[15]Convergence programme'!$S$43/100</f>
        <v>0</v>
      </c>
      <c r="P135" s="36">
        <f>D135*'[15]Convergence programme'!$X$43/100</f>
        <v>0</v>
      </c>
      <c r="Q135" s="36">
        <f>D135*'[15]Convergence programme'!$AH$43/100</f>
        <v>0</v>
      </c>
      <c r="R135" s="36">
        <f>D135*'[15]Convergence programme'!$AR$43/100</f>
        <v>0</v>
      </c>
      <c r="U135" s="35">
        <f t="shared" si="2"/>
        <v>0</v>
      </c>
      <c r="V135" s="35">
        <f t="shared" si="3"/>
        <v>0</v>
      </c>
      <c r="W135" s="35">
        <f t="shared" si="4"/>
        <v>0</v>
      </c>
      <c r="X135" s="3">
        <f t="shared" si="5"/>
        <v>0</v>
      </c>
      <c r="Y135" s="3">
        <f t="shared" si="6"/>
        <v>0</v>
      </c>
      <c r="Z135" s="3">
        <f t="shared" si="7"/>
        <v>0</v>
      </c>
      <c r="AC135" s="28"/>
      <c r="AD135" s="29">
        <v>2050</v>
      </c>
      <c r="AE135" s="26">
        <f>Z123</f>
        <v>78.779479831425576</v>
      </c>
      <c r="AF135" s="25"/>
      <c r="BB135" s="3"/>
    </row>
    <row r="136" spans="2:54" x14ac:dyDescent="0.3">
      <c r="C136" s="31" t="str">
        <f t="shared" si="8"/>
        <v>IFDFL</v>
      </c>
      <c r="D136" s="13">
        <f t="shared" si="9"/>
        <v>0.34168773775923389</v>
      </c>
      <c r="E136" s="36">
        <f>D136*'[15]Convergence programme'!I$26/100</f>
        <v>0.33509407782899636</v>
      </c>
      <c r="F136" s="36">
        <f>D136*'[15]Convergence programme'!N$26/100</f>
        <v>0.39265951068932364</v>
      </c>
      <c r="G136" s="36">
        <f>D136*'[15]Convergence programme'!S$26/100</f>
        <v>0.43099897706735263</v>
      </c>
      <c r="H136" s="36">
        <f>D136*'[15]Convergence programme'!X$26/100</f>
        <v>0.468307737948019</v>
      </c>
      <c r="I136" s="36">
        <f>D136*'[15]Convergence programme'!AH$26/100</f>
        <v>0.54365874390224467</v>
      </c>
      <c r="J136" s="36">
        <f>D136*'[15]Convergence programme'!AR$26/100</f>
        <v>0.60855044475904974</v>
      </c>
      <c r="M136" s="36">
        <f>D136*'[15]Convergence programme'!$I$43/100</f>
        <v>0.33509407782899636</v>
      </c>
      <c r="N136" s="36">
        <f>D136*'[15]Convergence programme'!$N$43/100</f>
        <v>0.35592147826570136</v>
      </c>
      <c r="O136" s="36">
        <f>D136*'[15]Convergence programme'!$S$43/100</f>
        <v>0.37959351642989408</v>
      </c>
      <c r="P136" s="36">
        <f>D136*'[15]Convergence programme'!$X$43/100</f>
        <v>0.39326486906431812</v>
      </c>
      <c r="Q136" s="36">
        <f>D136*'[15]Convergence programme'!$AH$43/100</f>
        <v>0.44612165117215768</v>
      </c>
      <c r="R136" s="36">
        <f>D136*'[15]Convergence programme'!$AR$43/100</f>
        <v>0.50190448997618364</v>
      </c>
      <c r="U136" s="35">
        <f t="shared" si="2"/>
        <v>0</v>
      </c>
      <c r="V136" s="35">
        <f t="shared" si="3"/>
        <v>36.738032423622279</v>
      </c>
      <c r="W136" s="35">
        <f t="shared" si="4"/>
        <v>51.405460637458546</v>
      </c>
      <c r="X136" s="3">
        <f t="shared" si="5"/>
        <v>75.042868883700876</v>
      </c>
      <c r="Y136" s="3">
        <f t="shared" si="6"/>
        <v>97.537092730086982</v>
      </c>
      <c r="Z136" s="3">
        <f t="shared" si="7"/>
        <v>106.6459547828661</v>
      </c>
      <c r="AC136" s="28" t="str">
        <f>C124</f>
        <v>IADRH</v>
      </c>
      <c r="AD136" s="27">
        <v>2015</v>
      </c>
      <c r="AE136" s="26">
        <f>U124</f>
        <v>0</v>
      </c>
      <c r="AF136" s="25"/>
    </row>
    <row r="137" spans="2:54" x14ac:dyDescent="0.3">
      <c r="B137" s="2"/>
      <c r="C137" s="34" t="e">
        <f>#REF!</f>
        <v>#REF!</v>
      </c>
      <c r="D137" s="13" t="e">
        <f>SUM(#REF!)</f>
        <v>#REF!</v>
      </c>
      <c r="E137" s="33" t="e">
        <f>D137*'[15]Convergence programme'!I$26/100</f>
        <v>#REF!</v>
      </c>
      <c r="F137" s="33" t="e">
        <f>D137*'[15]Convergence programme'!N$26/100</f>
        <v>#REF!</v>
      </c>
      <c r="G137" s="33" t="e">
        <f>D137*'[15]Convergence programme'!S$26/100</f>
        <v>#REF!</v>
      </c>
      <c r="H137" s="33" t="e">
        <f>D137*'[15]Convergence programme'!X$26/100</f>
        <v>#REF!</v>
      </c>
      <c r="I137" s="33" t="e">
        <f>D137*'[15]Convergence programme'!AH$26/100</f>
        <v>#REF!</v>
      </c>
      <c r="J137" s="33" t="e">
        <f>D137*'[15]Convergence programme'!AR$26/100</f>
        <v>#REF!</v>
      </c>
      <c r="K137" s="2"/>
      <c r="L137" s="2"/>
      <c r="M137" s="33" t="e">
        <f>D137*'[15]Convergence programme'!$I$43/100</f>
        <v>#REF!</v>
      </c>
      <c r="N137" s="33" t="e">
        <f>D137*'[15]Convergence programme'!$N$43/100</f>
        <v>#REF!</v>
      </c>
      <c r="O137" s="33" t="e">
        <f>D137*'[15]Convergence programme'!$S$43/100</f>
        <v>#REF!</v>
      </c>
      <c r="P137" s="33" t="e">
        <f>D137*'[15]Convergence programme'!$X$43/100</f>
        <v>#REF!</v>
      </c>
      <c r="Q137" s="33" t="e">
        <f>D137*'[15]Convergence programme'!$AH$43/100</f>
        <v>#REF!</v>
      </c>
      <c r="R137" s="33" t="e">
        <f>D137*'[15]Convergence programme'!$AR$43/100</f>
        <v>#REF!</v>
      </c>
      <c r="S137" s="2"/>
      <c r="T137" s="2"/>
      <c r="U137" s="32" t="e">
        <f t="shared" si="2"/>
        <v>#REF!</v>
      </c>
      <c r="V137" s="32" t="e">
        <f t="shared" si="3"/>
        <v>#REF!</v>
      </c>
      <c r="W137" s="32" t="e">
        <f t="shared" si="4"/>
        <v>#REF!</v>
      </c>
      <c r="X137" s="4" t="e">
        <f t="shared" si="5"/>
        <v>#REF!</v>
      </c>
      <c r="Y137" s="4" t="e">
        <f t="shared" si="6"/>
        <v>#REF!</v>
      </c>
      <c r="Z137" s="4" t="e">
        <f t="shared" si="7"/>
        <v>#REF!</v>
      </c>
      <c r="AC137" s="28"/>
      <c r="AD137" s="27">
        <v>2020</v>
      </c>
      <c r="AE137" s="26">
        <f>V124</f>
        <v>43.464076975560594</v>
      </c>
      <c r="AF137" s="25"/>
    </row>
    <row r="138" spans="2:54" x14ac:dyDescent="0.3">
      <c r="B138" s="37" t="s">
        <v>47</v>
      </c>
      <c r="C138" s="31" t="str">
        <f t="shared" ref="C138:C144" si="10">H18</f>
        <v>ICDMT</v>
      </c>
      <c r="D138" s="13">
        <f t="shared" ref="D138:D144" si="11">SUM(F18:G18)</f>
        <v>20.615649881636351</v>
      </c>
      <c r="E138" s="36">
        <f>D138*'[15]Convergence programme'!I$27/100</f>
        <v>24.380062150102596</v>
      </c>
      <c r="F138" s="36">
        <f>D138*'[15]Convergence programme'!N$27/100</f>
        <v>24.47929515656358</v>
      </c>
      <c r="G138" s="36">
        <f>D138*'[15]Convergence programme'!S$27/100</f>
        <v>24.862194532969443</v>
      </c>
      <c r="H138" s="36">
        <f>D138*'[15]Convergence programme'!X$27/100</f>
        <v>26.310743016718511</v>
      </c>
      <c r="I138" s="36">
        <f>D138*'[15]Convergence programme'!AH$27/100</f>
        <v>29.290925969397346</v>
      </c>
      <c r="J138" s="36">
        <f>D138*'[15]Convergence programme'!AR$27/100</f>
        <v>34.679825351203661</v>
      </c>
      <c r="M138" s="36">
        <f>D138*'[15]Convergence programme'!$I$44/100</f>
        <v>24.380062150102596</v>
      </c>
      <c r="N138" s="36">
        <f>D138*'[15]Convergence programme'!$N$44/100</f>
        <v>23.652497562487177</v>
      </c>
      <c r="O138" s="36">
        <f>D138*'[15]Convergence programme'!$S$44/100</f>
        <v>22.593944570518243</v>
      </c>
      <c r="P138" s="36">
        <f>D138*'[15]Convergence programme'!$X$44/100</f>
        <v>23.74992718038769</v>
      </c>
      <c r="Q138" s="36">
        <f>D138*'[15]Convergence programme'!$AH$44/100</f>
        <v>23.673530818014914</v>
      </c>
      <c r="R138" s="36">
        <f>D138*'[15]Convergence programme'!$AR$44/100</f>
        <v>25.505103731649488</v>
      </c>
      <c r="U138" s="35">
        <f t="shared" si="2"/>
        <v>0</v>
      </c>
      <c r="V138" s="35">
        <f t="shared" si="3"/>
        <v>826.79759407640313</v>
      </c>
      <c r="W138" s="35">
        <f t="shared" si="4"/>
        <v>2268.2499624512006</v>
      </c>
      <c r="X138" s="3">
        <f t="shared" si="5"/>
        <v>2560.8158363308212</v>
      </c>
      <c r="Y138" s="3">
        <f t="shared" si="6"/>
        <v>5617.3951513824322</v>
      </c>
      <c r="Z138" s="3">
        <f t="shared" si="7"/>
        <v>9174.7216195541732</v>
      </c>
      <c r="AC138" s="28"/>
      <c r="AD138" s="27">
        <v>2025</v>
      </c>
      <c r="AE138" s="26">
        <f>W124</f>
        <v>60.816836142645883</v>
      </c>
      <c r="AF138" s="25"/>
    </row>
    <row r="139" spans="2:54" x14ac:dyDescent="0.3">
      <c r="C139" s="31" t="str">
        <f t="shared" si="10"/>
        <v>ICDHT</v>
      </c>
      <c r="D139" s="13">
        <f t="shared" si="11"/>
        <v>7.1518631620449904</v>
      </c>
      <c r="E139" s="36">
        <f>D139*'[15]Convergence programme'!I$27/100</f>
        <v>8.4577915021249002</v>
      </c>
      <c r="F139" s="36">
        <f>D139*'[15]Convergence programme'!N$27/100</f>
        <v>8.4922168482790106</v>
      </c>
      <c r="G139" s="36">
        <f>D139*'[15]Convergence programme'!S$27/100</f>
        <v>8.6250501065371665</v>
      </c>
      <c r="H139" s="36">
        <f>D139*'[15]Convergence programme'!X$27/100</f>
        <v>9.1275722486399573</v>
      </c>
      <c r="I139" s="36">
        <f>D139*'[15]Convergence programme'!AH$27/100</f>
        <v>10.161440246873855</v>
      </c>
      <c r="J139" s="36">
        <f>D139*'[15]Convergence programme'!AR$27/100</f>
        <v>12.030926350585682</v>
      </c>
      <c r="M139" s="36">
        <f>D139*'[15]Convergence programme'!$I$44/100</f>
        <v>8.4577915021249002</v>
      </c>
      <c r="N139" s="36">
        <f>D139*'[15]Convergence programme'!$N$44/100</f>
        <v>8.2053889631775263</v>
      </c>
      <c r="O139" s="36">
        <f>D139*'[15]Convergence programme'!$S$44/100</f>
        <v>7.8381618230290719</v>
      </c>
      <c r="P139" s="36">
        <f>D139*'[15]Convergence programme'!$X$44/100</f>
        <v>8.2391886881027876</v>
      </c>
      <c r="Q139" s="36">
        <f>D139*'[15]Convergence programme'!$AH$44/100</f>
        <v>8.212685699698099</v>
      </c>
      <c r="R139" s="36">
        <f>D139*'[15]Convergence programme'!$AR$44/100</f>
        <v>8.848084482895846</v>
      </c>
      <c r="U139" s="35">
        <f t="shared" si="2"/>
        <v>0</v>
      </c>
      <c r="V139" s="35">
        <f t="shared" si="3"/>
        <v>286.8278851014843</v>
      </c>
      <c r="W139" s="35">
        <f t="shared" si="4"/>
        <v>786.88828350809456</v>
      </c>
      <c r="X139" s="3">
        <f t="shared" si="5"/>
        <v>888.38356053716973</v>
      </c>
      <c r="Y139" s="3">
        <f t="shared" si="6"/>
        <v>1948.7545471757564</v>
      </c>
      <c r="Z139" s="3">
        <f t="shared" si="7"/>
        <v>3182.8418676898364</v>
      </c>
      <c r="AC139" s="28"/>
      <c r="AD139" s="27">
        <v>2030</v>
      </c>
      <c r="AE139" s="26">
        <f>X124</f>
        <v>88.781810414290064</v>
      </c>
      <c r="AF139" s="25"/>
    </row>
    <row r="140" spans="2:54" x14ac:dyDescent="0.3">
      <c r="C140" s="31" t="str">
        <f t="shared" si="10"/>
        <v>ICDRH</v>
      </c>
      <c r="D140" s="13">
        <f t="shared" si="11"/>
        <v>2.6951042174201567</v>
      </c>
      <c r="E140" s="36">
        <f>D140*'[15]Convergence programme'!I$27/100</f>
        <v>3.1872295415841445</v>
      </c>
      <c r="F140" s="36">
        <f>D140*'[15]Convergence programme'!N$27/100</f>
        <v>3.2002023702728239</v>
      </c>
      <c r="G140" s="36">
        <f>D140*'[15]Convergence programme'!S$27/100</f>
        <v>3.2502591829429996</v>
      </c>
      <c r="H140" s="36">
        <f>D140*'[15]Convergence programme'!X$27/100</f>
        <v>3.4396293531828039</v>
      </c>
      <c r="I140" s="36">
        <f>D140*'[15]Convergence programme'!AH$27/100</f>
        <v>3.8292316063527569</v>
      </c>
      <c r="J140" s="36">
        <f>D140*'[15]Convergence programme'!AR$27/100</f>
        <v>4.5337277311194164</v>
      </c>
      <c r="M140" s="36">
        <f>D140*'[15]Convergence programme'!$I$44/100</f>
        <v>3.1872295415841445</v>
      </c>
      <c r="N140" s="36">
        <f>D140*'[15]Convergence programme'!$N$44/100</f>
        <v>3.09211430632423</v>
      </c>
      <c r="O140" s="36">
        <f>D140*'[15]Convergence programme'!$S$44/100</f>
        <v>2.953728630907833</v>
      </c>
      <c r="P140" s="36">
        <f>D140*'[15]Convergence programme'!$X$44/100</f>
        <v>3.1048513762498886</v>
      </c>
      <c r="Q140" s="36">
        <f>D140*'[15]Convergence programme'!$AH$44/100</f>
        <v>3.0948640045391458</v>
      </c>
      <c r="R140" s="36">
        <f>D140*'[15]Convergence programme'!$AR$44/100</f>
        <v>3.3343073358137088</v>
      </c>
      <c r="U140" s="35">
        <f t="shared" si="2"/>
        <v>0</v>
      </c>
      <c r="V140" s="35">
        <f t="shared" si="3"/>
        <v>108.08806394859394</v>
      </c>
      <c r="W140" s="35">
        <f t="shared" si="4"/>
        <v>296.53055203516664</v>
      </c>
      <c r="X140" s="3">
        <f t="shared" si="5"/>
        <v>334.77797693291535</v>
      </c>
      <c r="Y140" s="3">
        <f t="shared" si="6"/>
        <v>734.36760181361115</v>
      </c>
      <c r="Z140" s="3">
        <f t="shared" si="7"/>
        <v>1199.4203953057076</v>
      </c>
      <c r="AC140" s="28"/>
      <c r="AD140" s="27">
        <v>2040</v>
      </c>
      <c r="AE140" s="26">
        <f>Y124</f>
        <v>115.39430466796074</v>
      </c>
      <c r="AF140" s="25"/>
    </row>
    <row r="141" spans="2:54" x14ac:dyDescent="0.3">
      <c r="C141" s="31" t="str">
        <f t="shared" si="10"/>
        <v>ICDLA</v>
      </c>
      <c r="D141" s="13">
        <f t="shared" si="11"/>
        <v>1.8386968482644011</v>
      </c>
      <c r="E141" s="36">
        <f>D141*'[15]Convergence programme'!I$27/100</f>
        <v>2.1744424111419622</v>
      </c>
      <c r="F141" s="36">
        <f>D141*'[15]Convergence programme'!N$27/100</f>
        <v>2.1832929405830033</v>
      </c>
      <c r="G141" s="36">
        <f>D141*'[15]Convergence programme'!S$27/100</f>
        <v>2.2174434951685753</v>
      </c>
      <c r="H141" s="36">
        <f>D141*'[15]Convergence programme'!X$27/100</f>
        <v>2.3466386234773888</v>
      </c>
      <c r="I141" s="36">
        <f>D141*'[15]Convergence programme'!AH$27/100</f>
        <v>2.6124392668625358</v>
      </c>
      <c r="J141" s="36">
        <f>D141*'[15]Convergence programme'!AR$27/100</f>
        <v>3.0930718137786251</v>
      </c>
      <c r="M141" s="36">
        <f>D141*'[15]Convergence programme'!$I$44/100</f>
        <v>2.1744424111419622</v>
      </c>
      <c r="N141" s="36">
        <f>D141*'[15]Convergence programme'!$N$44/100</f>
        <v>2.1095513831201442</v>
      </c>
      <c r="O141" s="36">
        <f>D141*'[15]Convergence programme'!$S$44/100</f>
        <v>2.0151397074645603</v>
      </c>
      <c r="P141" s="36">
        <f>D141*'[15]Convergence programme'!$X$44/100</f>
        <v>2.1182410694695837</v>
      </c>
      <c r="Q141" s="36">
        <f>D141*'[15]Convergence programme'!$AH$44/100</f>
        <v>2.111427325953362</v>
      </c>
      <c r="R141" s="36">
        <f>D141*'[15]Convergence programme'!$AR$44/100</f>
        <v>2.2747841622889542</v>
      </c>
      <c r="U141" s="35">
        <f t="shared" si="2"/>
        <v>0</v>
      </c>
      <c r="V141" s="35">
        <f t="shared" si="3"/>
        <v>73.741557462859049</v>
      </c>
      <c r="W141" s="35">
        <f t="shared" si="4"/>
        <v>202.30378770401504</v>
      </c>
      <c r="X141" s="3">
        <f t="shared" si="5"/>
        <v>228.39755400780516</v>
      </c>
      <c r="Y141" s="3">
        <f t="shared" si="6"/>
        <v>501.0119409091738</v>
      </c>
      <c r="Z141" s="3">
        <f t="shared" si="7"/>
        <v>818.28765148967091</v>
      </c>
      <c r="AC141" s="28"/>
      <c r="AD141" s="29">
        <v>2050</v>
      </c>
      <c r="AE141" s="26">
        <f>Z124</f>
        <v>126.17082848547444</v>
      </c>
      <c r="AF141" s="25"/>
      <c r="BB141" s="3"/>
    </row>
    <row r="142" spans="2:54" x14ac:dyDescent="0.3">
      <c r="C142" s="31" t="str">
        <f t="shared" si="10"/>
        <v>ICDEM</v>
      </c>
      <c r="D142" s="13">
        <f t="shared" si="11"/>
        <v>22.08470132618924</v>
      </c>
      <c r="E142" s="36">
        <f>D142*'[15]Convergence programme'!I$27/100</f>
        <v>26.11736200363768</v>
      </c>
      <c r="F142" s="36">
        <f>D142*'[15]Convergence programme'!N$27/100</f>
        <v>26.223666258995781</v>
      </c>
      <c r="G142" s="36">
        <f>D142*'[15]Convergence programme'!S$27/100</f>
        <v>26.633850677845466</v>
      </c>
      <c r="H142" s="36">
        <f>D142*'[15]Convergence programme'!X$27/100</f>
        <v>28.185621337697356</v>
      </c>
      <c r="I142" s="36">
        <f>D142*'[15]Convergence programme'!AH$27/100</f>
        <v>31.378169270224081</v>
      </c>
      <c r="J142" s="36">
        <f>D142*'[15]Convergence programme'!AR$27/100</f>
        <v>37.151076455172436</v>
      </c>
      <c r="M142" s="36">
        <f>D142*'[15]Convergence programme'!$I$44/100</f>
        <v>26.11736200363768</v>
      </c>
      <c r="N142" s="36">
        <f>D142*'[15]Convergence programme'!$N$44/100</f>
        <v>25.337951861088101</v>
      </c>
      <c r="O142" s="36">
        <f>D142*'[15]Convergence programme'!$S$44/100</f>
        <v>24.20396739783807</v>
      </c>
      <c r="P142" s="36">
        <f>D142*'[15]Convergence programme'!$X$44/100</f>
        <v>25.44232422014597</v>
      </c>
      <c r="Q142" s="36">
        <f>D142*'[15]Convergence programme'!$AH$44/100</f>
        <v>25.360483926238331</v>
      </c>
      <c r="R142" s="36">
        <f>D142*'[15]Convergence programme'!$AR$44/100</f>
        <v>27.322572969610611</v>
      </c>
      <c r="U142" s="35">
        <f t="shared" si="2"/>
        <v>0</v>
      </c>
      <c r="V142" s="35">
        <f t="shared" si="3"/>
        <v>885.71439790768022</v>
      </c>
      <c r="W142" s="35">
        <f t="shared" si="4"/>
        <v>2429.8832800073951</v>
      </c>
      <c r="X142" s="3">
        <f t="shared" si="5"/>
        <v>2743.2971175513858</v>
      </c>
      <c r="Y142" s="3">
        <f t="shared" si="6"/>
        <v>6017.6853439857505</v>
      </c>
      <c r="Z142" s="3">
        <f t="shared" si="7"/>
        <v>9828.5034855618251</v>
      </c>
      <c r="AC142" s="28" t="str">
        <f>C125</f>
        <v>IADLA</v>
      </c>
      <c r="AD142" s="27">
        <v>2015</v>
      </c>
      <c r="AE142" s="26">
        <f>U125</f>
        <v>0</v>
      </c>
      <c r="AF142" s="25"/>
    </row>
    <row r="143" spans="2:54" x14ac:dyDescent="0.3">
      <c r="C143" s="31" t="str">
        <f t="shared" si="10"/>
        <v>ICDTF</v>
      </c>
      <c r="D143" s="13">
        <f t="shared" si="11"/>
        <v>0</v>
      </c>
      <c r="E143" s="36">
        <f>D143*'[15]Convergence programme'!I$27/100</f>
        <v>0</v>
      </c>
      <c r="F143" s="36">
        <f>D143*'[15]Convergence programme'!N$27/100</f>
        <v>0</v>
      </c>
      <c r="G143" s="36">
        <f>D143*'[15]Convergence programme'!S$27/100</f>
        <v>0</v>
      </c>
      <c r="H143" s="36">
        <f>D143*'[15]Convergence programme'!X$27/100</f>
        <v>0</v>
      </c>
      <c r="I143" s="36">
        <f>D143*'[15]Convergence programme'!AH$27/100</f>
        <v>0</v>
      </c>
      <c r="J143" s="36">
        <f>D143*'[15]Convergence programme'!AR$27/100</f>
        <v>0</v>
      </c>
      <c r="M143" s="36">
        <f>D143*'[15]Convergence programme'!$I$44/100</f>
        <v>0</v>
      </c>
      <c r="N143" s="36">
        <f>D143*'[15]Convergence programme'!$N$44/100</f>
        <v>0</v>
      </c>
      <c r="O143" s="36">
        <f>D143*'[15]Convergence programme'!$S$44/100</f>
        <v>0</v>
      </c>
      <c r="P143" s="36">
        <f>D143*'[15]Convergence programme'!$X$44/100</f>
        <v>0</v>
      </c>
      <c r="Q143" s="36">
        <f>D143*'[15]Convergence programme'!$AH$44/100</f>
        <v>0</v>
      </c>
      <c r="R143" s="36">
        <f>D143*'[15]Convergence programme'!$AR$44/100</f>
        <v>0</v>
      </c>
      <c r="U143" s="35">
        <f t="shared" si="2"/>
        <v>0</v>
      </c>
      <c r="V143" s="35">
        <f t="shared" si="3"/>
        <v>0</v>
      </c>
      <c r="W143" s="35">
        <f t="shared" si="4"/>
        <v>0</v>
      </c>
      <c r="X143" s="3">
        <f t="shared" si="5"/>
        <v>0</v>
      </c>
      <c r="Y143" s="3">
        <f t="shared" si="6"/>
        <v>0</v>
      </c>
      <c r="Z143" s="3">
        <f t="shared" si="7"/>
        <v>0</v>
      </c>
      <c r="AC143" s="28"/>
      <c r="AD143" s="27">
        <v>2020</v>
      </c>
      <c r="AE143" s="26">
        <f>V125</f>
        <v>186.70929843476802</v>
      </c>
      <c r="AF143" s="25"/>
    </row>
    <row r="144" spans="2:54" x14ac:dyDescent="0.3">
      <c r="C144" s="31" t="str">
        <f t="shared" si="10"/>
        <v>ICDFL</v>
      </c>
      <c r="D144" s="13">
        <f t="shared" si="11"/>
        <v>2.9358692190714679</v>
      </c>
      <c r="E144" s="36">
        <f>D144*'[15]Convergence programme'!I$27/100</f>
        <v>3.4719581694726678</v>
      </c>
      <c r="F144" s="36">
        <f>D144*'[15]Convergence programme'!N$27/100</f>
        <v>3.4860899155421539</v>
      </c>
      <c r="G144" s="36">
        <f>D144*'[15]Convergence programme'!S$27/100</f>
        <v>3.5406185139441368</v>
      </c>
      <c r="H144" s="36">
        <f>D144*'[15]Convergence programme'!X$27/100</f>
        <v>3.7469059184251239</v>
      </c>
      <c r="I144" s="36">
        <f>D144*'[15]Convergence programme'!AH$27/100</f>
        <v>4.1713129804486684</v>
      </c>
      <c r="J144" s="36">
        <f>D144*'[15]Convergence programme'!AR$27/100</f>
        <v>4.9387447087984624</v>
      </c>
      <c r="M144" s="36">
        <f>D144*'[15]Convergence programme'!$I$44/100</f>
        <v>3.4719581694726678</v>
      </c>
      <c r="N144" s="36">
        <f>D144*'[15]Convergence programme'!$N$44/100</f>
        <v>3.3683458899699379</v>
      </c>
      <c r="O144" s="36">
        <f>D144*'[15]Convergence programme'!$S$44/100</f>
        <v>3.2175976397949144</v>
      </c>
      <c r="P144" s="36">
        <f>D144*'[15]Convergence programme'!$X$44/100</f>
        <v>3.3822208159539491</v>
      </c>
      <c r="Q144" s="36">
        <f>D144*'[15]Convergence programme'!$AH$44/100</f>
        <v>3.3713412302980514</v>
      </c>
      <c r="R144" s="36">
        <f>D144*'[15]Convergence programme'!$AR$44/100</f>
        <v>3.6321750420138126</v>
      </c>
      <c r="U144" s="35">
        <f t="shared" si="2"/>
        <v>0</v>
      </c>
      <c r="V144" s="35">
        <f t="shared" si="3"/>
        <v>117.74402557221597</v>
      </c>
      <c r="W144" s="35">
        <f t="shared" si="4"/>
        <v>323.02087414922244</v>
      </c>
      <c r="X144" s="3">
        <f t="shared" si="5"/>
        <v>364.68510247117479</v>
      </c>
      <c r="Y144" s="3">
        <f t="shared" si="6"/>
        <v>799.97175015061691</v>
      </c>
      <c r="Z144" s="3">
        <f t="shared" si="7"/>
        <v>1306.5696667846498</v>
      </c>
      <c r="AC144" s="28"/>
      <c r="AD144" s="27">
        <v>2025</v>
      </c>
      <c r="AE144" s="26">
        <f>W125</f>
        <v>261.25181067575573</v>
      </c>
      <c r="AF144" s="25"/>
    </row>
    <row r="145" spans="2:54" x14ac:dyDescent="0.3">
      <c r="B145" s="2"/>
      <c r="C145" s="34" t="e">
        <f>#REF!</f>
        <v>#REF!</v>
      </c>
      <c r="D145" s="13" t="e">
        <f>SUM(#REF!)</f>
        <v>#REF!</v>
      </c>
      <c r="E145" s="33" t="e">
        <f>D145*'[15]Convergence programme'!I$27/100</f>
        <v>#REF!</v>
      </c>
      <c r="F145" s="33" t="e">
        <f>D145*'[15]Convergence programme'!N$27/100</f>
        <v>#REF!</v>
      </c>
      <c r="G145" s="33" t="e">
        <f>D145*'[15]Convergence programme'!S$27/100</f>
        <v>#REF!</v>
      </c>
      <c r="H145" s="33" t="e">
        <f>D145*'[15]Convergence programme'!X$27/100</f>
        <v>#REF!</v>
      </c>
      <c r="I145" s="33" t="e">
        <f>D145*'[15]Convergence programme'!AH$27/100</f>
        <v>#REF!</v>
      </c>
      <c r="J145" s="33" t="e">
        <f>D145*'[15]Convergence programme'!AR$27/100</f>
        <v>#REF!</v>
      </c>
      <c r="K145" s="2"/>
      <c r="L145" s="2"/>
      <c r="M145" s="33" t="e">
        <f>D145*'[15]Convergence programme'!$I$44/100</f>
        <v>#REF!</v>
      </c>
      <c r="N145" s="33" t="e">
        <f>D145*'[15]Convergence programme'!$N$44/100</f>
        <v>#REF!</v>
      </c>
      <c r="O145" s="33" t="e">
        <f>D145*'[15]Convergence programme'!$S$44/100</f>
        <v>#REF!</v>
      </c>
      <c r="P145" s="33" t="e">
        <f>D145*'[15]Convergence programme'!$X$44/100</f>
        <v>#REF!</v>
      </c>
      <c r="Q145" s="33" t="e">
        <f>D145*'[15]Convergence programme'!$AH$44/100</f>
        <v>#REF!</v>
      </c>
      <c r="R145" s="33" t="e">
        <f>D145*'[15]Convergence programme'!$AR$44/100</f>
        <v>#REF!</v>
      </c>
      <c r="S145" s="2"/>
      <c r="T145" s="2"/>
      <c r="U145" s="32" t="e">
        <f t="shared" si="2"/>
        <v>#REF!</v>
      </c>
      <c r="V145" s="32" t="e">
        <f t="shared" si="3"/>
        <v>#REF!</v>
      </c>
      <c r="W145" s="32" t="e">
        <f t="shared" si="4"/>
        <v>#REF!</v>
      </c>
      <c r="X145" s="4" t="e">
        <f t="shared" si="5"/>
        <v>#REF!</v>
      </c>
      <c r="Y145" s="4" t="e">
        <f t="shared" si="6"/>
        <v>#REF!</v>
      </c>
      <c r="Z145" s="4" t="e">
        <f t="shared" si="7"/>
        <v>#REF!</v>
      </c>
      <c r="AC145" s="28"/>
      <c r="AD145" s="27">
        <v>2030</v>
      </c>
      <c r="AE145" s="26">
        <f>X125</f>
        <v>381.38137721275945</v>
      </c>
      <c r="AF145" s="25"/>
    </row>
    <row r="146" spans="2:54" x14ac:dyDescent="0.3">
      <c r="B146" s="37" t="s">
        <v>46</v>
      </c>
      <c r="C146" s="31" t="str">
        <f t="shared" ref="C146:C152" si="12">H25</f>
        <v>IGDMT</v>
      </c>
      <c r="D146" s="13">
        <f t="shared" ref="D146:D152" si="13">SUM(F25:G25)</f>
        <v>3.5765802982580936</v>
      </c>
      <c r="E146" s="36">
        <f>D146*'[15]Convergence programme'!I$28/100</f>
        <v>3.4642756542199784</v>
      </c>
      <c r="F146" s="36">
        <f>D146*'[15]Convergence programme'!N$28/100</f>
        <v>3.2816004993757355</v>
      </c>
      <c r="G146" s="36">
        <f>D146*'[15]Convergence programme'!S$28/100</f>
        <v>3.098925344531493</v>
      </c>
      <c r="H146" s="36">
        <f>D146*'[15]Convergence programme'!X$28/100</f>
        <v>2.9942151301001769</v>
      </c>
      <c r="I146" s="36">
        <f>D146*'[15]Convergence programme'!AH$28/100</f>
        <v>2.8186077069371076</v>
      </c>
      <c r="J146" s="36">
        <f>D146*'[15]Convergence programme'!AR$28/100</f>
        <v>2.8635189370324836</v>
      </c>
      <c r="M146" s="36">
        <f>D146*'[15]Convergence programme'!$I$45/100</f>
        <v>3.4642756542199784</v>
      </c>
      <c r="N146" s="36">
        <f>D146*'[15]Convergence programme'!$N$45/100</f>
        <v>3.0821494619522407</v>
      </c>
      <c r="O146" s="36">
        <f>D146*'[15]Convergence programme'!$S$45/100</f>
        <v>2.8764114135115633</v>
      </c>
      <c r="P146" s="36">
        <f>D146*'[15]Convergence programme'!$X$45/100</f>
        <v>2.8203796639675089</v>
      </c>
      <c r="Q146" s="36">
        <f>D146*'[15]Convergence programme'!$AH$45/100</f>
        <v>2.7642645525358036</v>
      </c>
      <c r="R146" s="36">
        <f>D146*'[15]Convergence programme'!$AR$45/100</f>
        <v>2.6395108252071351</v>
      </c>
      <c r="U146" s="35">
        <f t="shared" si="2"/>
        <v>0</v>
      </c>
      <c r="V146" s="35">
        <f t="shared" si="3"/>
        <v>199.4510374234948</v>
      </c>
      <c r="W146" s="35">
        <f t="shared" si="4"/>
        <v>222.51393101992977</v>
      </c>
      <c r="X146" s="3">
        <f t="shared" si="5"/>
        <v>173.83546613266799</v>
      </c>
      <c r="Y146" s="3">
        <f t="shared" si="6"/>
        <v>54.343154401303991</v>
      </c>
      <c r="Z146" s="3">
        <f t="shared" si="7"/>
        <v>224.00811182534852</v>
      </c>
      <c r="AC146" s="28"/>
      <c r="AD146" s="27">
        <v>2040</v>
      </c>
      <c r="AE146" s="26">
        <f>Y125</f>
        <v>495.70107470676248</v>
      </c>
      <c r="AF146" s="25"/>
    </row>
    <row r="147" spans="2:54" x14ac:dyDescent="0.3">
      <c r="C147" s="31" t="str">
        <f t="shared" si="12"/>
        <v>IGDHT</v>
      </c>
      <c r="D147" s="13">
        <f t="shared" si="13"/>
        <v>3.508916083942248</v>
      </c>
      <c r="E147" s="36">
        <f>D147*'[15]Convergence programme'!I$28/100</f>
        <v>3.3987360966625904</v>
      </c>
      <c r="F147" s="36">
        <f>D147*'[15]Convergence programme'!N$28/100</f>
        <v>3.2195169164636197</v>
      </c>
      <c r="G147" s="36">
        <f>D147*'[15]Convergence programme'!S$28/100</f>
        <v>3.0402977362646499</v>
      </c>
      <c r="H147" s="36">
        <f>D147*'[15]Convergence programme'!X$28/100</f>
        <v>2.9375685019314988</v>
      </c>
      <c r="I147" s="36">
        <f>D147*'[15]Convergence programme'!AH$28/100</f>
        <v>2.7652833411882467</v>
      </c>
      <c r="J147" s="36">
        <f>D147*'[15]Convergence programme'!AR$28/100</f>
        <v>2.8093449096389946</v>
      </c>
      <c r="M147" s="36">
        <f>D147*'[15]Convergence programme'!$I$45/100</f>
        <v>3.3987360966625904</v>
      </c>
      <c r="N147" s="36">
        <f>D147*'[15]Convergence programme'!$N$45/100</f>
        <v>3.0238392314092342</v>
      </c>
      <c r="O147" s="36">
        <f>D147*'[15]Convergence programme'!$S$45/100</f>
        <v>2.8219934773508171</v>
      </c>
      <c r="P147" s="36">
        <f>D147*'[15]Convergence programme'!$X$45/100</f>
        <v>2.7670217751127013</v>
      </c>
      <c r="Q147" s="36">
        <f>D147*'[15]Convergence programme'!$AH$45/100</f>
        <v>2.7119682880846541</v>
      </c>
      <c r="R147" s="36">
        <f>D147*'[15]Convergence programme'!$AR$45/100</f>
        <v>2.5895747378633689</v>
      </c>
      <c r="U147" s="35">
        <f t="shared" si="2"/>
        <v>0</v>
      </c>
      <c r="V147" s="35">
        <f t="shared" si="3"/>
        <v>195.67768505438553</v>
      </c>
      <c r="W147" s="35">
        <f t="shared" si="4"/>
        <v>218.30425891383288</v>
      </c>
      <c r="X147" s="3">
        <f t="shared" si="5"/>
        <v>170.54672681879745</v>
      </c>
      <c r="Y147" s="3">
        <f t="shared" si="6"/>
        <v>53.315053103592632</v>
      </c>
      <c r="Z147" s="3">
        <f t="shared" si="7"/>
        <v>219.77017177562576</v>
      </c>
      <c r="AC147" s="28"/>
      <c r="AD147" s="29">
        <v>2050</v>
      </c>
      <c r="AE147" s="26">
        <f>Z125</f>
        <v>541.99395244726793</v>
      </c>
      <c r="AF147" s="25"/>
      <c r="BB147" s="3"/>
    </row>
    <row r="148" spans="2:54" x14ac:dyDescent="0.3">
      <c r="C148" s="31" t="str">
        <f t="shared" si="12"/>
        <v>IGDRH</v>
      </c>
      <c r="D148" s="13">
        <f t="shared" si="13"/>
        <v>6.7249162217767902E-2</v>
      </c>
      <c r="E148" s="36">
        <f>D148*'[15]Convergence programme'!I$28/100</f>
        <v>6.5137538097821218E-2</v>
      </c>
      <c r="F148" s="36">
        <f>D148*'[15]Convergence programme'!N$28/100</f>
        <v>6.1702762391188985E-2</v>
      </c>
      <c r="G148" s="36">
        <f>D148*'[15]Convergence programme'!S$28/100</f>
        <v>5.8267986684556766E-2</v>
      </c>
      <c r="H148" s="36">
        <f>D148*'[15]Convergence programme'!X$28/100</f>
        <v>5.6299157912676999E-2</v>
      </c>
      <c r="I148" s="36">
        <f>D148*'[15]Convergence programme'!AH$28/100</f>
        <v>5.2997274241090207E-2</v>
      </c>
      <c r="J148" s="36">
        <f>D148*'[15]Convergence programme'!AR$28/100</f>
        <v>5.3841724063607647E-2</v>
      </c>
      <c r="M148" s="36">
        <f>D148*'[15]Convergence programme'!$I$45/100</f>
        <v>6.5137538097821218E-2</v>
      </c>
      <c r="N148" s="36">
        <f>D148*'[15]Convergence programme'!$N$45/100</f>
        <v>5.7952555754775092E-2</v>
      </c>
      <c r="O148" s="36">
        <f>D148*'[15]Convergence programme'!$S$45/100</f>
        <v>5.4084136695179932E-2</v>
      </c>
      <c r="P148" s="36">
        <f>D148*'[15]Convergence programme'!$X$45/100</f>
        <v>5.3030591716399893E-2</v>
      </c>
      <c r="Q148" s="36">
        <f>D148*'[15]Convergence programme'!$AH$45/100</f>
        <v>5.1975479313813328E-2</v>
      </c>
      <c r="R148" s="36">
        <f>D148*'[15]Convergence programme'!$AR$45/100</f>
        <v>4.9629779526090739E-2</v>
      </c>
      <c r="U148" s="35">
        <f t="shared" si="2"/>
        <v>0</v>
      </c>
      <c r="V148" s="35">
        <f t="shared" si="3"/>
        <v>3.7502066364138926</v>
      </c>
      <c r="W148" s="35">
        <f t="shared" si="4"/>
        <v>4.1838499893768342</v>
      </c>
      <c r="X148" s="3">
        <f t="shared" si="5"/>
        <v>3.2685661962771064</v>
      </c>
      <c r="Y148" s="3">
        <f t="shared" si="6"/>
        <v>1.0217949272768798</v>
      </c>
      <c r="Z148" s="3">
        <f t="shared" si="7"/>
        <v>4.2119445375169082</v>
      </c>
      <c r="AC148" s="28" t="str">
        <f>C126</f>
        <v>IADEM</v>
      </c>
      <c r="AD148" s="27">
        <v>2015</v>
      </c>
      <c r="AE148" s="26">
        <f>U126</f>
        <v>0</v>
      </c>
      <c r="AF148" s="25"/>
    </row>
    <row r="149" spans="2:54" x14ac:dyDescent="0.3">
      <c r="C149" s="31" t="str">
        <f t="shared" si="12"/>
        <v>IGDLA</v>
      </c>
      <c r="D149" s="13">
        <f t="shared" si="13"/>
        <v>0.24407868890628062</v>
      </c>
      <c r="E149" s="36">
        <f>D149*'[15]Convergence programme'!I$28/100</f>
        <v>0.23641461652734932</v>
      </c>
      <c r="F149" s="36">
        <f>D149*'[15]Convergence programme'!N$28/100</f>
        <v>0.22394820767533782</v>
      </c>
      <c r="G149" s="36">
        <f>D149*'[15]Convergence programme'!S$28/100</f>
        <v>0.21148179882332638</v>
      </c>
      <c r="H149" s="36">
        <f>D149*'[15]Convergence programme'!X$28/100</f>
        <v>0.20433599760478852</v>
      </c>
      <c r="I149" s="36">
        <f>D149*'[15]Convergence programme'!AH$28/100</f>
        <v>0.19235191615449157</v>
      </c>
      <c r="J149" s="36">
        <f>D149*'[15]Convergence programme'!AR$28/100</f>
        <v>0.19541681984592735</v>
      </c>
      <c r="M149" s="36">
        <f>D149*'[15]Convergence programme'!$I$45/100</f>
        <v>0.23641461652734932</v>
      </c>
      <c r="N149" s="36">
        <f>D149*'[15]Convergence programme'!$N$45/100</f>
        <v>0.21033695232646907</v>
      </c>
      <c r="O149" s="36">
        <f>D149*'[15]Convergence programme'!$S$45/100</f>
        <v>0.19629664875884209</v>
      </c>
      <c r="P149" s="36">
        <f>D149*'[15]Convergence programme'!$X$45/100</f>
        <v>0.19247284086824376</v>
      </c>
      <c r="Q149" s="36">
        <f>D149*'[15]Convergence programme'!$AH$45/100</f>
        <v>0.18864334406294314</v>
      </c>
      <c r="R149" s="36">
        <f>D149*'[15]Convergence programme'!$AR$45/100</f>
        <v>0.18012970151523269</v>
      </c>
      <c r="U149" s="35">
        <f t="shared" si="2"/>
        <v>0</v>
      </c>
      <c r="V149" s="35">
        <f t="shared" si="3"/>
        <v>13.611255348868756</v>
      </c>
      <c r="W149" s="35">
        <f t="shared" si="4"/>
        <v>15.185150064484287</v>
      </c>
      <c r="X149" s="3">
        <f t="shared" si="5"/>
        <v>11.863156736544756</v>
      </c>
      <c r="Y149" s="3">
        <f t="shared" si="6"/>
        <v>3.7085720915484286</v>
      </c>
      <c r="Z149" s="3">
        <f t="shared" si="7"/>
        <v>15.287118330694655</v>
      </c>
      <c r="AC149" s="28"/>
      <c r="AD149" s="27">
        <v>2020</v>
      </c>
      <c r="AE149" s="26">
        <f>V126</f>
        <v>501.21696353795375</v>
      </c>
      <c r="AF149" s="25"/>
    </row>
    <row r="150" spans="2:54" x14ac:dyDescent="0.3">
      <c r="C150" s="31" t="str">
        <f t="shared" si="12"/>
        <v>IGDEM</v>
      </c>
      <c r="D150" s="13">
        <f t="shared" si="13"/>
        <v>2.5856600280593218</v>
      </c>
      <c r="E150" s="36">
        <f>D150*'[15]Convergence programme'!I$28/100</f>
        <v>2.5044702867871322</v>
      </c>
      <c r="F150" s="36">
        <f>D150*'[15]Convergence programme'!N$28/100</f>
        <v>2.3724067493823244</v>
      </c>
      <c r="G150" s="36">
        <f>D150*'[15]Convergence programme'!S$28/100</f>
        <v>2.2403432119775175</v>
      </c>
      <c r="H150" s="36">
        <f>D150*'[15]Convergence programme'!X$28/100</f>
        <v>2.164643802651677</v>
      </c>
      <c r="I150" s="36">
        <f>D150*'[15]Convergence programme'!AH$28/100</f>
        <v>2.0376898251541249</v>
      </c>
      <c r="J150" s="36">
        <f>D150*'[15]Convergence programme'!AR$28/100</f>
        <v>2.0701580385827865</v>
      </c>
      <c r="M150" s="36">
        <f>D150*'[15]Convergence programme'!$I$45/100</f>
        <v>2.5044702867871322</v>
      </c>
      <c r="N150" s="36">
        <f>D150*'[15]Convergence programme'!$N$45/100</f>
        <v>2.228215222276932</v>
      </c>
      <c r="O150" s="36">
        <f>D150*'[15]Convergence programme'!$S$45/100</f>
        <v>2.079478551003795</v>
      </c>
      <c r="P150" s="36">
        <f>D150*'[15]Convergence programme'!$X$45/100</f>
        <v>2.0389708472710275</v>
      </c>
      <c r="Q150" s="36">
        <f>D150*'[15]Convergence programme'!$AH$45/100</f>
        <v>1.9984028777304805</v>
      </c>
      <c r="R150" s="36">
        <f>D150*'[15]Convergence programme'!$AR$45/100</f>
        <v>1.9082131715851292</v>
      </c>
      <c r="U150" s="35">
        <f t="shared" si="2"/>
        <v>0</v>
      </c>
      <c r="V150" s="35">
        <f t="shared" si="3"/>
        <v>144.1915271053924</v>
      </c>
      <c r="W150" s="35">
        <f t="shared" si="4"/>
        <v>160.86466097372255</v>
      </c>
      <c r="X150" s="3">
        <f t="shared" si="5"/>
        <v>125.67295538064948</v>
      </c>
      <c r="Y150" s="3">
        <f t="shared" si="6"/>
        <v>39.286947423644357</v>
      </c>
      <c r="Z150" s="3">
        <f t="shared" si="7"/>
        <v>161.9448669976573</v>
      </c>
      <c r="AC150" s="28"/>
      <c r="AD150" s="27">
        <v>2025</v>
      </c>
      <c r="AE150" s="26">
        <f>W126</f>
        <v>701.32468154200558</v>
      </c>
      <c r="AF150" s="25"/>
    </row>
    <row r="151" spans="2:54" x14ac:dyDescent="0.3">
      <c r="C151" s="31" t="str">
        <f t="shared" si="12"/>
        <v>IGDTF</v>
      </c>
      <c r="D151" s="13">
        <f t="shared" si="13"/>
        <v>0</v>
      </c>
      <c r="E151" s="36">
        <f>D151*'[15]Convergence programme'!I$28/100</f>
        <v>0</v>
      </c>
      <c r="F151" s="36">
        <f>D151*'[15]Convergence programme'!N$28/100</f>
        <v>0</v>
      </c>
      <c r="G151" s="36">
        <f>D151*'[15]Convergence programme'!S$28/100</f>
        <v>0</v>
      </c>
      <c r="H151" s="36">
        <f>D151*'[15]Convergence programme'!X$28/100</f>
        <v>0</v>
      </c>
      <c r="I151" s="36">
        <f>D151*'[15]Convergence programme'!AH$28/100</f>
        <v>0</v>
      </c>
      <c r="J151" s="36">
        <f>D151*'[15]Convergence programme'!AR$28/100</f>
        <v>0</v>
      </c>
      <c r="M151" s="36">
        <f>D151*'[15]Convergence programme'!$I$45/100</f>
        <v>0</v>
      </c>
      <c r="N151" s="36">
        <f>D151*'[15]Convergence programme'!$N$45/100</f>
        <v>0</v>
      </c>
      <c r="O151" s="36">
        <f>D151*'[15]Convergence programme'!$S$45/100</f>
        <v>0</v>
      </c>
      <c r="P151" s="36">
        <f>D151*'[15]Convergence programme'!$X$45/100</f>
        <v>0</v>
      </c>
      <c r="Q151" s="36">
        <f>D151*'[15]Convergence programme'!$AH$45/100</f>
        <v>0</v>
      </c>
      <c r="R151" s="36">
        <f>D151*'[15]Convergence programme'!$AR$45/100</f>
        <v>0</v>
      </c>
      <c r="U151" s="35">
        <f t="shared" si="2"/>
        <v>0</v>
      </c>
      <c r="V151" s="35">
        <f t="shared" si="3"/>
        <v>0</v>
      </c>
      <c r="W151" s="35">
        <f t="shared" si="4"/>
        <v>0</v>
      </c>
      <c r="X151" s="3">
        <f t="shared" si="5"/>
        <v>0</v>
      </c>
      <c r="Y151" s="3">
        <f t="shared" si="6"/>
        <v>0</v>
      </c>
      <c r="Z151" s="3">
        <f t="shared" si="7"/>
        <v>0</v>
      </c>
      <c r="AC151" s="28"/>
      <c r="AD151" s="27">
        <v>2030</v>
      </c>
      <c r="AE151" s="26">
        <f>X126</f>
        <v>1023.8098339986408</v>
      </c>
      <c r="AF151" s="25"/>
    </row>
    <row r="152" spans="2:54" x14ac:dyDescent="0.3">
      <c r="C152" s="31" t="str">
        <f t="shared" si="12"/>
        <v>IGDFL</v>
      </c>
      <c r="D152" s="13">
        <f t="shared" si="13"/>
        <v>0.41664612325207928</v>
      </c>
      <c r="E152" s="36">
        <f>D152*'[15]Convergence programme'!I$28/100</f>
        <v>0.40356343234074304</v>
      </c>
      <c r="F152" s="36">
        <f>D152*'[15]Convergence programme'!N$28/100</f>
        <v>0.38228307827812197</v>
      </c>
      <c r="G152" s="36">
        <f>D152*'[15]Convergence programme'!S$28/100</f>
        <v>0.361002724215501</v>
      </c>
      <c r="H152" s="36">
        <f>D152*'[15]Convergence programme'!X$28/100</f>
        <v>0.34880473024652742</v>
      </c>
      <c r="I152" s="36">
        <f>D152*'[15]Convergence programme'!AH$28/100</f>
        <v>0.328347716570415</v>
      </c>
      <c r="J152" s="36">
        <f>D152*'[15]Convergence programme'!AR$28/100</f>
        <v>0.33357955490460084</v>
      </c>
      <c r="M152" s="36">
        <f>D152*'[15]Convergence programme'!$I$45/100</f>
        <v>0.40356343234074304</v>
      </c>
      <c r="N152" s="36">
        <f>D152*'[15]Convergence programme'!$N$45/100</f>
        <v>0.35904845341549074</v>
      </c>
      <c r="O152" s="36">
        <f>D152*'[15]Convergence programme'!$S$45/100</f>
        <v>0.33508143656142897</v>
      </c>
      <c r="P152" s="36">
        <f>D152*'[15]Convergence programme'!$X$45/100</f>
        <v>0.32855413694007518</v>
      </c>
      <c r="Q152" s="36">
        <f>D152*'[15]Convergence programme'!$AH$45/100</f>
        <v>0.32201712625272522</v>
      </c>
      <c r="R152" s="36">
        <f>D152*'[15]Convergence programme'!$AR$45/100</f>
        <v>0.30748420583205083</v>
      </c>
      <c r="U152" s="35">
        <f t="shared" si="2"/>
        <v>0</v>
      </c>
      <c r="V152" s="35">
        <f t="shared" si="3"/>
        <v>23.234624862631225</v>
      </c>
      <c r="W152" s="35">
        <f t="shared" si="4"/>
        <v>25.921287654072035</v>
      </c>
      <c r="X152" s="3">
        <f t="shared" si="5"/>
        <v>20.250593306452235</v>
      </c>
      <c r="Y152" s="3">
        <f t="shared" si="6"/>
        <v>6.3305903176897882</v>
      </c>
      <c r="Z152" s="3">
        <f t="shared" si="7"/>
        <v>26.095349072550011</v>
      </c>
      <c r="AC152" s="28"/>
      <c r="AD152" s="27">
        <v>2040</v>
      </c>
      <c r="AE152" s="26">
        <f>Y126</f>
        <v>1330.6985220868794</v>
      </c>
      <c r="AF152" s="25"/>
    </row>
    <row r="153" spans="2:54" x14ac:dyDescent="0.3">
      <c r="B153" s="2"/>
      <c r="C153" s="34" t="e">
        <f>#REF!</f>
        <v>#REF!</v>
      </c>
      <c r="D153" s="13" t="e">
        <f>SUM(#REF!)</f>
        <v>#REF!</v>
      </c>
      <c r="E153" s="33" t="e">
        <f>D153*'[15]Convergence programme'!I$28/100</f>
        <v>#REF!</v>
      </c>
      <c r="F153" s="33" t="e">
        <f>D153*'[15]Convergence programme'!N$28/100</f>
        <v>#REF!</v>
      </c>
      <c r="G153" s="33" t="e">
        <f>D153*'[15]Convergence programme'!S$28/100</f>
        <v>#REF!</v>
      </c>
      <c r="H153" s="33" t="e">
        <f>D153*'[15]Convergence programme'!X$28/100</f>
        <v>#REF!</v>
      </c>
      <c r="I153" s="33" t="e">
        <f>D153*'[15]Convergence programme'!AH$28/100</f>
        <v>#REF!</v>
      </c>
      <c r="J153" s="33" t="e">
        <f>D153*'[15]Convergence programme'!AR$28/100</f>
        <v>#REF!</v>
      </c>
      <c r="K153" s="2"/>
      <c r="L153" s="2"/>
      <c r="M153" s="33" t="e">
        <f>D153*'[15]Convergence programme'!$I$45/100</f>
        <v>#REF!</v>
      </c>
      <c r="N153" s="33" t="e">
        <f>D153*'[15]Convergence programme'!$N$45/100</f>
        <v>#REF!</v>
      </c>
      <c r="O153" s="33" t="e">
        <f>D153*'[15]Convergence programme'!$S$45/100</f>
        <v>#REF!</v>
      </c>
      <c r="P153" s="33" t="e">
        <f>D153*'[15]Convergence programme'!$X$45/100</f>
        <v>#REF!</v>
      </c>
      <c r="Q153" s="33" t="e">
        <f>D153*'[15]Convergence programme'!$AH$45/100</f>
        <v>#REF!</v>
      </c>
      <c r="R153" s="33" t="e">
        <f>D153*'[15]Convergence programme'!$AR$45/100</f>
        <v>#REF!</v>
      </c>
      <c r="S153" s="2"/>
      <c r="T153" s="2"/>
      <c r="U153" s="32" t="e">
        <f t="shared" si="2"/>
        <v>#REF!</v>
      </c>
      <c r="V153" s="32" t="e">
        <f t="shared" si="3"/>
        <v>#REF!</v>
      </c>
      <c r="W153" s="32" t="e">
        <f t="shared" si="4"/>
        <v>#REF!</v>
      </c>
      <c r="X153" s="4" t="e">
        <f t="shared" si="5"/>
        <v>#REF!</v>
      </c>
      <c r="Y153" s="4" t="e">
        <f t="shared" si="6"/>
        <v>#REF!</v>
      </c>
      <c r="Z153" s="4" t="e">
        <f t="shared" si="7"/>
        <v>#REF!</v>
      </c>
      <c r="AC153" s="28"/>
      <c r="AD153" s="29">
        <v>2050</v>
      </c>
      <c r="AE153" s="26">
        <f>Z126</f>
        <v>1454.9707238949568</v>
      </c>
      <c r="AF153" s="25"/>
      <c r="BB153" s="3"/>
    </row>
    <row r="154" spans="2:54" x14ac:dyDescent="0.3">
      <c r="B154" s="37" t="s">
        <v>38</v>
      </c>
      <c r="C154" s="31" t="str">
        <f t="shared" ref="C154:C160" si="14">H32</f>
        <v>IXDMT</v>
      </c>
      <c r="D154" s="13">
        <f t="shared" ref="D154:D160" si="15">SUM(F32:G32)</f>
        <v>5.9281172160000004</v>
      </c>
      <c r="E154" s="36">
        <f>D154*'[15]Convergence programme'!I$29/100</f>
        <v>6.022682753261547</v>
      </c>
      <c r="F154" s="36">
        <f>D154*'[15]Convergence programme'!N$29/100</f>
        <v>6.0232213276326414</v>
      </c>
      <c r="G154" s="36">
        <f>D154*'[15]Convergence programme'!S$29/100</f>
        <v>6.2778143572418106</v>
      </c>
      <c r="H154" s="36">
        <f>D154*'[15]Convergence programme'!X$29/100</f>
        <v>6.1592520505997292</v>
      </c>
      <c r="I154" s="36">
        <f>D154*'[15]Convergence programme'!AH$29/100</f>
        <v>6.1496387851409882</v>
      </c>
      <c r="J154" s="36">
        <f>D154*'[15]Convergence programme'!AR$29/100</f>
        <v>5.8542244853996044</v>
      </c>
      <c r="M154" s="36">
        <f>D154*'[15]Convergence programme'!$I$46/100</f>
        <v>6.022682753261547</v>
      </c>
      <c r="N154" s="36">
        <f>D154*'[15]Convergence programme'!$N$46/100</f>
        <v>6.0088997198109055</v>
      </c>
      <c r="O154" s="36">
        <f>D154*'[15]Convergence programme'!$S$46/100</f>
        <v>5.9948347646414586</v>
      </c>
      <c r="P154" s="36">
        <f>D154*'[15]Convergence programme'!$X$46/100</f>
        <v>5.9849425474981457</v>
      </c>
      <c r="Q154" s="36">
        <f>D154*'[15]Convergence programme'!$AH$46/100</f>
        <v>5.4983890061543272</v>
      </c>
      <c r="R154" s="36">
        <f>D154*'[15]Convergence programme'!$AR$46/100</f>
        <v>5.0280431823429881</v>
      </c>
      <c r="U154" s="35">
        <f t="shared" ref="U154:U185" si="16">(E154-M154)*1000</f>
        <v>0</v>
      </c>
      <c r="V154" s="35">
        <f t="shared" ref="V154:V185" si="17">(F154-N154)*1000</f>
        <v>14.32160782173586</v>
      </c>
      <c r="W154" s="35">
        <f t="shared" ref="W154:W185" si="18">(G154-O154)*1000</f>
        <v>282.97959260035202</v>
      </c>
      <c r="X154" s="3">
        <f t="shared" ref="X154:X185" si="19">(H154-P154)*1000</f>
        <v>174.30950310158354</v>
      </c>
      <c r="Y154" s="3">
        <f t="shared" ref="Y154:Y185" si="20">(I154-Q154)*1000</f>
        <v>651.24977898666089</v>
      </c>
      <c r="Z154" s="3">
        <f t="shared" ref="Z154:Z185" si="21">(J154-R154)*1000</f>
        <v>826.18130305661634</v>
      </c>
      <c r="AC154" s="28" t="str">
        <f>C127</f>
        <v>IADTF</v>
      </c>
      <c r="AD154" s="27">
        <v>2015</v>
      </c>
      <c r="AE154" s="26">
        <f>U127</f>
        <v>0</v>
      </c>
      <c r="AF154" s="25"/>
    </row>
    <row r="155" spans="2:54" x14ac:dyDescent="0.3">
      <c r="C155" s="31" t="str">
        <f t="shared" si="14"/>
        <v>IXDHT</v>
      </c>
      <c r="D155" s="13">
        <f t="shared" si="15"/>
        <v>22.728279932399992</v>
      </c>
      <c r="E155" s="36">
        <f>D155*'[15]Convergence programme'!I$29/100</f>
        <v>23.090842264507263</v>
      </c>
      <c r="F155" s="36">
        <f>D155*'[15]Convergence programme'!N$29/100</f>
        <v>23.092907147610049</v>
      </c>
      <c r="G155" s="36">
        <f>D155*'[15]Convergence programme'!S$29/100</f>
        <v>24.069011606236021</v>
      </c>
      <c r="H155" s="36">
        <f>D155*'[15]Convergence programme'!X$29/100</f>
        <v>23.614446152044394</v>
      </c>
      <c r="I155" s="36">
        <f>D155*'[15]Convergence programme'!AH$29/100</f>
        <v>23.57758908926213</v>
      </c>
      <c r="J155" s="36">
        <f>D155*'[15]Convergence programme'!AR$29/100</f>
        <v>22.444976717422669</v>
      </c>
      <c r="M155" s="36">
        <f>D155*'[15]Convergence programme'!$I$46/100</f>
        <v>23.090842264507263</v>
      </c>
      <c r="N155" s="36">
        <f>D155*'[15]Convergence programme'!$N$46/100</f>
        <v>23.037998396687257</v>
      </c>
      <c r="O155" s="36">
        <f>D155*'[15]Convergence programme'!$S$46/100</f>
        <v>22.984073646774242</v>
      </c>
      <c r="P155" s="36">
        <f>D155*'[15]Convergence programme'!$X$46/100</f>
        <v>22.94614708894936</v>
      </c>
      <c r="Q155" s="36">
        <f>D155*'[15]Convergence programme'!$AH$46/100</f>
        <v>21.080710781462749</v>
      </c>
      <c r="R155" s="36">
        <f>D155*'[15]Convergence programme'!$AR$46/100</f>
        <v>19.277414530881423</v>
      </c>
      <c r="U155" s="35">
        <f t="shared" si="16"/>
        <v>0</v>
      </c>
      <c r="V155" s="35">
        <f t="shared" si="17"/>
        <v>54.908750922791683</v>
      </c>
      <c r="W155" s="35">
        <f t="shared" si="18"/>
        <v>1084.9379594617794</v>
      </c>
      <c r="X155" s="3">
        <f t="shared" si="19"/>
        <v>668.29906309503428</v>
      </c>
      <c r="Y155" s="3">
        <f t="shared" si="20"/>
        <v>2496.8783077993812</v>
      </c>
      <c r="Z155" s="3">
        <f t="shared" si="21"/>
        <v>3167.5621865412468</v>
      </c>
      <c r="AC155" s="28"/>
      <c r="AD155" s="27">
        <v>2020</v>
      </c>
      <c r="AE155" s="26">
        <f>V127</f>
        <v>2039.4421504312775</v>
      </c>
      <c r="AF155" s="25"/>
    </row>
    <row r="156" spans="2:54" x14ac:dyDescent="0.3">
      <c r="C156" s="31" t="str">
        <f t="shared" si="14"/>
        <v>IXDRH</v>
      </c>
      <c r="D156" s="13">
        <f t="shared" si="15"/>
        <v>0.68676979999999999</v>
      </c>
      <c r="E156" s="36">
        <f>D156*'[15]Convergence programme'!I$29/100</f>
        <v>0.6977251763438953</v>
      </c>
      <c r="F156" s="36">
        <f>D156*'[15]Convergence programme'!N$29/100</f>
        <v>0.69778756995043922</v>
      </c>
      <c r="G156" s="36">
        <f>D156*'[15]Convergence programme'!S$29/100</f>
        <v>0.727282061650801</v>
      </c>
      <c r="H156" s="36">
        <f>D156*'[15]Convergence programme'!X$29/100</f>
        <v>0.71354667001577143</v>
      </c>
      <c r="I156" s="36">
        <f>D156*'[15]Convergence programme'!AH$29/100</f>
        <v>0.71243297739535105</v>
      </c>
      <c r="J156" s="36">
        <f>D156*'[15]Convergence programme'!AR$29/100</f>
        <v>0.67820935931253845</v>
      </c>
      <c r="M156" s="36">
        <f>D156*'[15]Convergence programme'!$I$46/100</f>
        <v>0.6977251763438953</v>
      </c>
      <c r="N156" s="36">
        <f>D156*'[15]Convergence programme'!$N$46/100</f>
        <v>0.69612841791598457</v>
      </c>
      <c r="O156" s="36">
        <f>D156*'[15]Convergence programme'!$S$46/100</f>
        <v>0.69449899897962153</v>
      </c>
      <c r="P156" s="36">
        <f>D156*'[15]Convergence programme'!$X$46/100</f>
        <v>0.69335298992792227</v>
      </c>
      <c r="Q156" s="36">
        <f>D156*'[15]Convergence programme'!$AH$46/100</f>
        <v>0.63698597387498179</v>
      </c>
      <c r="R156" s="36">
        <f>D156*'[15]Convergence programme'!$AR$46/100</f>
        <v>0.58249661484579141</v>
      </c>
      <c r="U156" s="35">
        <f t="shared" si="16"/>
        <v>0</v>
      </c>
      <c r="V156" s="35">
        <f t="shared" si="17"/>
        <v>1.6591520344546584</v>
      </c>
      <c r="W156" s="35">
        <f t="shared" si="18"/>
        <v>32.783062671179472</v>
      </c>
      <c r="X156" s="3">
        <f t="shared" si="19"/>
        <v>20.193680087849163</v>
      </c>
      <c r="Y156" s="3">
        <f t="shared" si="20"/>
        <v>75.447003520369265</v>
      </c>
      <c r="Z156" s="3">
        <f t="shared" si="21"/>
        <v>95.71274446674704</v>
      </c>
      <c r="AC156" s="28"/>
      <c r="AD156" s="27">
        <v>2025</v>
      </c>
      <c r="AE156" s="26">
        <f>W127</f>
        <v>2853.676592624442</v>
      </c>
      <c r="AF156" s="25"/>
    </row>
    <row r="157" spans="2:54" x14ac:dyDescent="0.3">
      <c r="C157" s="31" t="str">
        <f t="shared" si="14"/>
        <v>IXDLA</v>
      </c>
      <c r="D157" s="13">
        <f t="shared" si="15"/>
        <v>6.7229999999999999</v>
      </c>
      <c r="E157" s="36">
        <f>D157*'[15]Convergence programme'!I$29/100</f>
        <v>6.8302455357821623</v>
      </c>
      <c r="F157" s="36">
        <f>D157*'[15]Convergence programme'!N$29/100</f>
        <v>6.8308563259141613</v>
      </c>
      <c r="G157" s="36">
        <f>D157*'[15]Convergence programme'!S$29/100</f>
        <v>7.119586942347107</v>
      </c>
      <c r="H157" s="36">
        <f>D157*'[15]Convergence programme'!X$29/100</f>
        <v>6.9851269850771409</v>
      </c>
      <c r="I157" s="36">
        <f>D157*'[15]Convergence programme'!AH$29/100</f>
        <v>6.9742247067779406</v>
      </c>
      <c r="J157" s="36">
        <f>D157*'[15]Convergence programme'!AR$29/100</f>
        <v>6.6391992231722998</v>
      </c>
      <c r="M157" s="36">
        <f>D157*'[15]Convergence programme'!$I$46/100</f>
        <v>6.8302455357821623</v>
      </c>
      <c r="N157" s="36">
        <f>D157*'[15]Convergence programme'!$N$46/100</f>
        <v>6.8146143782809965</v>
      </c>
      <c r="O157" s="36">
        <f>D157*'[15]Convergence programme'!$S$46/100</f>
        <v>6.7986634970553395</v>
      </c>
      <c r="P157" s="36">
        <f>D157*'[15]Convergence programme'!$X$46/100</f>
        <v>6.787444863308524</v>
      </c>
      <c r="Q157" s="36">
        <f>D157*'[15]Convergence programme'!$AH$46/100</f>
        <v>6.2356508721867261</v>
      </c>
      <c r="R157" s="36">
        <f>D157*'[15]Convergence programme'!$AR$46/100</f>
        <v>5.7022378409887207</v>
      </c>
      <c r="U157" s="35">
        <f t="shared" si="16"/>
        <v>0</v>
      </c>
      <c r="V157" s="35">
        <f t="shared" si="17"/>
        <v>16.241947633164777</v>
      </c>
      <c r="W157" s="35">
        <f t="shared" si="18"/>
        <v>320.92344529176751</v>
      </c>
      <c r="X157" s="3">
        <f t="shared" si="19"/>
        <v>197.68212176861687</v>
      </c>
      <c r="Y157" s="3">
        <f t="shared" si="20"/>
        <v>738.57383459121456</v>
      </c>
      <c r="Z157" s="3">
        <f t="shared" si="21"/>
        <v>936.96138218357919</v>
      </c>
      <c r="AC157" s="28"/>
      <c r="AD157" s="27">
        <v>2030</v>
      </c>
      <c r="AE157" s="26">
        <f>X127</f>
        <v>4165.8624535455574</v>
      </c>
      <c r="AF157" s="25"/>
    </row>
    <row r="158" spans="2:54" x14ac:dyDescent="0.3">
      <c r="C158" s="31" t="str">
        <f t="shared" si="14"/>
        <v>IXDEM</v>
      </c>
      <c r="D158" s="13">
        <f t="shared" si="15"/>
        <v>33.615000000000023</v>
      </c>
      <c r="E158" s="36">
        <f>D158*'[15]Convergence programme'!I$29/100</f>
        <v>34.151227678910828</v>
      </c>
      <c r="F158" s="36">
        <f>D158*'[15]Convergence programme'!N$29/100</f>
        <v>34.154281629570825</v>
      </c>
      <c r="G158" s="36">
        <f>D158*'[15]Convergence programme'!S$29/100</f>
        <v>35.597934711735562</v>
      </c>
      <c r="H158" s="36">
        <f>D158*'[15]Convergence programme'!X$29/100</f>
        <v>34.925634925385729</v>
      </c>
      <c r="I158" s="36">
        <f>D158*'[15]Convergence programme'!AH$29/100</f>
        <v>34.87112353388973</v>
      </c>
      <c r="J158" s="36">
        <f>D158*'[15]Convergence programme'!AR$29/100</f>
        <v>33.195996115861519</v>
      </c>
      <c r="M158" s="36">
        <f>D158*'[15]Convergence programme'!$I$46/100</f>
        <v>34.151227678910828</v>
      </c>
      <c r="N158" s="36">
        <f>D158*'[15]Convergence programme'!$N$46/100</f>
        <v>34.073071891405007</v>
      </c>
      <c r="O158" s="36">
        <f>D158*'[15]Convergence programme'!$S$46/100</f>
        <v>33.993317485276719</v>
      </c>
      <c r="P158" s="36">
        <f>D158*'[15]Convergence programme'!$X$46/100</f>
        <v>33.93722431654264</v>
      </c>
      <c r="Q158" s="36">
        <f>D158*'[15]Convergence programme'!$AH$46/100</f>
        <v>31.17825436093365</v>
      </c>
      <c r="R158" s="36">
        <f>D158*'[15]Convergence programme'!$AR$46/100</f>
        <v>28.511189204943626</v>
      </c>
      <c r="U158" s="35">
        <f t="shared" si="16"/>
        <v>0</v>
      </c>
      <c r="V158" s="35">
        <f t="shared" si="17"/>
        <v>81.209738165817669</v>
      </c>
      <c r="W158" s="35">
        <f t="shared" si="18"/>
        <v>1604.6172264588422</v>
      </c>
      <c r="X158" s="3">
        <f t="shared" si="19"/>
        <v>988.41060884308968</v>
      </c>
      <c r="Y158" s="3">
        <f t="shared" si="20"/>
        <v>3692.8691729560796</v>
      </c>
      <c r="Z158" s="3">
        <f t="shared" si="21"/>
        <v>4684.8069109178923</v>
      </c>
      <c r="AC158" s="28"/>
      <c r="AD158" s="27">
        <v>2040</v>
      </c>
      <c r="AE158" s="26">
        <f>Y127</f>
        <v>5414.586601985754</v>
      </c>
      <c r="AF158" s="25"/>
    </row>
    <row r="159" spans="2:54" x14ac:dyDescent="0.3">
      <c r="C159" s="31" t="str">
        <f t="shared" si="14"/>
        <v>IXDTF</v>
      </c>
      <c r="D159" s="13">
        <f t="shared" si="15"/>
        <v>0.47200000000000003</v>
      </c>
      <c r="E159" s="36">
        <f>D159*'[15]Convergence programme'!I$29/100</f>
        <v>0.47952936083432701</v>
      </c>
      <c r="F159" s="36">
        <f>D159*'[15]Convergence programme'!N$29/100</f>
        <v>0.47957224242622104</v>
      </c>
      <c r="G159" s="36">
        <f>D159*'[15]Convergence programme'!S$29/100</f>
        <v>0.49984308147967199</v>
      </c>
      <c r="H159" s="36">
        <f>D159*'[15]Convergence programme'!X$29/100</f>
        <v>0.4904030844796089</v>
      </c>
      <c r="I159" s="36">
        <f>D159*'[15]Convergence programme'!AH$29/100</f>
        <v>0.48963767092059918</v>
      </c>
      <c r="J159" s="36">
        <f>D159*'[15]Convergence programme'!AR$29/100</f>
        <v>0.46611661956527228</v>
      </c>
      <c r="M159" s="36">
        <f>D159*'[15]Convergence programme'!$I$46/100</f>
        <v>0.47952936083432701</v>
      </c>
      <c r="N159" s="36">
        <f>D159*'[15]Convergence programme'!$N$46/100</f>
        <v>0.47843194802151279</v>
      </c>
      <c r="O159" s="36">
        <f>D159*'[15]Convergence programme'!$S$46/100</f>
        <v>0.47731208844416484</v>
      </c>
      <c r="P159" s="36">
        <f>D159*'[15]Convergence programme'!$X$46/100</f>
        <v>0.47652446459640396</v>
      </c>
      <c r="Q159" s="36">
        <f>D159*'[15]Convergence programme'!$AH$46/100</f>
        <v>0.43778480018922133</v>
      </c>
      <c r="R159" s="36">
        <f>D159*'[15]Convergence programme'!$AR$46/100</f>
        <v>0.40033560329416579</v>
      </c>
      <c r="U159" s="35">
        <f t="shared" si="16"/>
        <v>0</v>
      </c>
      <c r="V159" s="35">
        <f t="shared" si="17"/>
        <v>1.1402944047082531</v>
      </c>
      <c r="W159" s="35">
        <f t="shared" si="18"/>
        <v>22.530993035507151</v>
      </c>
      <c r="X159" s="3">
        <f t="shared" si="19"/>
        <v>13.878619883204934</v>
      </c>
      <c r="Y159" s="3">
        <f t="shared" si="20"/>
        <v>51.852870731377841</v>
      </c>
      <c r="Z159" s="3">
        <f t="shared" si="21"/>
        <v>65.781016271106495</v>
      </c>
      <c r="AC159" s="28"/>
      <c r="AD159" s="29">
        <v>2050</v>
      </c>
      <c r="AE159" s="26">
        <f>Z127</f>
        <v>5920.2477925114927</v>
      </c>
      <c r="AF159" s="25"/>
    </row>
    <row r="160" spans="2:54" x14ac:dyDescent="0.3">
      <c r="C160" s="31" t="str">
        <f t="shared" si="14"/>
        <v>IXDFL</v>
      </c>
      <c r="D160" s="13">
        <f t="shared" si="15"/>
        <v>0</v>
      </c>
      <c r="E160" s="36">
        <f>D160*'[15]Convergence programme'!I$29/100</f>
        <v>0</v>
      </c>
      <c r="F160" s="36">
        <f>D160*'[15]Convergence programme'!N$29/100</f>
        <v>0</v>
      </c>
      <c r="G160" s="36">
        <f>D160*'[15]Convergence programme'!S$29/100</f>
        <v>0</v>
      </c>
      <c r="H160" s="36">
        <f>D160*'[15]Convergence programme'!X$29/100</f>
        <v>0</v>
      </c>
      <c r="I160" s="36">
        <f>D160*'[15]Convergence programme'!AH$29/100</f>
        <v>0</v>
      </c>
      <c r="J160" s="36">
        <f>D160*'[15]Convergence programme'!AR$29/100</f>
        <v>0</v>
      </c>
      <c r="M160" s="36">
        <f>D160*'[15]Convergence programme'!$I$46/100</f>
        <v>0</v>
      </c>
      <c r="N160" s="36">
        <f>D160*'[15]Convergence programme'!$N$46/100</f>
        <v>0</v>
      </c>
      <c r="O160" s="36">
        <f>D160*'[15]Convergence programme'!$S$46/100</f>
        <v>0</v>
      </c>
      <c r="P160" s="36">
        <f>D160*'[15]Convergence programme'!$X$46/100</f>
        <v>0</v>
      </c>
      <c r="Q160" s="36">
        <f>D160*'[15]Convergence programme'!$AH$46/100</f>
        <v>0</v>
      </c>
      <c r="R160" s="36">
        <f>D160*'[15]Convergence programme'!$AR$46/100</f>
        <v>0</v>
      </c>
      <c r="U160" s="35">
        <f t="shared" si="16"/>
        <v>0</v>
      </c>
      <c r="V160" s="35">
        <f t="shared" si="17"/>
        <v>0</v>
      </c>
      <c r="W160" s="35">
        <f t="shared" si="18"/>
        <v>0</v>
      </c>
      <c r="X160" s="3">
        <f t="shared" si="19"/>
        <v>0</v>
      </c>
      <c r="Y160" s="3">
        <f t="shared" si="20"/>
        <v>0</v>
      </c>
      <c r="Z160" s="3">
        <f t="shared" si="21"/>
        <v>0</v>
      </c>
      <c r="AC160" s="28" t="str">
        <f>C130</f>
        <v>IFDMT</v>
      </c>
      <c r="AD160" s="27">
        <v>2015</v>
      </c>
      <c r="AE160" s="26">
        <f>U130</f>
        <v>0</v>
      </c>
      <c r="AF160" s="25" t="str">
        <f>B130</f>
        <v>Food</v>
      </c>
    </row>
    <row r="161" spans="2:32" x14ac:dyDescent="0.3">
      <c r="B161" s="2"/>
      <c r="C161" s="34" t="e">
        <f>#REF!</f>
        <v>#REF!</v>
      </c>
      <c r="D161" s="13" t="e">
        <f>SUM(#REF!)</f>
        <v>#REF!</v>
      </c>
      <c r="E161" s="33" t="e">
        <f>D161*'[15]Convergence programme'!I$29/100</f>
        <v>#REF!</v>
      </c>
      <c r="F161" s="33" t="e">
        <f>D161*'[15]Convergence programme'!N$29/100</f>
        <v>#REF!</v>
      </c>
      <c r="G161" s="33" t="e">
        <f>D161*'[15]Convergence programme'!S$29/100</f>
        <v>#REF!</v>
      </c>
      <c r="H161" s="33" t="e">
        <f>D161*'[15]Convergence programme'!X$29/100</f>
        <v>#REF!</v>
      </c>
      <c r="I161" s="33" t="e">
        <f>D161*'[15]Convergence programme'!AH$29/100</f>
        <v>#REF!</v>
      </c>
      <c r="J161" s="33" t="e">
        <f>D161*'[15]Convergence programme'!AR$29/100</f>
        <v>#REF!</v>
      </c>
      <c r="K161" s="2"/>
      <c r="L161" s="2"/>
      <c r="M161" s="33" t="e">
        <f>D161*'[15]Convergence programme'!$I$46/100</f>
        <v>#REF!</v>
      </c>
      <c r="N161" s="33" t="e">
        <f>D161*'[15]Convergence programme'!$N$46/100</f>
        <v>#REF!</v>
      </c>
      <c r="O161" s="33" t="e">
        <f>D161*'[15]Convergence programme'!$S$46/100</f>
        <v>#REF!</v>
      </c>
      <c r="P161" s="33" t="e">
        <f>D161*'[15]Convergence programme'!$X$46/100</f>
        <v>#REF!</v>
      </c>
      <c r="Q161" s="33" t="e">
        <f>D161*'[15]Convergence programme'!$AH$46/100</f>
        <v>#REF!</v>
      </c>
      <c r="R161" s="33" t="e">
        <f>D161*'[15]Convergence programme'!$AR$46/100</f>
        <v>#REF!</v>
      </c>
      <c r="S161" s="2"/>
      <c r="T161" s="2"/>
      <c r="U161" s="32" t="e">
        <f t="shared" si="16"/>
        <v>#REF!</v>
      </c>
      <c r="V161" s="32" t="e">
        <f t="shared" si="17"/>
        <v>#REF!</v>
      </c>
      <c r="W161" s="32" t="e">
        <f t="shared" si="18"/>
        <v>#REF!</v>
      </c>
      <c r="X161" s="4" t="e">
        <f t="shared" si="19"/>
        <v>#REF!</v>
      </c>
      <c r="Y161" s="4" t="e">
        <f t="shared" si="20"/>
        <v>#REF!</v>
      </c>
      <c r="Z161" s="4" t="e">
        <f t="shared" si="21"/>
        <v>#REF!</v>
      </c>
      <c r="AC161" s="28"/>
      <c r="AD161" s="27">
        <v>2020</v>
      </c>
      <c r="AE161" s="26">
        <f>V130</f>
        <v>383.6488523792774</v>
      </c>
      <c r="AF161" s="25"/>
    </row>
    <row r="162" spans="2:32" x14ac:dyDescent="0.3">
      <c r="B162" s="37" t="s">
        <v>45</v>
      </c>
      <c r="C162" s="31" t="str">
        <f t="shared" ref="C162:C168" si="22">H39</f>
        <v>IODMT</v>
      </c>
      <c r="D162" s="13">
        <f t="shared" ref="D162:D168" si="23">SUM(F39:G39)</f>
        <v>0.29430933510310481</v>
      </c>
      <c r="E162" s="36">
        <f>D162*'[15]Convergence programme'!I$30/100</f>
        <v>0.28862995169095673</v>
      </c>
      <c r="F162" s="36">
        <f>D162*'[15]Convergence programme'!N$30/100</f>
        <v>0.33821336484224568</v>
      </c>
      <c r="G162" s="36">
        <f>D162*'[15]Convergence programme'!S$30/100</f>
        <v>0.37123668295112211</v>
      </c>
      <c r="H162" s="36">
        <f>D162*'[15]Convergence programme'!X$30/100</f>
        <v>0.40337221312940086</v>
      </c>
      <c r="I162" s="36">
        <f>D162*'[15]Convergence programme'!AH$30/100</f>
        <v>0.46827505280158321</v>
      </c>
      <c r="J162" s="36">
        <f>D162*'[15]Convergence programme'!AR$30/100</f>
        <v>0.52416887403766521</v>
      </c>
      <c r="M162" s="36">
        <f>D162*'[15]Convergence programme'!$I$47/100</f>
        <v>0.28862995169095673</v>
      </c>
      <c r="N162" s="36">
        <f>D162*'[15]Convergence programme'!$N$47/100</f>
        <v>0.3065694259449962</v>
      </c>
      <c r="O162" s="36">
        <f>D162*'[15]Convergence programme'!$S$47/100</f>
        <v>0.32695910061792233</v>
      </c>
      <c r="P162" s="36">
        <f>D162*'[15]Convergence programme'!$X$47/100</f>
        <v>0.33873478425873416</v>
      </c>
      <c r="Q162" s="36">
        <f>D162*'[15]Convergence programme'!$AH$47/100</f>
        <v>0.38426244790819608</v>
      </c>
      <c r="R162" s="36">
        <f>D162*'[15]Convergence programme'!$AR$47/100</f>
        <v>0.43231044139558572</v>
      </c>
      <c r="U162" s="35">
        <f t="shared" si="16"/>
        <v>0</v>
      </c>
      <c r="V162" s="35">
        <f t="shared" si="17"/>
        <v>31.64393889724948</v>
      </c>
      <c r="W162" s="35">
        <f t="shared" si="18"/>
        <v>44.277582333199781</v>
      </c>
      <c r="X162" s="3">
        <f t="shared" si="19"/>
        <v>64.637428870666696</v>
      </c>
      <c r="Y162" s="3">
        <f t="shared" si="20"/>
        <v>84.012604893387135</v>
      </c>
      <c r="Z162" s="3">
        <f t="shared" si="21"/>
        <v>91.858432642079492</v>
      </c>
      <c r="AC162" s="28"/>
      <c r="AD162" s="27">
        <v>2025</v>
      </c>
      <c r="AE162" s="26">
        <f>W130</f>
        <v>536.81824198369952</v>
      </c>
      <c r="AF162" s="25"/>
    </row>
    <row r="163" spans="2:32" x14ac:dyDescent="0.3">
      <c r="C163" s="31" t="str">
        <f t="shared" si="22"/>
        <v>IODHT</v>
      </c>
      <c r="D163" s="13">
        <f t="shared" si="23"/>
        <v>0.10663663107892091</v>
      </c>
      <c r="E163" s="36">
        <f>D163*'[15]Convergence programme'!I$30/100</f>
        <v>0.10457882916290349</v>
      </c>
      <c r="F163" s="36">
        <f>D163*'[15]Convergence programme'!N$30/100</f>
        <v>0.12254430801526604</v>
      </c>
      <c r="G163" s="36">
        <f>D163*'[15]Convergence programme'!S$30/100</f>
        <v>0.13450959409409338</v>
      </c>
      <c r="H163" s="36">
        <f>D163*'[15]Convergence programme'!X$30/100</f>
        <v>0.14615320939072041</v>
      </c>
      <c r="I163" s="36">
        <f>D163*'[15]Convergence programme'!AH$30/100</f>
        <v>0.16966935157381574</v>
      </c>
      <c r="J163" s="36">
        <f>D163*'[15]Convergence programme'!AR$30/100</f>
        <v>0.18992127050345201</v>
      </c>
      <c r="M163" s="36">
        <f>D163*'[15]Convergence programme'!$I$47/100</f>
        <v>0.10457882916290349</v>
      </c>
      <c r="N163" s="36">
        <f>D163*'[15]Convergence programme'!$N$47/100</f>
        <v>0.11107881020192706</v>
      </c>
      <c r="O163" s="36">
        <f>D163*'[15]Convergence programme'!$S$47/100</f>
        <v>0.11846656844328331</v>
      </c>
      <c r="P163" s="36">
        <f>D163*'[15]Convergence programme'!$X$47/100</f>
        <v>0.12273323307920939</v>
      </c>
      <c r="Q163" s="36">
        <f>D163*'[15]Convergence programme'!$AH$47/100</f>
        <v>0.13922919869569944</v>
      </c>
      <c r="R163" s="36">
        <f>D163*'[15]Convergence programme'!$AR$47/100</f>
        <v>0.15663835139485591</v>
      </c>
      <c r="U163" s="35">
        <f t="shared" si="16"/>
        <v>0</v>
      </c>
      <c r="V163" s="35">
        <f t="shared" si="17"/>
        <v>11.465497813338985</v>
      </c>
      <c r="W163" s="35">
        <f t="shared" si="18"/>
        <v>16.043025650810076</v>
      </c>
      <c r="X163" s="3">
        <f t="shared" si="19"/>
        <v>23.419976311511022</v>
      </c>
      <c r="Y163" s="3">
        <f t="shared" si="20"/>
        <v>30.440152878116301</v>
      </c>
      <c r="Z163" s="3">
        <f t="shared" si="21"/>
        <v>33.282919108596097</v>
      </c>
      <c r="AC163" s="28"/>
      <c r="AD163" s="27">
        <v>2030</v>
      </c>
      <c r="AE163" s="26">
        <f>X130</f>
        <v>783.65956550162514</v>
      </c>
      <c r="AF163" s="25"/>
    </row>
    <row r="164" spans="2:32" x14ac:dyDescent="0.3">
      <c r="C164" s="31" t="str">
        <f t="shared" si="22"/>
        <v>IODRH</v>
      </c>
      <c r="D164" s="13">
        <f t="shared" si="23"/>
        <v>0.12862516833691662</v>
      </c>
      <c r="E164" s="36">
        <f>D164*'[15]Convergence programme'!I$30/100</f>
        <v>0.12614304643214755</v>
      </c>
      <c r="F164" s="36">
        <f>D164*'[15]Convergence programme'!N$30/100</f>
        <v>0.14781301779431702</v>
      </c>
      <c r="G164" s="36">
        <f>D164*'[15]Convergence programme'!S$30/100</f>
        <v>0.16224555303588425</v>
      </c>
      <c r="H164" s="36">
        <f>D164*'[15]Convergence programme'!X$30/100</f>
        <v>0.17629008878711727</v>
      </c>
      <c r="I164" s="36">
        <f>D164*'[15]Convergence programme'!AH$30/100</f>
        <v>0.20465527358648417</v>
      </c>
      <c r="J164" s="36">
        <f>D164*'[15]Convergence programme'!AR$30/100</f>
        <v>0.22908315034060048</v>
      </c>
      <c r="M164" s="36">
        <f>D164*'[15]Convergence programme'!$I$47/100</f>
        <v>0.12614304643214755</v>
      </c>
      <c r="N164" s="36">
        <f>D164*'[15]Convergence programme'!$N$47/100</f>
        <v>0.1339833274582089</v>
      </c>
      <c r="O164" s="36">
        <f>D164*'[15]Convergence programme'!$S$47/100</f>
        <v>0.14289444587795361</v>
      </c>
      <c r="P164" s="36">
        <f>D164*'[15]Convergence programme'!$X$47/100</f>
        <v>0.14804089931970757</v>
      </c>
      <c r="Q164" s="36">
        <f>D164*'[15]Convergence programme'!$AH$47/100</f>
        <v>0.16793834293578261</v>
      </c>
      <c r="R164" s="36">
        <f>D164*'[15]Convergence programme'!$AR$47/100</f>
        <v>0.18893727335843288</v>
      </c>
      <c r="U164" s="35">
        <f t="shared" si="16"/>
        <v>0</v>
      </c>
      <c r="V164" s="35">
        <f t="shared" si="17"/>
        <v>13.829690336108118</v>
      </c>
      <c r="W164" s="35">
        <f t="shared" si="18"/>
        <v>19.351107157930649</v>
      </c>
      <c r="X164" s="3">
        <f t="shared" si="19"/>
        <v>28.249189467409703</v>
      </c>
      <c r="Y164" s="3">
        <f t="shared" si="20"/>
        <v>36.716930650701556</v>
      </c>
      <c r="Z164" s="3">
        <f t="shared" si="21"/>
        <v>40.145876982167593</v>
      </c>
      <c r="AC164" s="28"/>
      <c r="AD164" s="27">
        <v>2040</v>
      </c>
      <c r="AE164" s="26">
        <f>Y130</f>
        <v>1018.5628141110853</v>
      </c>
      <c r="AF164" s="25"/>
    </row>
    <row r="165" spans="2:32" x14ac:dyDescent="0.3">
      <c r="C165" s="31" t="str">
        <f t="shared" si="22"/>
        <v>IODLA</v>
      </c>
      <c r="D165" s="13">
        <f t="shared" si="23"/>
        <v>0.34208552881510879</v>
      </c>
      <c r="E165" s="36">
        <f>D165*'[15]Convergence programme'!I$30/100</f>
        <v>0.33548419258087819</v>
      </c>
      <c r="F165" s="36">
        <f>D165*'[15]Convergence programme'!N$30/100</f>
        <v>0.39311664281346936</v>
      </c>
      <c r="G165" s="36">
        <f>D165*'[15]Convergence programme'!S$30/100</f>
        <v>0.43150074379533926</v>
      </c>
      <c r="H165" s="36">
        <f>D165*'[15]Convergence programme'!X$30/100</f>
        <v>0.46885293933796179</v>
      </c>
      <c r="I165" s="36">
        <f>D165*'[15]Convergence programme'!AH$30/100</f>
        <v>0.54429166853451483</v>
      </c>
      <c r="J165" s="36">
        <f>D165*'[15]Convergence programme'!AR$30/100</f>
        <v>0.60925891596601012</v>
      </c>
      <c r="M165" s="36">
        <f>D165*'[15]Convergence programme'!$I$47/100</f>
        <v>0.33548419258087819</v>
      </c>
      <c r="N165" s="36">
        <f>D165*'[15]Convergence programme'!$N$47/100</f>
        <v>0.35633584016694009</v>
      </c>
      <c r="O165" s="36">
        <f>D165*'[15]Convergence programme'!$S$47/100</f>
        <v>0.38003543719267641</v>
      </c>
      <c r="P165" s="36">
        <f>D165*'[15]Convergence programme'!$X$47/100</f>
        <v>0.39372270594348008</v>
      </c>
      <c r="Q165" s="36">
        <f>D165*'[15]Convergence programme'!$AH$47/100</f>
        <v>0.44664102363729852</v>
      </c>
      <c r="R165" s="36">
        <f>D165*'[15]Convergence programme'!$AR$47/100</f>
        <v>0.5024888045270226</v>
      </c>
      <c r="U165" s="35">
        <f t="shared" si="16"/>
        <v>0</v>
      </c>
      <c r="V165" s="35">
        <f t="shared" si="17"/>
        <v>36.780802646529274</v>
      </c>
      <c r="W165" s="35">
        <f t="shared" si="18"/>
        <v>51.465306602662849</v>
      </c>
      <c r="X165" s="3">
        <f t="shared" si="19"/>
        <v>75.130233394481721</v>
      </c>
      <c r="Y165" s="3">
        <f t="shared" si="20"/>
        <v>97.65064489721631</v>
      </c>
      <c r="Z165" s="3">
        <f t="shared" si="21"/>
        <v>106.77011143898751</v>
      </c>
      <c r="AC165" s="28"/>
      <c r="AD165" s="29">
        <v>2050</v>
      </c>
      <c r="AE165" s="26">
        <f>Z130</f>
        <v>1113.6850686927683</v>
      </c>
      <c r="AF165" s="25"/>
    </row>
    <row r="166" spans="2:32" x14ac:dyDescent="0.3">
      <c r="C166" s="31" t="str">
        <f t="shared" si="22"/>
        <v>IODEM</v>
      </c>
      <c r="D166" s="13">
        <f t="shared" si="23"/>
        <v>1.4825993133701301</v>
      </c>
      <c r="E166" s="36">
        <f>D166*'[15]Convergence programme'!I$30/100</f>
        <v>1.4539891099449938</v>
      </c>
      <c r="F166" s="36">
        <f>D166*'[15]Convergence programme'!N$30/100</f>
        <v>1.7037682556417995</v>
      </c>
      <c r="G166" s="36">
        <f>D166*'[15]Convergence programme'!S$30/100</f>
        <v>1.870125020153776</v>
      </c>
      <c r="H166" s="36">
        <f>D166*'[15]Convergence programme'!X$30/100</f>
        <v>2.0320095045871702</v>
      </c>
      <c r="I166" s="36">
        <f>D166*'[15]Convergence programme'!AH$30/100</f>
        <v>2.3589610961839469</v>
      </c>
      <c r="J166" s="36">
        <f>D166*'[15]Convergence programme'!AR$30/100</f>
        <v>2.6405292664807432</v>
      </c>
      <c r="M166" s="36">
        <f>D166*'[15]Convergence programme'!$I$47/100</f>
        <v>1.4539891099449938</v>
      </c>
      <c r="N166" s="36">
        <f>D166*'[15]Convergence programme'!$N$47/100</f>
        <v>1.5443601890748568</v>
      </c>
      <c r="O166" s="36">
        <f>D166*'[15]Convergence programme'!$S$47/100</f>
        <v>1.6470742863335466</v>
      </c>
      <c r="P166" s="36">
        <f>D166*'[15]Convergence programme'!$X$47/100</f>
        <v>1.7063949343660503</v>
      </c>
      <c r="Q166" s="36">
        <f>D166*'[15]Convergence programme'!$AH$47/100</f>
        <v>1.9357430209375877</v>
      </c>
      <c r="R166" s="36">
        <f>D166*'[15]Convergence programme'!$AR$47/100</f>
        <v>2.1777874064079308</v>
      </c>
      <c r="U166" s="35">
        <f t="shared" si="16"/>
        <v>0</v>
      </c>
      <c r="V166" s="35">
        <f t="shared" si="17"/>
        <v>159.40806656694261</v>
      </c>
      <c r="W166" s="35">
        <f t="shared" si="18"/>
        <v>223.05073382022945</v>
      </c>
      <c r="X166" s="3">
        <f t="shared" si="19"/>
        <v>325.61457022111995</v>
      </c>
      <c r="Y166" s="3">
        <f t="shared" si="20"/>
        <v>423.21807524635926</v>
      </c>
      <c r="Z166" s="3">
        <f t="shared" si="21"/>
        <v>462.74186007281236</v>
      </c>
      <c r="AC166" s="28" t="str">
        <f>C131</f>
        <v>IFDHT</v>
      </c>
      <c r="AD166" s="27">
        <v>2015</v>
      </c>
      <c r="AE166" s="26">
        <f>U131</f>
        <v>0</v>
      </c>
      <c r="AF166" s="25"/>
    </row>
    <row r="167" spans="2:32" x14ac:dyDescent="0.3">
      <c r="C167" s="31" t="str">
        <f t="shared" si="22"/>
        <v>IODTF</v>
      </c>
      <c r="D167" s="13">
        <f t="shared" si="23"/>
        <v>0</v>
      </c>
      <c r="E167" s="36">
        <f>D167*'[15]Convergence programme'!I$30/100</f>
        <v>0</v>
      </c>
      <c r="F167" s="36">
        <f>D167*'[15]Convergence programme'!N$30/100</f>
        <v>0</v>
      </c>
      <c r="G167" s="36">
        <f>D167*'[15]Convergence programme'!S$30/100</f>
        <v>0</v>
      </c>
      <c r="H167" s="36">
        <f>D167*'[15]Convergence programme'!X$30/100</f>
        <v>0</v>
      </c>
      <c r="I167" s="36">
        <f>D167*'[15]Convergence programme'!AH$30/100</f>
        <v>0</v>
      </c>
      <c r="J167" s="36">
        <f>D167*'[15]Convergence programme'!AR$30/100</f>
        <v>0</v>
      </c>
      <c r="M167" s="36">
        <f>D167*'[15]Convergence programme'!$I$47/100</f>
        <v>0</v>
      </c>
      <c r="N167" s="36">
        <f>D167*'[15]Convergence programme'!$N$47/100</f>
        <v>0</v>
      </c>
      <c r="O167" s="36">
        <f>D167*'[15]Convergence programme'!$S$47/100</f>
        <v>0</v>
      </c>
      <c r="P167" s="36">
        <f>D167*'[15]Convergence programme'!$X$47/100</f>
        <v>0</v>
      </c>
      <c r="Q167" s="36">
        <f>D167*'[15]Convergence programme'!$AH$47/100</f>
        <v>0</v>
      </c>
      <c r="R167" s="36">
        <f>D167*'[15]Convergence programme'!$AR$47/100</f>
        <v>0</v>
      </c>
      <c r="U167" s="35">
        <f t="shared" si="16"/>
        <v>0</v>
      </c>
      <c r="V167" s="35">
        <f t="shared" si="17"/>
        <v>0</v>
      </c>
      <c r="W167" s="35">
        <f t="shared" si="18"/>
        <v>0</v>
      </c>
      <c r="X167" s="3">
        <f t="shared" si="19"/>
        <v>0</v>
      </c>
      <c r="Y167" s="3">
        <f t="shared" si="20"/>
        <v>0</v>
      </c>
      <c r="Z167" s="3">
        <f t="shared" si="21"/>
        <v>0</v>
      </c>
      <c r="AC167" s="28"/>
      <c r="AD167" s="27">
        <v>2020</v>
      </c>
      <c r="AE167" s="26">
        <f>V131</f>
        <v>19.040409116293038</v>
      </c>
      <c r="AF167" s="25"/>
    </row>
    <row r="168" spans="2:32" x14ac:dyDescent="0.3">
      <c r="C168" s="31" t="str">
        <f t="shared" si="22"/>
        <v>IODFL</v>
      </c>
      <c r="D168" s="13">
        <f t="shared" si="23"/>
        <v>3.4636041107264988E-2</v>
      </c>
      <c r="E168" s="36">
        <f>D168*'[15]Convergence programme'!I$30/100</f>
        <v>3.3967658103857483E-2</v>
      </c>
      <c r="F168" s="36">
        <f>D168*'[15]Convergence programme'!N$30/100</f>
        <v>3.9802923694549339E-2</v>
      </c>
      <c r="G168" s="36">
        <f>D168*'[15]Convergence programme'!S$30/100</f>
        <v>4.3689300601746757E-2</v>
      </c>
      <c r="H168" s="36">
        <f>D168*'[15]Convergence programme'!X$30/100</f>
        <v>4.7471197441236013E-2</v>
      </c>
      <c r="I168" s="36">
        <f>D168*'[15]Convergence programme'!AH$30/100</f>
        <v>5.5109342599208688E-2</v>
      </c>
      <c r="J168" s="36">
        <f>D168*'[15]Convergence programme'!AR$30/100</f>
        <v>6.1687253861509771E-2</v>
      </c>
      <c r="M168" s="36">
        <f>D168*'[15]Convergence programme'!$I$47/100</f>
        <v>3.3967658103857483E-2</v>
      </c>
      <c r="N168" s="36">
        <f>D168*'[15]Convergence programme'!$N$47/100</f>
        <v>3.607888018754693E-2</v>
      </c>
      <c r="O168" s="36">
        <f>D168*'[15]Convergence programme'!$S$47/100</f>
        <v>3.8478456163918262E-2</v>
      </c>
      <c r="P168" s="36">
        <f>D168*'[15]Convergence programme'!$X$47/100</f>
        <v>3.9864287376191632E-2</v>
      </c>
      <c r="Q168" s="36">
        <f>D168*'[15]Convergence programme'!$AH$47/100</f>
        <v>4.5222248682882993E-2</v>
      </c>
      <c r="R168" s="36">
        <f>D168*'[15]Convergence programme'!$AR$47/100</f>
        <v>5.0876817121793746E-2</v>
      </c>
      <c r="U168" s="35">
        <f t="shared" si="16"/>
        <v>0</v>
      </c>
      <c r="V168" s="35">
        <f t="shared" si="17"/>
        <v>3.7240435070024085</v>
      </c>
      <c r="W168" s="35">
        <f t="shared" si="18"/>
        <v>5.210844437828495</v>
      </c>
      <c r="X168" s="3">
        <f t="shared" si="19"/>
        <v>7.6069100650443815</v>
      </c>
      <c r="Y168" s="3">
        <f t="shared" si="20"/>
        <v>9.8870939163256963</v>
      </c>
      <c r="Z168" s="3">
        <f t="shared" si="21"/>
        <v>10.810436739716025</v>
      </c>
      <c r="AC168" s="28"/>
      <c r="AD168" s="27">
        <v>2025</v>
      </c>
      <c r="AE168" s="26">
        <f>W131</f>
        <v>26.642172614539909</v>
      </c>
      <c r="AF168" s="25"/>
    </row>
    <row r="169" spans="2:32" x14ac:dyDescent="0.3">
      <c r="B169" s="2"/>
      <c r="C169" s="34" t="e">
        <f>#REF!</f>
        <v>#REF!</v>
      </c>
      <c r="D169" s="13" t="e">
        <f>SUM(#REF!)</f>
        <v>#REF!</v>
      </c>
      <c r="E169" s="33" t="e">
        <f>D169*'[15]Convergence programme'!I$30/100</f>
        <v>#REF!</v>
      </c>
      <c r="F169" s="33" t="e">
        <f>D169*'[15]Convergence programme'!N$30/100</f>
        <v>#REF!</v>
      </c>
      <c r="G169" s="33" t="e">
        <f>D169*'[15]Convergence programme'!S$30/100</f>
        <v>#REF!</v>
      </c>
      <c r="H169" s="33" t="e">
        <f>D169*'[15]Convergence programme'!X$30/100</f>
        <v>#REF!</v>
      </c>
      <c r="I169" s="33" t="e">
        <f>D169*'[15]Convergence programme'!AH$30/100</f>
        <v>#REF!</v>
      </c>
      <c r="J169" s="33" t="e">
        <f>D169*'[15]Convergence programme'!AR$30/100</f>
        <v>#REF!</v>
      </c>
      <c r="K169" s="2"/>
      <c r="L169" s="2"/>
      <c r="M169" s="33" t="e">
        <f>D169*'[15]Convergence programme'!$I$47/100</f>
        <v>#REF!</v>
      </c>
      <c r="N169" s="33" t="e">
        <f>D169*'[15]Convergence programme'!$N$47/100</f>
        <v>#REF!</v>
      </c>
      <c r="O169" s="33" t="e">
        <f>D169*'[15]Convergence programme'!$S$47/100</f>
        <v>#REF!</v>
      </c>
      <c r="P169" s="33" t="e">
        <f>D169*'[15]Convergence programme'!$X$47/100</f>
        <v>#REF!</v>
      </c>
      <c r="Q169" s="33" t="e">
        <f>D169*'[15]Convergence programme'!$AH$47/100</f>
        <v>#REF!</v>
      </c>
      <c r="R169" s="33" t="e">
        <f>D169*'[15]Convergence programme'!$AR$47/100</f>
        <v>#REF!</v>
      </c>
      <c r="S169" s="2"/>
      <c r="T169" s="2"/>
      <c r="U169" s="32" t="e">
        <f t="shared" si="16"/>
        <v>#REF!</v>
      </c>
      <c r="V169" s="32" t="e">
        <f t="shared" si="17"/>
        <v>#REF!</v>
      </c>
      <c r="W169" s="32" t="e">
        <f t="shared" si="18"/>
        <v>#REF!</v>
      </c>
      <c r="X169" s="4" t="e">
        <f t="shared" si="19"/>
        <v>#REF!</v>
      </c>
      <c r="Y169" s="4" t="e">
        <f t="shared" si="20"/>
        <v>#REF!</v>
      </c>
      <c r="Z169" s="4" t="e">
        <f t="shared" si="21"/>
        <v>#REF!</v>
      </c>
      <c r="AC169" s="28"/>
      <c r="AD169" s="27">
        <v>2030</v>
      </c>
      <c r="AE169" s="26">
        <f>X131</f>
        <v>38.892853823256608</v>
      </c>
      <c r="AF169" s="25"/>
    </row>
    <row r="170" spans="2:32" x14ac:dyDescent="0.3">
      <c r="B170" s="37" t="s">
        <v>44</v>
      </c>
      <c r="C170" s="31" t="str">
        <f t="shared" ref="C170:C176" si="24">H46</f>
        <v>IRDMT</v>
      </c>
      <c r="D170" s="13">
        <f t="shared" ref="D170:D176" si="25">SUM(F46:G46)</f>
        <v>13.83977880281793</v>
      </c>
      <c r="E170" s="36">
        <f>D170*'[15]Convergence programme'!I$31/100</f>
        <v>7.7892385399310902</v>
      </c>
      <c r="F170" s="36">
        <f>D170*'[15]Convergence programme'!N$31/100</f>
        <v>8.1867962646478833</v>
      </c>
      <c r="G170" s="36">
        <f>D170*'[15]Convergence programme'!S$31/100</f>
        <v>7.9578743156663858</v>
      </c>
      <c r="H170" s="36">
        <f>D170*'[15]Convergence programme'!X$31/100</f>
        <v>7.9754667335112241</v>
      </c>
      <c r="I170" s="36">
        <f>D170*'[15]Convergence programme'!AH$31/100</f>
        <v>8.063518587432009</v>
      </c>
      <c r="J170" s="36">
        <f>D170*'[15]Convergence programme'!AR$31/100</f>
        <v>8.1037453492412048</v>
      </c>
      <c r="M170" s="36">
        <f>D170*'[15]Convergence programme'!$I$48/100</f>
        <v>7.7892385399310902</v>
      </c>
      <c r="N170" s="36">
        <f>D170*'[15]Convergence programme'!$N$48/100</f>
        <v>7.8275858966678848</v>
      </c>
      <c r="O170" s="36">
        <f>D170*'[15]Convergence programme'!$S$48/100</f>
        <v>7.7804857625771504</v>
      </c>
      <c r="P170" s="36">
        <f>D170*'[15]Convergence programme'!$X$48/100</f>
        <v>7.8139945999459677</v>
      </c>
      <c r="Q170" s="36">
        <f>D170*'[15]Convergence programme'!$AH$48/100</f>
        <v>7.9448031369558718</v>
      </c>
      <c r="R170" s="36">
        <f>D170*'[15]Convergence programme'!$AR$48/100</f>
        <v>7.8890209460258367</v>
      </c>
      <c r="U170" s="35">
        <f t="shared" si="16"/>
        <v>0</v>
      </c>
      <c r="V170" s="35">
        <f t="shared" si="17"/>
        <v>359.21036797999852</v>
      </c>
      <c r="W170" s="35">
        <f t="shared" si="18"/>
        <v>177.38855308923542</v>
      </c>
      <c r="X170" s="3">
        <f t="shared" si="19"/>
        <v>161.47213356525646</v>
      </c>
      <c r="Y170" s="3">
        <f t="shared" si="20"/>
        <v>118.71545047613719</v>
      </c>
      <c r="Z170" s="3">
        <f t="shared" si="21"/>
        <v>214.72440321536811</v>
      </c>
      <c r="AC170" s="28"/>
      <c r="AD170" s="27">
        <v>2040</v>
      </c>
      <c r="AE170" s="26">
        <f>Y131</f>
        <v>50.551050970289282</v>
      </c>
      <c r="AF170" s="25"/>
    </row>
    <row r="171" spans="2:32" x14ac:dyDescent="0.3">
      <c r="C171" s="31" t="str">
        <f t="shared" si="24"/>
        <v>IRDHT</v>
      </c>
      <c r="D171" s="13">
        <f t="shared" si="25"/>
        <v>0</v>
      </c>
      <c r="E171" s="36">
        <f>D171*'[15]Convergence programme'!I$31/100</f>
        <v>0</v>
      </c>
      <c r="F171" s="36">
        <f>D171*'[15]Convergence programme'!N$31/100</f>
        <v>0</v>
      </c>
      <c r="G171" s="36">
        <f>D171*'[15]Convergence programme'!S$31/100</f>
        <v>0</v>
      </c>
      <c r="H171" s="36">
        <f>D171*'[15]Convergence programme'!X$31/100</f>
        <v>0</v>
      </c>
      <c r="I171" s="36">
        <f>D171*'[15]Convergence programme'!AH$31/100</f>
        <v>0</v>
      </c>
      <c r="J171" s="36">
        <f>D171*'[15]Convergence programme'!AR$31/100</f>
        <v>0</v>
      </c>
      <c r="M171" s="36">
        <f>D171*'[15]Convergence programme'!$I$48/100</f>
        <v>0</v>
      </c>
      <c r="N171" s="36">
        <f>D171*'[15]Convergence programme'!$N$48/100</f>
        <v>0</v>
      </c>
      <c r="O171" s="36">
        <f>D171*'[15]Convergence programme'!$S$48/100</f>
        <v>0</v>
      </c>
      <c r="P171" s="36">
        <f>D171*'[15]Convergence programme'!$X$48/100</f>
        <v>0</v>
      </c>
      <c r="Q171" s="36">
        <f>D171*'[15]Convergence programme'!$AH$48/100</f>
        <v>0</v>
      </c>
      <c r="R171" s="36">
        <f>D171*'[15]Convergence programme'!$AR$48/100</f>
        <v>0</v>
      </c>
      <c r="U171" s="35">
        <f t="shared" si="16"/>
        <v>0</v>
      </c>
      <c r="V171" s="35">
        <f t="shared" si="17"/>
        <v>0</v>
      </c>
      <c r="W171" s="35">
        <f t="shared" si="18"/>
        <v>0</v>
      </c>
      <c r="X171" s="3">
        <f t="shared" si="19"/>
        <v>0</v>
      </c>
      <c r="Y171" s="3">
        <f t="shared" si="20"/>
        <v>0</v>
      </c>
      <c r="Z171" s="3">
        <f t="shared" si="21"/>
        <v>0</v>
      </c>
      <c r="AC171" s="28"/>
      <c r="AD171" s="29">
        <v>2050</v>
      </c>
      <c r="AE171" s="26">
        <f>Z131</f>
        <v>55.271947780137829</v>
      </c>
      <c r="AF171" s="25"/>
    </row>
    <row r="172" spans="2:32" x14ac:dyDescent="0.3">
      <c r="C172" s="31" t="str">
        <f t="shared" si="24"/>
        <v>IRDRH</v>
      </c>
      <c r="D172" s="13">
        <f t="shared" si="25"/>
        <v>4.6662777272955001E-2</v>
      </c>
      <c r="E172" s="36">
        <f>D172*'[15]Convergence programme'!I$31/100</f>
        <v>2.6262522565802544E-2</v>
      </c>
      <c r="F172" s="36">
        <f>D172*'[15]Convergence programme'!N$31/100</f>
        <v>2.7602944824417351E-2</v>
      </c>
      <c r="G172" s="36">
        <f>D172*'[15]Convergence programme'!S$31/100</f>
        <v>2.683110200305381E-2</v>
      </c>
      <c r="H172" s="36">
        <f>D172*'[15]Convergence programme'!X$31/100</f>
        <v>2.6890417335132616E-2</v>
      </c>
      <c r="I172" s="36">
        <f>D172*'[15]Convergence programme'!AH$31/100</f>
        <v>2.7187296649933499E-2</v>
      </c>
      <c r="J172" s="36">
        <f>D172*'[15]Convergence programme'!AR$31/100</f>
        <v>2.7322926883151716E-2</v>
      </c>
      <c r="M172" s="36">
        <f>D172*'[15]Convergence programme'!$I$48/100</f>
        <v>2.6262522565802544E-2</v>
      </c>
      <c r="N172" s="36">
        <f>D172*'[15]Convergence programme'!$N$48/100</f>
        <v>2.6391816118243663E-2</v>
      </c>
      <c r="O172" s="36">
        <f>D172*'[15]Convergence programme'!$S$48/100</f>
        <v>2.6233011335456618E-2</v>
      </c>
      <c r="P172" s="36">
        <f>D172*'[15]Convergence programme'!$X$48/100</f>
        <v>2.6345991133551253E-2</v>
      </c>
      <c r="Q172" s="36">
        <f>D172*'[15]Convergence programme'!$AH$48/100</f>
        <v>2.6787030670010568E-2</v>
      </c>
      <c r="R172" s="36">
        <f>D172*'[15]Convergence programme'!$AR$48/100</f>
        <v>2.6598953101123722E-2</v>
      </c>
      <c r="U172" s="35">
        <f t="shared" si="16"/>
        <v>0</v>
      </c>
      <c r="V172" s="35">
        <f t="shared" si="17"/>
        <v>1.2111287061736877</v>
      </c>
      <c r="W172" s="35">
        <f t="shared" si="18"/>
        <v>0.59809066759719187</v>
      </c>
      <c r="X172" s="3">
        <f t="shared" si="19"/>
        <v>0.54442620158136334</v>
      </c>
      <c r="Y172" s="3">
        <f t="shared" si="20"/>
        <v>0.40026597992293134</v>
      </c>
      <c r="Z172" s="3">
        <f t="shared" si="21"/>
        <v>0.72397378202799367</v>
      </c>
      <c r="AC172" s="28" t="str">
        <f>C132</f>
        <v>IFDRH</v>
      </c>
      <c r="AD172" s="27">
        <v>2015</v>
      </c>
      <c r="AE172" s="26">
        <f>U132</f>
        <v>0</v>
      </c>
      <c r="AF172" s="25"/>
    </row>
    <row r="173" spans="2:32" x14ac:dyDescent="0.3">
      <c r="C173" s="31" t="str">
        <f t="shared" si="24"/>
        <v>IRDLA</v>
      </c>
      <c r="D173" s="13">
        <f t="shared" si="25"/>
        <v>0.1775959363636368</v>
      </c>
      <c r="E173" s="36">
        <f>D173*'[15]Convergence programme'!I$31/100</f>
        <v>9.9953700978018978E-2</v>
      </c>
      <c r="F173" s="36">
        <f>D173*'[15]Convergence programme'!N$31/100</f>
        <v>0.10505527358157102</v>
      </c>
      <c r="G173" s="36">
        <f>D173*'[15]Convergence programme'!S$31/100</f>
        <v>0.10211768270943368</v>
      </c>
      <c r="H173" s="36">
        <f>D173*'[15]Convergence programme'!X$31/100</f>
        <v>0.10234343356604551</v>
      </c>
      <c r="I173" s="36">
        <f>D173*'[15]Convergence programme'!AH$31/100</f>
        <v>0.10347333973495278</v>
      </c>
      <c r="J173" s="36">
        <f>D173*'[15]Convergence programme'!AR$31/100</f>
        <v>0.10398954086303197</v>
      </c>
      <c r="M173" s="36">
        <f>D173*'[15]Convergence programme'!$I$48/100</f>
        <v>9.9953700978018978E-2</v>
      </c>
      <c r="N173" s="36">
        <f>D173*'[15]Convergence programme'!$N$48/100</f>
        <v>0.1004457850513103</v>
      </c>
      <c r="O173" s="36">
        <f>D173*'[15]Convergence programme'!$S$48/100</f>
        <v>9.9841382875822227E-2</v>
      </c>
      <c r="P173" s="36">
        <f>D173*'[15]Convergence programme'!$X$48/100</f>
        <v>0.10027137770693617</v>
      </c>
      <c r="Q173" s="36">
        <f>D173*'[15]Convergence programme'!$AH$48/100</f>
        <v>0.10194994966575255</v>
      </c>
      <c r="R173" s="36">
        <f>D173*'[15]Convergence programme'!$AR$48/100</f>
        <v>0.10123413689361362</v>
      </c>
      <c r="U173" s="35">
        <f t="shared" si="16"/>
        <v>0</v>
      </c>
      <c r="V173" s="35">
        <f t="shared" si="17"/>
        <v>4.6094885302607196</v>
      </c>
      <c r="W173" s="35">
        <f t="shared" si="18"/>
        <v>2.276299833611453</v>
      </c>
      <c r="X173" s="3">
        <f t="shared" si="19"/>
        <v>2.0720558591093425</v>
      </c>
      <c r="Y173" s="3">
        <f t="shared" si="20"/>
        <v>1.5233900692002282</v>
      </c>
      <c r="Z173" s="3">
        <f t="shared" si="21"/>
        <v>2.7554039694183547</v>
      </c>
      <c r="AC173" s="28"/>
      <c r="AD173" s="27">
        <v>2020</v>
      </c>
      <c r="AE173" s="26">
        <f>V132</f>
        <v>109.94811143029692</v>
      </c>
      <c r="AF173" s="25"/>
    </row>
    <row r="174" spans="2:32" x14ac:dyDescent="0.3">
      <c r="C174" s="31" t="str">
        <f t="shared" si="24"/>
        <v>IRDEM</v>
      </c>
      <c r="D174" s="13">
        <f t="shared" si="25"/>
        <v>17.581997699999949</v>
      </c>
      <c r="E174" s="36">
        <f>D174*'[15]Convergence programme'!I$31/100</f>
        <v>9.8954163968238262</v>
      </c>
      <c r="F174" s="36">
        <f>D174*'[15]Convergence programme'!N$31/100</f>
        <v>10.400472084575474</v>
      </c>
      <c r="G174" s="36">
        <f>D174*'[15]Convergence programme'!S$31/100</f>
        <v>10.109650588233881</v>
      </c>
      <c r="H174" s="36">
        <f>D174*'[15]Convergence programme'!X$31/100</f>
        <v>10.131999923038451</v>
      </c>
      <c r="I174" s="36">
        <f>D174*'[15]Convergence programme'!AH$31/100</f>
        <v>10.243860633760269</v>
      </c>
      <c r="J174" s="36">
        <f>D174*'[15]Convergence programme'!AR$31/100</f>
        <v>10.294964545440109</v>
      </c>
      <c r="M174" s="36">
        <f>D174*'[15]Convergence programme'!$I$48/100</f>
        <v>9.8954163968238262</v>
      </c>
      <c r="N174" s="36">
        <f>D174*'[15]Convergence programme'!$N$48/100</f>
        <v>9.9441327200796668</v>
      </c>
      <c r="O174" s="36">
        <f>D174*'[15]Convergence programme'!$S$48/100</f>
        <v>9.884296904706348</v>
      </c>
      <c r="P174" s="36">
        <f>D174*'[15]Convergence programme'!$X$48/100</f>
        <v>9.9268663929866285</v>
      </c>
      <c r="Q174" s="36">
        <f>D174*'[15]Convergence programme'!$AH$48/100</f>
        <v>10.093045016909448</v>
      </c>
      <c r="R174" s="36">
        <f>D174*'[15]Convergence programme'!$AR$48/100</f>
        <v>10.022179552467694</v>
      </c>
      <c r="U174" s="35">
        <f t="shared" si="16"/>
        <v>0</v>
      </c>
      <c r="V174" s="35">
        <f t="shared" si="17"/>
        <v>456.33936449580756</v>
      </c>
      <c r="W174" s="35">
        <f t="shared" si="18"/>
        <v>225.35368352753338</v>
      </c>
      <c r="X174" s="3">
        <f t="shared" si="19"/>
        <v>205.1335300518229</v>
      </c>
      <c r="Y174" s="3">
        <f t="shared" si="20"/>
        <v>150.81561685082079</v>
      </c>
      <c r="Z174" s="3">
        <f t="shared" si="21"/>
        <v>272.78499297241513</v>
      </c>
      <c r="AC174" s="28"/>
      <c r="AD174" s="27">
        <v>2025</v>
      </c>
      <c r="AE174" s="26">
        <f>W132</f>
        <v>153.84420289908806</v>
      </c>
      <c r="AF174" s="25"/>
    </row>
    <row r="175" spans="2:32" x14ac:dyDescent="0.3">
      <c r="C175" s="31" t="str">
        <f t="shared" si="24"/>
        <v>IRDTF</v>
      </c>
      <c r="D175" s="13">
        <f t="shared" si="25"/>
        <v>0</v>
      </c>
      <c r="E175" s="36">
        <f>D175*'[15]Convergence programme'!I$31/100</f>
        <v>0</v>
      </c>
      <c r="F175" s="36">
        <f>D175*'[15]Convergence programme'!N$31/100</f>
        <v>0</v>
      </c>
      <c r="G175" s="36">
        <f>D175*'[15]Convergence programme'!S$31/100</f>
        <v>0</v>
      </c>
      <c r="H175" s="36">
        <f>D175*'[15]Convergence programme'!X$31/100</f>
        <v>0</v>
      </c>
      <c r="I175" s="36">
        <f>D175*'[15]Convergence programme'!AH$31/100</f>
        <v>0</v>
      </c>
      <c r="J175" s="36">
        <f>D175*'[15]Convergence programme'!AR$31/100</f>
        <v>0</v>
      </c>
      <c r="M175" s="36">
        <f>D175*'[15]Convergence programme'!$I$48/100</f>
        <v>0</v>
      </c>
      <c r="N175" s="36">
        <f>D175*'[15]Convergence programme'!$N$48/100</f>
        <v>0</v>
      </c>
      <c r="O175" s="36">
        <f>D175*'[15]Convergence programme'!$S$48/100</f>
        <v>0</v>
      </c>
      <c r="P175" s="36">
        <f>D175*'[15]Convergence programme'!$X$48/100</f>
        <v>0</v>
      </c>
      <c r="Q175" s="36">
        <f>D175*'[15]Convergence programme'!$AH$48/100</f>
        <v>0</v>
      </c>
      <c r="R175" s="36">
        <f>D175*'[15]Convergence programme'!$AR$48/100</f>
        <v>0</v>
      </c>
      <c r="U175" s="35">
        <f t="shared" si="16"/>
        <v>0</v>
      </c>
      <c r="V175" s="35">
        <f t="shared" si="17"/>
        <v>0</v>
      </c>
      <c r="W175" s="35">
        <f t="shared" si="18"/>
        <v>0</v>
      </c>
      <c r="X175" s="3">
        <f t="shared" si="19"/>
        <v>0</v>
      </c>
      <c r="Y175" s="3">
        <f t="shared" si="20"/>
        <v>0</v>
      </c>
      <c r="Z175" s="3">
        <f t="shared" si="21"/>
        <v>0</v>
      </c>
      <c r="AC175" s="28"/>
      <c r="AD175" s="27">
        <v>2030</v>
      </c>
      <c r="AE175" s="26">
        <f>X132</f>
        <v>224.58529120272351</v>
      </c>
      <c r="AF175" s="25"/>
    </row>
    <row r="176" spans="2:32" x14ac:dyDescent="0.3">
      <c r="C176" s="31" t="str">
        <f t="shared" si="24"/>
        <v>IRDFL</v>
      </c>
      <c r="D176" s="13">
        <f t="shared" si="25"/>
        <v>0</v>
      </c>
      <c r="E176" s="36">
        <f>D176*'[15]Convergence programme'!I$31/100</f>
        <v>0</v>
      </c>
      <c r="F176" s="36">
        <f>D176*'[15]Convergence programme'!N$31/100</f>
        <v>0</v>
      </c>
      <c r="G176" s="36">
        <f>D176*'[15]Convergence programme'!S$31/100</f>
        <v>0</v>
      </c>
      <c r="H176" s="36">
        <f>D176*'[15]Convergence programme'!X$31/100</f>
        <v>0</v>
      </c>
      <c r="I176" s="36">
        <f>D176*'[15]Convergence programme'!AH$31/100</f>
        <v>0</v>
      </c>
      <c r="J176" s="36">
        <f>D176*'[15]Convergence programme'!AR$31/100</f>
        <v>0</v>
      </c>
      <c r="M176" s="36">
        <f>D176*'[15]Convergence programme'!$I$48/100</f>
        <v>0</v>
      </c>
      <c r="N176" s="36">
        <f>D176*'[15]Convergence programme'!$N$48/100</f>
        <v>0</v>
      </c>
      <c r="O176" s="36">
        <f>D176*'[15]Convergence programme'!$S$48/100</f>
        <v>0</v>
      </c>
      <c r="P176" s="36">
        <f>D176*'[15]Convergence programme'!$X$48/100</f>
        <v>0</v>
      </c>
      <c r="Q176" s="36">
        <f>D176*'[15]Convergence programme'!$AH$48/100</f>
        <v>0</v>
      </c>
      <c r="R176" s="36">
        <f>D176*'[15]Convergence programme'!$AR$48/100</f>
        <v>0</v>
      </c>
      <c r="U176" s="35">
        <f t="shared" si="16"/>
        <v>0</v>
      </c>
      <c r="V176" s="35">
        <f t="shared" si="17"/>
        <v>0</v>
      </c>
      <c r="W176" s="35">
        <f t="shared" si="18"/>
        <v>0</v>
      </c>
      <c r="X176" s="3">
        <f t="shared" si="19"/>
        <v>0</v>
      </c>
      <c r="Y176" s="3">
        <f t="shared" si="20"/>
        <v>0</v>
      </c>
      <c r="Z176" s="3">
        <f t="shared" si="21"/>
        <v>0</v>
      </c>
      <c r="AC176" s="28"/>
      <c r="AD176" s="27">
        <v>2040</v>
      </c>
      <c r="AE176" s="26">
        <f>Y132</f>
        <v>291.9051030391966</v>
      </c>
      <c r="AF176" s="25"/>
    </row>
    <row r="177" spans="2:32" x14ac:dyDescent="0.3">
      <c r="B177" s="2"/>
      <c r="C177" s="34" t="e">
        <f>#REF!</f>
        <v>#REF!</v>
      </c>
      <c r="D177" s="13" t="e">
        <f>SUM(#REF!)</f>
        <v>#REF!</v>
      </c>
      <c r="E177" s="33" t="e">
        <f>D177*'[15]Convergence programme'!I$31/100</f>
        <v>#REF!</v>
      </c>
      <c r="F177" s="33" t="e">
        <f>D177*'[15]Convergence programme'!N$31/100</f>
        <v>#REF!</v>
      </c>
      <c r="G177" s="33" t="e">
        <f>D177*'[15]Convergence programme'!S$31/100</f>
        <v>#REF!</v>
      </c>
      <c r="H177" s="33" t="e">
        <f>D177*'[15]Convergence programme'!X$31/100</f>
        <v>#REF!</v>
      </c>
      <c r="I177" s="33" t="e">
        <f>D177*'[15]Convergence programme'!AH$31/100</f>
        <v>#REF!</v>
      </c>
      <c r="J177" s="33" t="e">
        <f>D177*'[15]Convergence programme'!AR$31/100</f>
        <v>#REF!</v>
      </c>
      <c r="K177" s="2"/>
      <c r="L177" s="2"/>
      <c r="M177" s="33" t="e">
        <f>D177*'[15]Convergence programme'!$I$48/100</f>
        <v>#REF!</v>
      </c>
      <c r="N177" s="33" t="e">
        <f>D177*'[15]Convergence programme'!$N$48/100</f>
        <v>#REF!</v>
      </c>
      <c r="O177" s="33" t="e">
        <f>D177*'[15]Convergence programme'!$S$48/100</f>
        <v>#REF!</v>
      </c>
      <c r="P177" s="33" t="e">
        <f>D177*'[15]Convergence programme'!$X$48/100</f>
        <v>#REF!</v>
      </c>
      <c r="Q177" s="33" t="e">
        <f>D177*'[15]Convergence programme'!$AH$48/100</f>
        <v>#REF!</v>
      </c>
      <c r="R177" s="33" t="e">
        <f>D177*'[15]Convergence programme'!$AR$48/100</f>
        <v>#REF!</v>
      </c>
      <c r="S177" s="2"/>
      <c r="T177" s="2"/>
      <c r="U177" s="32" t="e">
        <f t="shared" si="16"/>
        <v>#REF!</v>
      </c>
      <c r="V177" s="32" t="e">
        <f t="shared" si="17"/>
        <v>#REF!</v>
      </c>
      <c r="W177" s="32" t="e">
        <f t="shared" si="18"/>
        <v>#REF!</v>
      </c>
      <c r="X177" s="4" t="e">
        <f t="shared" si="19"/>
        <v>#REF!</v>
      </c>
      <c r="Y177" s="4" t="e">
        <f t="shared" si="20"/>
        <v>#REF!</v>
      </c>
      <c r="Z177" s="4" t="e">
        <f t="shared" si="21"/>
        <v>#REF!</v>
      </c>
      <c r="AC177" s="28"/>
      <c r="AD177" s="29">
        <v>2050</v>
      </c>
      <c r="AE177" s="26">
        <f>Z132</f>
        <v>319.16574041993459</v>
      </c>
      <c r="AF177" s="25"/>
    </row>
    <row r="178" spans="2:32" x14ac:dyDescent="0.3">
      <c r="B178" s="37" t="s">
        <v>36</v>
      </c>
      <c r="C178" s="31" t="str">
        <f t="shared" ref="C178:C184" si="26">H53</f>
        <v>ISDMT</v>
      </c>
      <c r="D178" s="13">
        <f t="shared" ref="D178:D184" si="27">SUM(F53:G53)</f>
        <v>2.9190809200000021</v>
      </c>
      <c r="E178" s="36">
        <f>D178*'[15]Convergence programme'!I$32/100</f>
        <v>3.1432140553090244</v>
      </c>
      <c r="F178" s="36">
        <f>D178*'[15]Convergence programme'!N$32/100</f>
        <v>3.9527614037755576</v>
      </c>
      <c r="G178" s="36">
        <f>D178*'[15]Convergence programme'!S$32/100</f>
        <v>4.3312849178354522</v>
      </c>
      <c r="H178" s="36">
        <f>D178*'[15]Convergence programme'!X$32/100</f>
        <v>4.642009172770674</v>
      </c>
      <c r="I178" s="36">
        <f>D178*'[15]Convergence programme'!AH$32/100</f>
        <v>5.0007360012992965</v>
      </c>
      <c r="J178" s="36">
        <f>D178*'[15]Convergence programme'!AR$32/100</f>
        <v>5.8998758779607279</v>
      </c>
      <c r="M178" s="36">
        <f>D178*'[15]Convergence programme'!$I$49/100</f>
        <v>3.1432140553090244</v>
      </c>
      <c r="N178" s="36">
        <f>D178*'[15]Convergence programme'!$N$49/100</f>
        <v>3.1410051871435081</v>
      </c>
      <c r="O178" s="36">
        <f>D178*'[15]Convergence programme'!$S$49/100</f>
        <v>2.9328330930696005</v>
      </c>
      <c r="P178" s="36">
        <f>D178*'[15]Convergence programme'!$X$49/100</f>
        <v>2.7572721923254244</v>
      </c>
      <c r="Q178" s="36">
        <f>D178*'[15]Convergence programme'!$AH$49/100</f>
        <v>2.4011952062224795</v>
      </c>
      <c r="R178" s="36">
        <f>D178*'[15]Convergence programme'!$AR$49/100</f>
        <v>2.3798365094789231</v>
      </c>
      <c r="U178" s="35">
        <f t="shared" si="16"/>
        <v>0</v>
      </c>
      <c r="V178" s="35">
        <f t="shared" si="17"/>
        <v>811.75621663204959</v>
      </c>
      <c r="W178" s="35">
        <f t="shared" si="18"/>
        <v>1398.4518247658518</v>
      </c>
      <c r="X178" s="3">
        <f t="shared" si="19"/>
        <v>1884.7369804452496</v>
      </c>
      <c r="Y178" s="3">
        <f t="shared" si="20"/>
        <v>2599.5407950768172</v>
      </c>
      <c r="Z178" s="3">
        <f t="shared" si="21"/>
        <v>3520.0393684818046</v>
      </c>
      <c r="AC178" s="28" t="str">
        <f>C133</f>
        <v>IFDLA</v>
      </c>
      <c r="AD178" s="27">
        <v>2015</v>
      </c>
      <c r="AE178" s="26">
        <f>U133</f>
        <v>0</v>
      </c>
      <c r="AF178" s="25"/>
    </row>
    <row r="179" spans="2:32" x14ac:dyDescent="0.3">
      <c r="C179" s="31" t="str">
        <f t="shared" si="26"/>
        <v>ISDHT</v>
      </c>
      <c r="D179" s="13">
        <f t="shared" si="27"/>
        <v>15.887510158799969</v>
      </c>
      <c r="E179" s="36">
        <f>D179*'[15]Convergence programme'!I$32/100</f>
        <v>17.107386401266648</v>
      </c>
      <c r="F179" s="36">
        <f>D179*'[15]Convergence programme'!N$32/100</f>
        <v>21.513462174867204</v>
      </c>
      <c r="G179" s="36">
        <f>D179*'[15]Convergence programme'!S$32/100</f>
        <v>23.573629857704592</v>
      </c>
      <c r="H179" s="36">
        <f>D179*'[15]Convergence programme'!X$32/100</f>
        <v>25.264790497701128</v>
      </c>
      <c r="I179" s="36">
        <f>D179*'[15]Convergence programme'!AH$32/100</f>
        <v>27.217211923717159</v>
      </c>
      <c r="J179" s="36">
        <f>D179*'[15]Convergence programme'!AR$32/100</f>
        <v>32.110907684861267</v>
      </c>
      <c r="M179" s="36">
        <f>D179*'[15]Convergence programme'!$I$49/100</f>
        <v>17.107386401266648</v>
      </c>
      <c r="N179" s="36">
        <f>D179*'[15]Convergence programme'!$N$49/100</f>
        <v>17.095364324325018</v>
      </c>
      <c r="O179" s="36">
        <f>D179*'[15]Convergence programme'!$S$49/100</f>
        <v>15.962358302903089</v>
      </c>
      <c r="P179" s="36">
        <f>D179*'[15]Convergence programme'!$X$49/100</f>
        <v>15.006843306744241</v>
      </c>
      <c r="Q179" s="36">
        <f>D179*'[15]Convergence programme'!$AH$49/100</f>
        <v>13.068844022358039</v>
      </c>
      <c r="R179" s="36">
        <f>D179*'[15]Convergence programme'!$AR$49/100</f>
        <v>12.952596298916383</v>
      </c>
      <c r="U179" s="35">
        <f t="shared" si="16"/>
        <v>0</v>
      </c>
      <c r="V179" s="35">
        <f t="shared" si="17"/>
        <v>4418.0978505421854</v>
      </c>
      <c r="W179" s="35">
        <f t="shared" si="18"/>
        <v>7611.271554801503</v>
      </c>
      <c r="X179" s="3">
        <f t="shared" si="19"/>
        <v>10257.947190956887</v>
      </c>
      <c r="Y179" s="3">
        <f t="shared" si="20"/>
        <v>14148.367901359119</v>
      </c>
      <c r="Z179" s="3">
        <f t="shared" si="21"/>
        <v>19158.311385944886</v>
      </c>
      <c r="AC179" s="28"/>
      <c r="AD179" s="27">
        <v>2020</v>
      </c>
      <c r="AE179" s="26">
        <f>V133</f>
        <v>87.886370838004211</v>
      </c>
      <c r="AF179" s="25"/>
    </row>
    <row r="180" spans="2:32" x14ac:dyDescent="0.3">
      <c r="C180" s="31" t="str">
        <f t="shared" si="26"/>
        <v>ISDRH</v>
      </c>
      <c r="D180" s="13">
        <f t="shared" si="27"/>
        <v>0.29151900000000008</v>
      </c>
      <c r="E180" s="36">
        <f>D180*'[15]Convergence programme'!I$32/100</f>
        <v>0.31390243823375447</v>
      </c>
      <c r="F180" s="36">
        <f>D180*'[15]Convergence programme'!N$32/100</f>
        <v>0.39474926637773583</v>
      </c>
      <c r="G180" s="36">
        <f>D180*'[15]Convergence programme'!S$32/100</f>
        <v>0.43255116338551952</v>
      </c>
      <c r="H180" s="36">
        <f>D180*'[15]Convergence programme'!X$32/100</f>
        <v>0.46358217162302351</v>
      </c>
      <c r="I180" s="36">
        <f>D180*'[15]Convergence programme'!AH$32/100</f>
        <v>0.49940703883014281</v>
      </c>
      <c r="J180" s="36">
        <f>D180*'[15]Convergence programme'!AR$32/100</f>
        <v>0.58920117776907432</v>
      </c>
      <c r="M180" s="36">
        <f>D180*'[15]Convergence programme'!$I$49/100</f>
        <v>0.31390243823375447</v>
      </c>
      <c r="N180" s="36">
        <f>D180*'[15]Convergence programme'!$N$49/100</f>
        <v>0.31368184584307035</v>
      </c>
      <c r="O180" s="36">
        <f>D180*'[15]Convergence programme'!$S$49/100</f>
        <v>0.29289238424351616</v>
      </c>
      <c r="P180" s="36">
        <f>D180*'[15]Convergence programme'!$X$49/100</f>
        <v>0.27535969514490716</v>
      </c>
      <c r="Q180" s="36">
        <f>D180*'[15]Convergence programme'!$AH$49/100</f>
        <v>0.23979945897586519</v>
      </c>
      <c r="R180" s="36">
        <f>D180*'[15]Convergence programme'!$AR$49/100</f>
        <v>0.23766643625856937</v>
      </c>
      <c r="U180" s="35">
        <f t="shared" si="16"/>
        <v>0</v>
      </c>
      <c r="V180" s="35">
        <f t="shared" si="17"/>
        <v>81.067420534665473</v>
      </c>
      <c r="W180" s="35">
        <f t="shared" si="18"/>
        <v>139.65877914200337</v>
      </c>
      <c r="X180" s="3">
        <f t="shared" si="19"/>
        <v>188.22247647811636</v>
      </c>
      <c r="Y180" s="3">
        <f t="shared" si="20"/>
        <v>259.60757985427762</v>
      </c>
      <c r="Z180" s="3">
        <f t="shared" si="21"/>
        <v>351.53474151050494</v>
      </c>
      <c r="AC180" s="28"/>
      <c r="AD180" s="27">
        <v>2025</v>
      </c>
      <c r="AE180" s="26">
        <f>W133</f>
        <v>122.97445123319028</v>
      </c>
      <c r="AF180" s="25"/>
    </row>
    <row r="181" spans="2:32" x14ac:dyDescent="0.3">
      <c r="C181" s="31" t="str">
        <f t="shared" si="26"/>
        <v>ISDLA</v>
      </c>
      <c r="D181" s="13">
        <f t="shared" si="27"/>
        <v>1.684100000000003</v>
      </c>
      <c r="E181" s="36">
        <f>D181*'[15]Convergence programme'!I$32/100</f>
        <v>1.81340871857226</v>
      </c>
      <c r="F181" s="36">
        <f>D181*'[15]Convergence programme'!N$32/100</f>
        <v>2.280459385174709</v>
      </c>
      <c r="G181" s="36">
        <f>D181*'[15]Convergence programme'!S$32/100</f>
        <v>2.4988402617241228</v>
      </c>
      <c r="H181" s="36">
        <f>D181*'[15]Convergence programme'!X$32/100</f>
        <v>2.6781058360873051</v>
      </c>
      <c r="I181" s="36">
        <f>D181*'[15]Convergence programme'!AH$32/100</f>
        <v>2.8850654471710073</v>
      </c>
      <c r="J181" s="36">
        <f>D181*'[15]Convergence programme'!AR$32/100</f>
        <v>3.4038045667037125</v>
      </c>
      <c r="M181" s="36">
        <f>D181*'[15]Convergence programme'!$I$49/100</f>
        <v>1.81340871857226</v>
      </c>
      <c r="N181" s="36">
        <f>D181*'[15]Convergence programme'!$N$49/100</f>
        <v>1.8121343603137894</v>
      </c>
      <c r="O181" s="36">
        <f>D181*'[15]Convergence programme'!$S$49/100</f>
        <v>1.6920340159801119</v>
      </c>
      <c r="P181" s="36">
        <f>D181*'[15]Convergence programme'!$X$49/100</f>
        <v>1.5907479875875632</v>
      </c>
      <c r="Q181" s="36">
        <f>D181*'[15]Convergence programme'!$AH$49/100</f>
        <v>1.3853171452332615</v>
      </c>
      <c r="R181" s="36">
        <f>D181*'[15]Convergence programme'!$AR$49/100</f>
        <v>1.372994711504421</v>
      </c>
      <c r="U181" s="35">
        <f t="shared" si="16"/>
        <v>0</v>
      </c>
      <c r="V181" s="35">
        <f t="shared" si="17"/>
        <v>468.32502486091965</v>
      </c>
      <c r="W181" s="35">
        <f t="shared" si="18"/>
        <v>806.80624574401088</v>
      </c>
      <c r="X181" s="3">
        <f t="shared" si="19"/>
        <v>1087.357848499742</v>
      </c>
      <c r="Y181" s="3">
        <f t="shared" si="20"/>
        <v>1499.7483019377457</v>
      </c>
      <c r="Z181" s="3">
        <f t="shared" si="21"/>
        <v>2030.8098551992914</v>
      </c>
      <c r="AC181" s="28"/>
      <c r="AD181" s="27">
        <v>2030</v>
      </c>
      <c r="AE181" s="26">
        <f>X133</f>
        <v>179.52092064734438</v>
      </c>
      <c r="AF181" s="25"/>
    </row>
    <row r="182" spans="2:32" x14ac:dyDescent="0.3">
      <c r="C182" s="31" t="str">
        <f t="shared" si="26"/>
        <v>ISDEM</v>
      </c>
      <c r="D182" s="13">
        <f t="shared" si="27"/>
        <v>8.4205000000000005</v>
      </c>
      <c r="E182" s="36">
        <f>D182*'[15]Convergence programme'!I$32/100</f>
        <v>9.0670435928612854</v>
      </c>
      <c r="F182" s="36">
        <f>D182*'[15]Convergence programme'!N$32/100</f>
        <v>11.402296925873525</v>
      </c>
      <c r="G182" s="36">
        <f>D182*'[15]Convergence programme'!S$32/100</f>
        <v>12.494201308620591</v>
      </c>
      <c r="H182" s="36">
        <f>D182*'[15]Convergence programme'!X$32/100</f>
        <v>13.390529180436504</v>
      </c>
      <c r="I182" s="36">
        <f>D182*'[15]Convergence programme'!AH$32/100</f>
        <v>14.42532723585501</v>
      </c>
      <c r="J182" s="36">
        <f>D182*'[15]Convergence programme'!AR$32/100</f>
        <v>17.01902283351853</v>
      </c>
      <c r="M182" s="36">
        <f>D182*'[15]Convergence programme'!$I$49/100</f>
        <v>9.0670435928612854</v>
      </c>
      <c r="N182" s="36">
        <f>D182*'[15]Convergence programme'!$N$49/100</f>
        <v>9.0606718015689314</v>
      </c>
      <c r="O182" s="36">
        <f>D182*'[15]Convergence programme'!$S$49/100</f>
        <v>8.4601700799005464</v>
      </c>
      <c r="P182" s="36">
        <f>D182*'[15]Convergence programme'!$X$49/100</f>
        <v>7.9537399379378018</v>
      </c>
      <c r="Q182" s="36">
        <f>D182*'[15]Convergence programme'!$AH$49/100</f>
        <v>6.9265857261662953</v>
      </c>
      <c r="R182" s="36">
        <f>D182*'[15]Convergence programme'!$AR$49/100</f>
        <v>6.8649735575220916</v>
      </c>
      <c r="U182" s="35">
        <f t="shared" si="16"/>
        <v>0</v>
      </c>
      <c r="V182" s="35">
        <f t="shared" si="17"/>
        <v>2341.625124304594</v>
      </c>
      <c r="W182" s="35">
        <f t="shared" si="18"/>
        <v>4034.0312287200445</v>
      </c>
      <c r="X182" s="3">
        <f t="shared" si="19"/>
        <v>5436.7892424987022</v>
      </c>
      <c r="Y182" s="3">
        <f t="shared" si="20"/>
        <v>7498.7415096887144</v>
      </c>
      <c r="Z182" s="3">
        <f t="shared" si="21"/>
        <v>10154.049275996438</v>
      </c>
      <c r="AC182" s="28"/>
      <c r="AD182" s="27">
        <v>2040</v>
      </c>
      <c r="AE182" s="26">
        <f>Y133</f>
        <v>233.33261300693331</v>
      </c>
      <c r="AF182" s="25"/>
    </row>
    <row r="183" spans="2:32" x14ac:dyDescent="0.3">
      <c r="C183" s="31" t="str">
        <f t="shared" si="26"/>
        <v>ISDTF</v>
      </c>
      <c r="D183" s="13">
        <f t="shared" si="27"/>
        <v>0.30199999999999971</v>
      </c>
      <c r="E183" s="36">
        <f>D183*'[15]Convergence programme'!I$32/100</f>
        <v>0.32518819132404309</v>
      </c>
      <c r="F183" s="36">
        <f>D183*'[15]Convergence programme'!N$32/100</f>
        <v>0.4089417103038776</v>
      </c>
      <c r="G183" s="36">
        <f>D183*'[15]Convergence programme'!S$32/100</f>
        <v>0.44810270117016976</v>
      </c>
      <c r="H183" s="36">
        <f>D183*'[15]Convergence programme'!X$32/100</f>
        <v>0.48024936909825067</v>
      </c>
      <c r="I183" s="36">
        <f>D183*'[15]Convergence programme'!AH$32/100</f>
        <v>0.51736224989349899</v>
      </c>
      <c r="J183" s="36">
        <f>D183*'[15]Convergence programme'!AR$32/100</f>
        <v>0.61038476286712084</v>
      </c>
      <c r="M183" s="36">
        <f>D183*'[15]Convergence programme'!$I$49/100</f>
        <v>0.32518819132404309</v>
      </c>
      <c r="N183" s="36">
        <f>D183*'[15]Convergence programme'!$N$49/100</f>
        <v>0.32495966796197545</v>
      </c>
      <c r="O183" s="36">
        <f>D183*'[15]Convergence programme'!$S$49/100</f>
        <v>0.30342276160916365</v>
      </c>
      <c r="P183" s="36">
        <f>D183*'[15]Convergence programme'!$X$49/100</f>
        <v>0.28525971869333339</v>
      </c>
      <c r="Q183" s="36">
        <f>D183*'[15]Convergence programme'!$AH$49/100</f>
        <v>0.24842098323166309</v>
      </c>
      <c r="R183" s="36">
        <f>D183*'[15]Convergence programme'!$AR$49/100</f>
        <v>0.24621127182134905</v>
      </c>
      <c r="U183" s="35">
        <f t="shared" si="16"/>
        <v>0</v>
      </c>
      <c r="V183" s="35">
        <f t="shared" si="17"/>
        <v>83.982042341902158</v>
      </c>
      <c r="W183" s="35">
        <f t="shared" si="18"/>
        <v>144.67993956100611</v>
      </c>
      <c r="X183" s="3">
        <f t="shared" si="19"/>
        <v>194.98965040491728</v>
      </c>
      <c r="Y183" s="3">
        <f t="shared" si="20"/>
        <v>268.94126666183593</v>
      </c>
      <c r="Z183" s="3">
        <f t="shared" si="21"/>
        <v>364.17349104577181</v>
      </c>
      <c r="AC183" s="28"/>
      <c r="AD183" s="29">
        <v>2050</v>
      </c>
      <c r="AE183" s="26">
        <f>Z133</f>
        <v>255.12324183135649</v>
      </c>
      <c r="AF183" s="25"/>
    </row>
    <row r="184" spans="2:32" x14ac:dyDescent="0.3">
      <c r="C184" s="31" t="str">
        <f t="shared" si="26"/>
        <v>ISDFL</v>
      </c>
      <c r="D184" s="13">
        <f t="shared" si="27"/>
        <v>0</v>
      </c>
      <c r="E184" s="36">
        <f>D184*'[15]Convergence programme'!I$32/100</f>
        <v>0</v>
      </c>
      <c r="F184" s="36">
        <f>D184*'[15]Convergence programme'!N$32/100</f>
        <v>0</v>
      </c>
      <c r="G184" s="36">
        <f>D184*'[15]Convergence programme'!S$32/100</f>
        <v>0</v>
      </c>
      <c r="H184" s="36">
        <f>D184*'[15]Convergence programme'!X$32/100</f>
        <v>0</v>
      </c>
      <c r="I184" s="36">
        <f>D184*'[15]Convergence programme'!AH$32/100</f>
        <v>0</v>
      </c>
      <c r="J184" s="36">
        <f>D184*'[15]Convergence programme'!AR$32/100</f>
        <v>0</v>
      </c>
      <c r="M184" s="36">
        <f>D184*'[15]Convergence programme'!$I$49/100</f>
        <v>0</v>
      </c>
      <c r="N184" s="36">
        <f>D184*'[15]Convergence programme'!$N$49/100</f>
        <v>0</v>
      </c>
      <c r="O184" s="36">
        <f>D184*'[15]Convergence programme'!$S$49/100</f>
        <v>0</v>
      </c>
      <c r="P184" s="36">
        <f>D184*'[15]Convergence programme'!$X$49/100</f>
        <v>0</v>
      </c>
      <c r="Q184" s="36">
        <f>D184*'[15]Convergence programme'!$AH$49/100</f>
        <v>0</v>
      </c>
      <c r="R184" s="36">
        <f>D184*'[15]Convergence programme'!$AR$49/100</f>
        <v>0</v>
      </c>
      <c r="U184" s="35">
        <f t="shared" si="16"/>
        <v>0</v>
      </c>
      <c r="V184" s="35">
        <f t="shared" si="17"/>
        <v>0</v>
      </c>
      <c r="W184" s="35">
        <f t="shared" si="18"/>
        <v>0</v>
      </c>
      <c r="X184" s="3">
        <f t="shared" si="19"/>
        <v>0</v>
      </c>
      <c r="Y184" s="3">
        <f t="shared" si="20"/>
        <v>0</v>
      </c>
      <c r="Z184" s="3">
        <f t="shared" si="21"/>
        <v>0</v>
      </c>
      <c r="AC184" s="28" t="str">
        <f>C134</f>
        <v>IFDEM</v>
      </c>
      <c r="AD184" s="27">
        <v>2015</v>
      </c>
      <c r="AE184" s="26">
        <f>U134</f>
        <v>0</v>
      </c>
      <c r="AF184" s="25"/>
    </row>
    <row r="185" spans="2:32" x14ac:dyDescent="0.3">
      <c r="B185" s="2"/>
      <c r="C185" s="34" t="e">
        <f>#REF!</f>
        <v>#REF!</v>
      </c>
      <c r="D185" s="13" t="e">
        <f>SUM(#REF!)</f>
        <v>#REF!</v>
      </c>
      <c r="E185" s="33" t="e">
        <f>D185*'[15]Convergence programme'!I$32/100</f>
        <v>#REF!</v>
      </c>
      <c r="F185" s="33" t="e">
        <f>D185*'[15]Convergence programme'!N$32/100</f>
        <v>#REF!</v>
      </c>
      <c r="G185" s="33" t="e">
        <f>D185*'[15]Convergence programme'!S$32/100</f>
        <v>#REF!</v>
      </c>
      <c r="H185" s="33" t="e">
        <f>D185*'[15]Convergence programme'!X$32/100</f>
        <v>#REF!</v>
      </c>
      <c r="I185" s="33" t="e">
        <f>D185*'[15]Convergence programme'!AH$32/100</f>
        <v>#REF!</v>
      </c>
      <c r="J185" s="33" t="e">
        <f>D185*'[15]Convergence programme'!AR$32/100</f>
        <v>#REF!</v>
      </c>
      <c r="K185" s="2"/>
      <c r="L185" s="2"/>
      <c r="M185" s="33" t="e">
        <f>D185*'[15]Convergence programme'!$I$49/100</f>
        <v>#REF!</v>
      </c>
      <c r="N185" s="33" t="e">
        <f>D185*'[15]Convergence programme'!$N$49/100</f>
        <v>#REF!</v>
      </c>
      <c r="O185" s="33" t="e">
        <f>D185*'[15]Convergence programme'!$S$49/100</f>
        <v>#REF!</v>
      </c>
      <c r="P185" s="33" t="e">
        <f>D185*'[15]Convergence programme'!$X$49/100</f>
        <v>#REF!</v>
      </c>
      <c r="Q185" s="33" t="e">
        <f>D185*'[15]Convergence programme'!$AH$49/100</f>
        <v>#REF!</v>
      </c>
      <c r="R185" s="33" t="e">
        <f>D185*'[15]Convergence programme'!$AR$49/100</f>
        <v>#REF!</v>
      </c>
      <c r="S185" s="2"/>
      <c r="T185" s="2"/>
      <c r="U185" s="32" t="e">
        <f t="shared" si="16"/>
        <v>#REF!</v>
      </c>
      <c r="V185" s="32" t="e">
        <f t="shared" si="17"/>
        <v>#REF!</v>
      </c>
      <c r="W185" s="32" t="e">
        <f t="shared" si="18"/>
        <v>#REF!</v>
      </c>
      <c r="X185" s="4" t="e">
        <f t="shared" si="19"/>
        <v>#REF!</v>
      </c>
      <c r="Y185" s="4" t="e">
        <f t="shared" si="20"/>
        <v>#REF!</v>
      </c>
      <c r="Z185" s="4" t="e">
        <f t="shared" si="21"/>
        <v>#REF!</v>
      </c>
      <c r="AC185" s="28"/>
      <c r="AD185" s="27">
        <v>2020</v>
      </c>
      <c r="AE185" s="26">
        <f>V134</f>
        <v>898.30011861606886</v>
      </c>
      <c r="AF185" s="25"/>
    </row>
    <row r="186" spans="2:32" x14ac:dyDescent="0.3">
      <c r="B186" s="37" t="s">
        <v>43</v>
      </c>
      <c r="C186" s="31" t="str">
        <f t="shared" ref="C186:C192" si="28">H60</f>
        <v>IMDMT</v>
      </c>
      <c r="D186" s="13">
        <f t="shared" ref="D186:D192" si="29">SUM(F60:G60)</f>
        <v>0.49592936372242102</v>
      </c>
      <c r="E186" s="36">
        <f>D186*'[15]Convergence programme'!I$33/100</f>
        <v>0.48635925273380581</v>
      </c>
      <c r="F186" s="36">
        <f>D186*'[15]Convergence programme'!N$33/100</f>
        <v>0.56991035901009868</v>
      </c>
      <c r="G186" s="36">
        <f>D186*'[15]Convergence programme'!S$33/100</f>
        <v>0.62555668477819171</v>
      </c>
      <c r="H186" s="36">
        <f>D186*'[15]Convergence programme'!X$33/100</f>
        <v>0.6797070331815589</v>
      </c>
      <c r="I186" s="36">
        <f>D186*'[15]Convergence programme'!AH$33/100</f>
        <v>0.78907231706264125</v>
      </c>
      <c r="J186" s="36">
        <f>D186*'[15]Convergence programme'!AR$33/100</f>
        <v>0.88325684978197894</v>
      </c>
      <c r="M186" s="36">
        <f>D186*'[15]Convergence programme'!$I$50/100</f>
        <v>0.48635925273380581</v>
      </c>
      <c r="N186" s="36">
        <f>D186*'[15]Convergence programme'!$N$50/100</f>
        <v>0.51658837220500364</v>
      </c>
      <c r="O186" s="36">
        <f>D186*'[15]Convergence programme'!$S$50/100</f>
        <v>0.55094623035282264</v>
      </c>
      <c r="P186" s="36">
        <f>D186*'[15]Convergence programme'!$X$50/100</f>
        <v>0.57078898285450075</v>
      </c>
      <c r="Q186" s="36">
        <f>D186*'[15]Convergence programme'!$AH$50/100</f>
        <v>0.64750590132239838</v>
      </c>
      <c r="R186" s="36">
        <f>D186*'[15]Convergence programme'!$AR$50/100</f>
        <v>0.72846973085907407</v>
      </c>
      <c r="U186" s="35">
        <f t="shared" ref="U186:U217" si="30">(E186-M186)*1000</f>
        <v>0</v>
      </c>
      <c r="V186" s="35">
        <f t="shared" ref="V186:V217" si="31">(F186-N186)*1000</f>
        <v>53.321986805095037</v>
      </c>
      <c r="W186" s="35">
        <f t="shared" ref="W186:W217" si="32">(G186-O186)*1000</f>
        <v>74.61045442536907</v>
      </c>
      <c r="X186" s="3">
        <f t="shared" ref="X186:X217" si="33">(H186-P186)*1000</f>
        <v>108.91805032705815</v>
      </c>
      <c r="Y186" s="3">
        <f t="shared" ref="Y186:Y217" si="34">(I186-Q186)*1000</f>
        <v>141.56641574024286</v>
      </c>
      <c r="Z186" s="3">
        <f t="shared" ref="Z186:Z217" si="35">(J186-R186)*1000</f>
        <v>154.78711892290485</v>
      </c>
      <c r="AC186" s="28"/>
      <c r="AD186" s="27">
        <v>2025</v>
      </c>
      <c r="AE186" s="26">
        <f>W134</f>
        <v>1256.9407870207776</v>
      </c>
      <c r="AF186" s="25"/>
    </row>
    <row r="187" spans="2:32" x14ac:dyDescent="0.3">
      <c r="C187" s="31" t="str">
        <f t="shared" si="28"/>
        <v>IMDHT</v>
      </c>
      <c r="D187" s="13">
        <f t="shared" si="29"/>
        <v>1.2643872674652239</v>
      </c>
      <c r="E187" s="36">
        <f>D187*'[15]Convergence programme'!I$33/100</f>
        <v>1.239987973195956</v>
      </c>
      <c r="F187" s="36">
        <f>D187*'[15]Convergence programme'!N$33/100</f>
        <v>1.4530041055044824</v>
      </c>
      <c r="G187" s="36">
        <f>D187*'[15]Convergence programme'!S$33/100</f>
        <v>1.5948761359369845</v>
      </c>
      <c r="H187" s="36">
        <f>D187*'[15]Convergence programme'!X$33/100</f>
        <v>1.7329341257606024</v>
      </c>
      <c r="I187" s="36">
        <f>D187*'[15]Convergence programme'!AH$33/100</f>
        <v>2.0117643031149681</v>
      </c>
      <c r="J187" s="36">
        <f>D187*'[15]Convergence programme'!AR$33/100</f>
        <v>2.2518906853655385</v>
      </c>
      <c r="M187" s="36">
        <f>D187*'[15]Convergence programme'!$I$50/100</f>
        <v>1.239987973195956</v>
      </c>
      <c r="N187" s="36">
        <f>D187*'[15]Convergence programme'!$N$50/100</f>
        <v>1.3170580492228732</v>
      </c>
      <c r="O187" s="36">
        <f>D187*'[15]Convergence programme'!$S$50/100</f>
        <v>1.4046544723372616</v>
      </c>
      <c r="P187" s="36">
        <f>D187*'[15]Convergence programme'!$X$50/100</f>
        <v>1.4552441841991872</v>
      </c>
      <c r="Q187" s="36">
        <f>D187*'[15]Convergence programme'!$AH$50/100</f>
        <v>1.6508363430943598</v>
      </c>
      <c r="R187" s="36">
        <f>D187*'[15]Convergence programme'!$AR$50/100</f>
        <v>1.8572561332495872</v>
      </c>
      <c r="U187" s="35">
        <f t="shared" si="30"/>
        <v>0</v>
      </c>
      <c r="V187" s="35">
        <f t="shared" si="31"/>
        <v>135.94605628160929</v>
      </c>
      <c r="W187" s="35">
        <f t="shared" si="32"/>
        <v>190.22166359972292</v>
      </c>
      <c r="X187" s="3">
        <f t="shared" si="33"/>
        <v>277.68994156141514</v>
      </c>
      <c r="Y187" s="3">
        <f t="shared" si="34"/>
        <v>360.92796002060834</v>
      </c>
      <c r="Z187" s="3">
        <f t="shared" si="35"/>
        <v>394.63455211595135</v>
      </c>
      <c r="AC187" s="28"/>
      <c r="AD187" s="27">
        <v>2030</v>
      </c>
      <c r="AE187" s="26">
        <f>X134</f>
        <v>1834.9109511965569</v>
      </c>
      <c r="AF187" s="25"/>
    </row>
    <row r="188" spans="2:32" x14ac:dyDescent="0.3">
      <c r="C188" s="31" t="str">
        <f t="shared" si="28"/>
        <v>IMDRH</v>
      </c>
      <c r="D188" s="13">
        <f t="shared" si="29"/>
        <v>0.78995920153848398</v>
      </c>
      <c r="E188" s="36">
        <f>D188*'[15]Convergence programme'!I$33/100</f>
        <v>0.77471510068820126</v>
      </c>
      <c r="F188" s="36">
        <f>D188*'[15]Convergence programme'!N$33/100</f>
        <v>0.9078025321447093</v>
      </c>
      <c r="G188" s="36">
        <f>D188*'[15]Convergence programme'!S$33/100</f>
        <v>0.99644081470649215</v>
      </c>
      <c r="H188" s="36">
        <f>D188*'[15]Convergence programme'!X$33/100</f>
        <v>1.0826961750801465</v>
      </c>
      <c r="I188" s="36">
        <f>D188*'[15]Convergence programme'!AH$33/100</f>
        <v>1.2569026622344053</v>
      </c>
      <c r="J188" s="36">
        <f>D188*'[15]Convergence programme'!AR$33/100</f>
        <v>1.4069279354019102</v>
      </c>
      <c r="M188" s="36">
        <f>D188*'[15]Convergence programme'!$I$50/100</f>
        <v>0.77471510068820126</v>
      </c>
      <c r="N188" s="36">
        <f>D188*'[15]Convergence programme'!$N$50/100</f>
        <v>0.82286665779996104</v>
      </c>
      <c r="O188" s="36">
        <f>D188*'[15]Convergence programme'!$S$50/100</f>
        <v>0.87759482712089498</v>
      </c>
      <c r="P188" s="36">
        <f>D188*'[15]Convergence programme'!$X$50/100</f>
        <v>0.90920208022826443</v>
      </c>
      <c r="Q188" s="36">
        <f>D188*'[15]Convergence programme'!$AH$50/100</f>
        <v>1.031403426005632</v>
      </c>
      <c r="R188" s="36">
        <f>D188*'[15]Convergence programme'!$AR$50/100</f>
        <v>1.160369619203437</v>
      </c>
      <c r="U188" s="35">
        <f t="shared" si="30"/>
        <v>0</v>
      </c>
      <c r="V188" s="35">
        <f t="shared" si="31"/>
        <v>84.935874344748257</v>
      </c>
      <c r="W188" s="35">
        <f t="shared" si="32"/>
        <v>118.84598758559717</v>
      </c>
      <c r="X188" s="3">
        <f t="shared" si="33"/>
        <v>173.49409485188204</v>
      </c>
      <c r="Y188" s="3">
        <f t="shared" si="34"/>
        <v>225.49923622877333</v>
      </c>
      <c r="Z188" s="3">
        <f t="shared" si="35"/>
        <v>246.55831619847325</v>
      </c>
      <c r="AC188" s="28"/>
      <c r="AD188" s="27">
        <v>2040</v>
      </c>
      <c r="AE188" s="26">
        <f>Y134</f>
        <v>2384.9285383222173</v>
      </c>
      <c r="AF188" s="25"/>
    </row>
    <row r="189" spans="2:32" x14ac:dyDescent="0.3">
      <c r="C189" s="31" t="str">
        <f t="shared" si="28"/>
        <v>IMDLA</v>
      </c>
      <c r="D189" s="13">
        <f t="shared" si="29"/>
        <v>0.95752618565711001</v>
      </c>
      <c r="E189" s="36">
        <f>D189*'[15]Convergence programme'!I$33/100</f>
        <v>0.93904848995774226</v>
      </c>
      <c r="F189" s="36">
        <f>D189*'[15]Convergence programme'!N$33/100</f>
        <v>1.1003665686044206</v>
      </c>
      <c r="G189" s="36">
        <f>D189*'[15]Convergence programme'!S$33/100</f>
        <v>1.2078068977243115</v>
      </c>
      <c r="H189" s="36">
        <f>D189*'[15]Convergence programme'!X$33/100</f>
        <v>1.3123588366728207</v>
      </c>
      <c r="I189" s="36">
        <f>D189*'[15]Convergence programme'!AH$33/100</f>
        <v>1.5235181887465437</v>
      </c>
      <c r="J189" s="36">
        <f>D189*'[15]Convergence programme'!AR$33/100</f>
        <v>1.7053669820620407</v>
      </c>
      <c r="M189" s="36">
        <f>D189*'[15]Convergence programme'!$I$50/100</f>
        <v>0.93904848995774226</v>
      </c>
      <c r="N189" s="36">
        <f>D189*'[15]Convergence programme'!$N$50/100</f>
        <v>0.99741400646148004</v>
      </c>
      <c r="O189" s="36">
        <f>D189*'[15]Convergence programme'!$S$50/100</f>
        <v>1.0637511731351659</v>
      </c>
      <c r="P189" s="36">
        <f>D189*'[15]Convergence programme'!$X$50/100</f>
        <v>1.1020629903126309</v>
      </c>
      <c r="Q189" s="36">
        <f>D189*'[15]Convergence programme'!$AH$50/100</f>
        <v>1.2501858152338212</v>
      </c>
      <c r="R189" s="36">
        <f>D189*'[15]Convergence programme'!$AR$50/100</f>
        <v>1.4065084541889881</v>
      </c>
      <c r="U189" s="35">
        <f t="shared" si="30"/>
        <v>0</v>
      </c>
      <c r="V189" s="35">
        <f t="shared" si="31"/>
        <v>102.95256214294058</v>
      </c>
      <c r="W189" s="35">
        <f t="shared" si="32"/>
        <v>144.05572458914563</v>
      </c>
      <c r="X189" s="3">
        <f t="shared" si="33"/>
        <v>210.29584636018984</v>
      </c>
      <c r="Y189" s="3">
        <f t="shared" si="34"/>
        <v>273.33237351272243</v>
      </c>
      <c r="Z189" s="3">
        <f t="shared" si="35"/>
        <v>298.85852787305265</v>
      </c>
      <c r="AC189" s="28"/>
      <c r="AD189" s="29">
        <v>2050</v>
      </c>
      <c r="AE189" s="26">
        <f>Z134</f>
        <v>2607.6539082635754</v>
      </c>
      <c r="AF189" s="25"/>
    </row>
    <row r="190" spans="2:32" x14ac:dyDescent="0.3">
      <c r="C190" s="31" t="str">
        <f t="shared" si="28"/>
        <v>IMDEM</v>
      </c>
      <c r="D190" s="13">
        <f t="shared" si="29"/>
        <v>3.8014899211455888</v>
      </c>
      <c r="E190" s="36">
        <f>D190*'[15]Convergence programme'!I$33/100</f>
        <v>3.7281313279088546</v>
      </c>
      <c r="F190" s="36">
        <f>D190*'[15]Convergence programme'!N$33/100</f>
        <v>4.3685827946779554</v>
      </c>
      <c r="G190" s="36">
        <f>D190*'[15]Convergence programme'!S$33/100</f>
        <v>4.7951333521371646</v>
      </c>
      <c r="H190" s="36">
        <f>D190*'[15]Convergence programme'!X$33/100</f>
        <v>5.2102166658913802</v>
      </c>
      <c r="I190" s="36">
        <f>D190*'[15]Convergence programme'!AH$33/100</f>
        <v>6.0485437640824511</v>
      </c>
      <c r="J190" s="36">
        <f>D190*'[15]Convergence programme'!AR$33/100</f>
        <v>6.7705045473136094</v>
      </c>
      <c r="M190" s="36">
        <f>D190*'[15]Convergence programme'!$I$50/100</f>
        <v>3.7281313279088546</v>
      </c>
      <c r="N190" s="36">
        <f>D190*'[15]Convergence programme'!$N$50/100</f>
        <v>3.9598491921875758</v>
      </c>
      <c r="O190" s="36">
        <f>D190*'[15]Convergence programme'!$S$50/100</f>
        <v>4.2232154314453689</v>
      </c>
      <c r="P190" s="36">
        <f>D190*'[15]Convergence programme'!$X$50/100</f>
        <v>4.3753177854514442</v>
      </c>
      <c r="Q190" s="36">
        <f>D190*'[15]Convergence programme'!$AH$50/100</f>
        <v>4.9633825657823278</v>
      </c>
      <c r="R190" s="36">
        <f>D190*'[15]Convergence programme'!$AR$50/100</f>
        <v>5.5840015580735223</v>
      </c>
      <c r="U190" s="35">
        <f t="shared" si="30"/>
        <v>0</v>
      </c>
      <c r="V190" s="35">
        <f t="shared" si="31"/>
        <v>408.73360249037961</v>
      </c>
      <c r="W190" s="35">
        <f t="shared" si="32"/>
        <v>571.91792069179564</v>
      </c>
      <c r="X190" s="3">
        <f t="shared" si="33"/>
        <v>834.89888043993597</v>
      </c>
      <c r="Y190" s="3">
        <f t="shared" si="34"/>
        <v>1085.1611983001233</v>
      </c>
      <c r="Z190" s="3">
        <f t="shared" si="35"/>
        <v>1186.5029892400871</v>
      </c>
      <c r="AC190" s="28" t="str">
        <f>C135</f>
        <v>IFDTF</v>
      </c>
      <c r="AD190" s="27">
        <v>2015</v>
      </c>
      <c r="AE190" s="26">
        <f>U135</f>
        <v>0</v>
      </c>
      <c r="AF190" s="25"/>
    </row>
    <row r="191" spans="2:32" x14ac:dyDescent="0.3">
      <c r="C191" s="31" t="str">
        <f t="shared" si="28"/>
        <v>IMDTF</v>
      </c>
      <c r="D191" s="13">
        <f t="shared" si="29"/>
        <v>0</v>
      </c>
      <c r="E191" s="36">
        <f>D191*'[15]Convergence programme'!I$33/100</f>
        <v>0</v>
      </c>
      <c r="F191" s="36">
        <f>D191*'[15]Convergence programme'!N$33/100</f>
        <v>0</v>
      </c>
      <c r="G191" s="36">
        <f>D191*'[15]Convergence programme'!S$33/100</f>
        <v>0</v>
      </c>
      <c r="H191" s="36">
        <f>D191*'[15]Convergence programme'!X$33/100</f>
        <v>0</v>
      </c>
      <c r="I191" s="36">
        <f>D191*'[15]Convergence programme'!AH$33/100</f>
        <v>0</v>
      </c>
      <c r="J191" s="36">
        <f>D191*'[15]Convergence programme'!AR$33/100</f>
        <v>0</v>
      </c>
      <c r="M191" s="36">
        <f>D191*'[15]Convergence programme'!$I$50/100</f>
        <v>0</v>
      </c>
      <c r="N191" s="36">
        <f>D191*'[15]Convergence programme'!$N$50/100</f>
        <v>0</v>
      </c>
      <c r="O191" s="36">
        <f>D191*'[15]Convergence programme'!$S$50/100</f>
        <v>0</v>
      </c>
      <c r="P191" s="36">
        <f>D191*'[15]Convergence programme'!$X$50/100</f>
        <v>0</v>
      </c>
      <c r="Q191" s="36">
        <f>D191*'[15]Convergence programme'!$AH$50/100</f>
        <v>0</v>
      </c>
      <c r="R191" s="36">
        <f>D191*'[15]Convergence programme'!$AR$50/100</f>
        <v>0</v>
      </c>
      <c r="U191" s="35">
        <f t="shared" si="30"/>
        <v>0</v>
      </c>
      <c r="V191" s="35">
        <f t="shared" si="31"/>
        <v>0</v>
      </c>
      <c r="W191" s="35">
        <f t="shared" si="32"/>
        <v>0</v>
      </c>
      <c r="X191" s="3">
        <f t="shared" si="33"/>
        <v>0</v>
      </c>
      <c r="Y191" s="3">
        <f t="shared" si="34"/>
        <v>0</v>
      </c>
      <c r="Z191" s="3">
        <f t="shared" si="35"/>
        <v>0</v>
      </c>
      <c r="AC191" s="28"/>
      <c r="AD191" s="27">
        <v>2020</v>
      </c>
      <c r="AE191" s="26">
        <f>V135</f>
        <v>0</v>
      </c>
      <c r="AF191" s="25"/>
    </row>
    <row r="192" spans="2:32" x14ac:dyDescent="0.3">
      <c r="C192" s="31" t="str">
        <f t="shared" si="28"/>
        <v>IMDFL</v>
      </c>
      <c r="D192" s="13">
        <f t="shared" si="29"/>
        <v>7.7335274828685491E-2</v>
      </c>
      <c r="E192" s="36">
        <f>D192*'[15]Convergence programme'!I$33/100</f>
        <v>7.584291075915274E-2</v>
      </c>
      <c r="F192" s="36">
        <f>D192*'[15]Convergence programme'!N$33/100</f>
        <v>8.887187867026515E-2</v>
      </c>
      <c r="G192" s="36">
        <f>D192*'[15]Convergence programme'!S$33/100</f>
        <v>9.7549372303997087E-2</v>
      </c>
      <c r="H192" s="36">
        <f>D192*'[15]Convergence programme'!X$33/100</f>
        <v>0.10599358307710105</v>
      </c>
      <c r="I192" s="36">
        <f>D192*'[15]Convergence programme'!AH$33/100</f>
        <v>0.12304801643869301</v>
      </c>
      <c r="J192" s="36">
        <f>D192*'[15]Convergence programme'!AR$33/100</f>
        <v>0.13773516193818422</v>
      </c>
      <c r="M192" s="36">
        <f>D192*'[15]Convergence programme'!$I$50/100</f>
        <v>7.584291075915274E-2</v>
      </c>
      <c r="N192" s="36">
        <f>D192*'[15]Convergence programme'!$N$50/100</f>
        <v>8.0556842688060931E-2</v>
      </c>
      <c r="O192" s="36">
        <f>D192*'[15]Convergence programme'!$S$50/100</f>
        <v>8.5914610541213896E-2</v>
      </c>
      <c r="P192" s="36">
        <f>D192*'[15]Convergence programme'!$X$50/100</f>
        <v>8.9008891360878695E-2</v>
      </c>
      <c r="Q192" s="36">
        <f>D192*'[15]Convergence programme'!$AH$50/100</f>
        <v>0.10097213533819127</v>
      </c>
      <c r="R192" s="36">
        <f>D192*'[15]Convergence programme'!$AR$50/100</f>
        <v>0.11359764305445999</v>
      </c>
      <c r="U192" s="35">
        <f t="shared" si="30"/>
        <v>0</v>
      </c>
      <c r="V192" s="35">
        <f t="shared" si="31"/>
        <v>8.3150359822042184</v>
      </c>
      <c r="W192" s="35">
        <f t="shared" si="32"/>
        <v>11.634761762783191</v>
      </c>
      <c r="X192" s="3">
        <f t="shared" si="33"/>
        <v>16.984691716222354</v>
      </c>
      <c r="Y192" s="3">
        <f t="shared" si="34"/>
        <v>22.075881100501739</v>
      </c>
      <c r="Z192" s="3">
        <f t="shared" si="35"/>
        <v>24.13751888372423</v>
      </c>
      <c r="AC192" s="28"/>
      <c r="AD192" s="27">
        <v>2025</v>
      </c>
      <c r="AE192" s="26">
        <f>W135</f>
        <v>0</v>
      </c>
      <c r="AF192" s="25"/>
    </row>
    <row r="193" spans="2:32" x14ac:dyDescent="0.3">
      <c r="B193" s="2"/>
      <c r="C193" s="34" t="e">
        <f>#REF!</f>
        <v>#REF!</v>
      </c>
      <c r="D193" s="13" t="e">
        <f>SUM(#REF!)</f>
        <v>#REF!</v>
      </c>
      <c r="E193" s="33" t="e">
        <f>D193*'[15]Convergence programme'!I$33/100</f>
        <v>#REF!</v>
      </c>
      <c r="F193" s="33" t="e">
        <f>D193*'[15]Convergence programme'!N$33/100</f>
        <v>#REF!</v>
      </c>
      <c r="G193" s="33" t="e">
        <f>D193*'[15]Convergence programme'!S$33/100</f>
        <v>#REF!</v>
      </c>
      <c r="H193" s="33" t="e">
        <f>D193*'[15]Convergence programme'!X$33/100</f>
        <v>#REF!</v>
      </c>
      <c r="I193" s="33" t="e">
        <f>D193*'[15]Convergence programme'!AH$33/100</f>
        <v>#REF!</v>
      </c>
      <c r="J193" s="33" t="e">
        <f>D193*'[15]Convergence programme'!AR$33/100</f>
        <v>#REF!</v>
      </c>
      <c r="K193" s="2"/>
      <c r="L193" s="2"/>
      <c r="M193" s="33" t="e">
        <f>D193*'[15]Convergence programme'!$I$50/100</f>
        <v>#REF!</v>
      </c>
      <c r="N193" s="33" t="e">
        <f>D193*'[15]Convergence programme'!$N$50/100</f>
        <v>#REF!</v>
      </c>
      <c r="O193" s="33" t="e">
        <f>D193*'[15]Convergence programme'!$S$50/100</f>
        <v>#REF!</v>
      </c>
      <c r="P193" s="33" t="e">
        <f>D193*'[15]Convergence programme'!$X$50/100</f>
        <v>#REF!</v>
      </c>
      <c r="Q193" s="33" t="e">
        <f>D193*'[15]Convergence programme'!$AH$50/100</f>
        <v>#REF!</v>
      </c>
      <c r="R193" s="33" t="e">
        <f>D193*'[15]Convergence programme'!$AR$50/100</f>
        <v>#REF!</v>
      </c>
      <c r="S193" s="2"/>
      <c r="T193" s="2"/>
      <c r="U193" s="32" t="e">
        <f t="shared" si="30"/>
        <v>#REF!</v>
      </c>
      <c r="V193" s="32" t="e">
        <f t="shared" si="31"/>
        <v>#REF!</v>
      </c>
      <c r="W193" s="32" t="e">
        <f t="shared" si="32"/>
        <v>#REF!</v>
      </c>
      <c r="X193" s="4" t="e">
        <f t="shared" si="33"/>
        <v>#REF!</v>
      </c>
      <c r="Y193" s="4" t="e">
        <f t="shared" si="34"/>
        <v>#REF!</v>
      </c>
      <c r="Z193" s="4" t="e">
        <f t="shared" si="35"/>
        <v>#REF!</v>
      </c>
      <c r="AC193" s="28"/>
      <c r="AD193" s="27">
        <v>2030</v>
      </c>
      <c r="AE193" s="26">
        <f>X135</f>
        <v>0</v>
      </c>
      <c r="AF193" s="25"/>
    </row>
    <row r="194" spans="2:32" x14ac:dyDescent="0.3">
      <c r="B194" s="37" t="s">
        <v>42</v>
      </c>
      <c r="C194" s="31" t="str">
        <f t="shared" ref="C194:C200" si="36">H67</f>
        <v>IUDMT</v>
      </c>
      <c r="D194" s="13">
        <f t="shared" ref="D194:D200" si="37">SUM(F67:G67)</f>
        <v>5.7164740583609692</v>
      </c>
      <c r="E194" s="36">
        <f>D194*'[15]Convergence programme'!I$34/100</f>
        <v>4.8401082661486479</v>
      </c>
      <c r="F194" s="36">
        <f>D194*'[15]Convergence programme'!N$34/100</f>
        <v>4.967236807725163</v>
      </c>
      <c r="G194" s="36">
        <f>D194*'[15]Convergence programme'!S$34/100</f>
        <v>5.1124924759611172</v>
      </c>
      <c r="H194" s="36">
        <f>D194*'[15]Convergence programme'!X$34/100</f>
        <v>5.2770794737138855</v>
      </c>
      <c r="I194" s="36">
        <f>D194*'[15]Convergence programme'!AH$34/100</f>
        <v>5.8306217709693327</v>
      </c>
      <c r="J194" s="36">
        <f>D194*'[15]Convergence programme'!AR$34/100</f>
        <v>6.4422282069926551</v>
      </c>
      <c r="M194" s="36">
        <f>D194*'[15]Convergence programme'!$I$51/100</f>
        <v>4.8401082661486479</v>
      </c>
      <c r="N194" s="36">
        <f>D194*'[15]Convergence programme'!$N$51/100</f>
        <v>4.8986147484391873</v>
      </c>
      <c r="O194" s="36">
        <f>D194*'[15]Convergence programme'!$S$51/100</f>
        <v>4.9928995136972505</v>
      </c>
      <c r="P194" s="36">
        <f>D194*'[15]Convergence programme'!$X$51/100</f>
        <v>5.1217302772601272</v>
      </c>
      <c r="Q194" s="36">
        <f>D194*'[15]Convergence programme'!$AH$51/100</f>
        <v>5.5473638428438825</v>
      </c>
      <c r="R194" s="36">
        <f>D194*'[15]Convergence programme'!$AR$51/100</f>
        <v>6.0083690352694274</v>
      </c>
      <c r="U194" s="35">
        <f t="shared" si="30"/>
        <v>0</v>
      </c>
      <c r="V194" s="35">
        <f t="shared" si="31"/>
        <v>68.622059285975638</v>
      </c>
      <c r="W194" s="35">
        <f t="shared" si="32"/>
        <v>119.59296226386672</v>
      </c>
      <c r="X194" s="3">
        <f t="shared" si="33"/>
        <v>155.34919645375834</v>
      </c>
      <c r="Y194" s="3">
        <f t="shared" si="34"/>
        <v>283.25792812545012</v>
      </c>
      <c r="Z194" s="3">
        <f t="shared" si="35"/>
        <v>433.85917172322763</v>
      </c>
      <c r="AC194" s="28"/>
      <c r="AD194" s="27">
        <v>2040</v>
      </c>
      <c r="AE194" s="26">
        <f>Y135</f>
        <v>0</v>
      </c>
      <c r="AF194" s="25"/>
    </row>
    <row r="195" spans="2:32" x14ac:dyDescent="0.3">
      <c r="C195" s="31" t="str">
        <f t="shared" si="36"/>
        <v>IUDHT</v>
      </c>
      <c r="D195" s="13">
        <f t="shared" si="37"/>
        <v>0</v>
      </c>
      <c r="E195" s="36">
        <f>D195*'[15]Convergence programme'!I$34/100</f>
        <v>0</v>
      </c>
      <c r="F195" s="36">
        <f>D195*'[15]Convergence programme'!N$34/100</f>
        <v>0</v>
      </c>
      <c r="G195" s="36">
        <f>D195*'[15]Convergence programme'!S$34/100</f>
        <v>0</v>
      </c>
      <c r="H195" s="36">
        <f>D195*'[15]Convergence programme'!X$34/100</f>
        <v>0</v>
      </c>
      <c r="I195" s="36">
        <f>D195*'[15]Convergence programme'!AH$34/100</f>
        <v>0</v>
      </c>
      <c r="J195" s="36">
        <f>D195*'[15]Convergence programme'!AR$34/100</f>
        <v>0</v>
      </c>
      <c r="M195" s="36">
        <f>D195*'[15]Convergence programme'!$I$51/100</f>
        <v>0</v>
      </c>
      <c r="N195" s="36">
        <f>D195*'[15]Convergence programme'!$N$51/100</f>
        <v>0</v>
      </c>
      <c r="O195" s="36">
        <f>D195*'[15]Convergence programme'!$S$51/100</f>
        <v>0</v>
      </c>
      <c r="P195" s="36">
        <f>D195*'[15]Convergence programme'!$X$51/100</f>
        <v>0</v>
      </c>
      <c r="Q195" s="36">
        <f>D195*'[15]Convergence programme'!$AH$51/100</f>
        <v>0</v>
      </c>
      <c r="R195" s="36">
        <f>D195*'[15]Convergence programme'!$AR$51/100</f>
        <v>0</v>
      </c>
      <c r="U195" s="35">
        <f t="shared" si="30"/>
        <v>0</v>
      </c>
      <c r="V195" s="35">
        <f t="shared" si="31"/>
        <v>0</v>
      </c>
      <c r="W195" s="35">
        <f t="shared" si="32"/>
        <v>0</v>
      </c>
      <c r="X195" s="3">
        <f t="shared" si="33"/>
        <v>0</v>
      </c>
      <c r="Y195" s="3">
        <f t="shared" si="34"/>
        <v>0</v>
      </c>
      <c r="Z195" s="3">
        <f t="shared" si="35"/>
        <v>0</v>
      </c>
      <c r="AC195" s="28"/>
      <c r="AD195" s="29">
        <v>2050</v>
      </c>
      <c r="AE195" s="26">
        <f>Z135</f>
        <v>0</v>
      </c>
      <c r="AF195" s="25"/>
    </row>
    <row r="196" spans="2:32" x14ac:dyDescent="0.3">
      <c r="C196" s="31" t="str">
        <f t="shared" si="36"/>
        <v>IUDRH</v>
      </c>
      <c r="D196" s="13">
        <f t="shared" si="37"/>
        <v>18.469425546800789</v>
      </c>
      <c r="E196" s="36">
        <f>D196*'[15]Convergence programme'!I$34/100</f>
        <v>15.637964652238555</v>
      </c>
      <c r="F196" s="36">
        <f>D196*'[15]Convergence programme'!N$34/100</f>
        <v>16.048705803086012</v>
      </c>
      <c r="G196" s="36">
        <f>D196*'[15]Convergence programme'!S$34/100</f>
        <v>16.518014107881143</v>
      </c>
      <c r="H196" s="36">
        <f>D196*'[15]Convergence programme'!X$34/100</f>
        <v>17.049780240278814</v>
      </c>
      <c r="I196" s="36">
        <f>D196*'[15]Convergence programme'!AH$34/100</f>
        <v>18.838226779489712</v>
      </c>
      <c r="J196" s="36">
        <f>D196*'[15]Convergence programme'!AR$34/100</f>
        <v>20.814273450698739</v>
      </c>
      <c r="M196" s="36">
        <f>D196*'[15]Convergence programme'!$I$51/100</f>
        <v>15.637964652238555</v>
      </c>
      <c r="N196" s="36">
        <f>D196*'[15]Convergence programme'!$N$51/100</f>
        <v>15.8269939573029</v>
      </c>
      <c r="O196" s="36">
        <f>D196*'[15]Convergence programme'!$S$51/100</f>
        <v>16.131619751866669</v>
      </c>
      <c r="P196" s="36">
        <f>D196*'[15]Convergence programme'!$X$51/100</f>
        <v>16.54786063242868</v>
      </c>
      <c r="Q196" s="36">
        <f>D196*'[15]Convergence programme'!$AH$51/100</f>
        <v>17.923045295126595</v>
      </c>
      <c r="R196" s="36">
        <f>D196*'[15]Convergence programme'!$AR$51/100</f>
        <v>19.412512577102408</v>
      </c>
      <c r="U196" s="35">
        <f t="shared" si="30"/>
        <v>0</v>
      </c>
      <c r="V196" s="35">
        <f t="shared" si="31"/>
        <v>221.71184578311198</v>
      </c>
      <c r="W196" s="35">
        <f t="shared" si="32"/>
        <v>386.39435601447406</v>
      </c>
      <c r="X196" s="3">
        <f t="shared" si="33"/>
        <v>501.91960785013379</v>
      </c>
      <c r="Y196" s="3">
        <f t="shared" si="34"/>
        <v>915.18148436311719</v>
      </c>
      <c r="Z196" s="3">
        <f t="shared" si="35"/>
        <v>1401.7608735963308</v>
      </c>
      <c r="AC196" s="28" t="str">
        <f>C138</f>
        <v>ICDMT</v>
      </c>
      <c r="AD196" s="27">
        <v>2015</v>
      </c>
      <c r="AE196" s="26">
        <v>0</v>
      </c>
      <c r="AF196" s="25" t="str">
        <f>B138</f>
        <v>Chemical</v>
      </c>
    </row>
    <row r="197" spans="2:32" x14ac:dyDescent="0.3">
      <c r="C197" s="31" t="str">
        <f t="shared" si="36"/>
        <v>IUDLA</v>
      </c>
      <c r="D197" s="13">
        <f t="shared" si="37"/>
        <v>52.930036206805603</v>
      </c>
      <c r="E197" s="36">
        <f>D197*'[15]Convergence programme'!I$34/100</f>
        <v>44.8155809256941</v>
      </c>
      <c r="F197" s="36">
        <f>D197*'[15]Convergence programme'!N$34/100</f>
        <v>45.992690843427674</v>
      </c>
      <c r="G197" s="36">
        <f>D197*'[15]Convergence programme'!S$34/100</f>
        <v>47.337643641337721</v>
      </c>
      <c r="H197" s="36">
        <f>D197*'[15]Convergence programme'!X$34/100</f>
        <v>48.861589287077464</v>
      </c>
      <c r="I197" s="36">
        <f>D197*'[15]Convergence programme'!AH$34/100</f>
        <v>53.986953897606256</v>
      </c>
      <c r="J197" s="36">
        <f>D197*'[15]Convergence programme'!AR$34/100</f>
        <v>59.64994658724887</v>
      </c>
      <c r="M197" s="36">
        <f>D197*'[15]Convergence programme'!$I$51/100</f>
        <v>44.8155809256941</v>
      </c>
      <c r="N197" s="36">
        <f>D197*'[15]Convergence programme'!$N$51/100</f>
        <v>45.357304756565291</v>
      </c>
      <c r="O197" s="36">
        <f>D197*'[15]Convergence programme'!$S$51/100</f>
        <v>46.230307238149251</v>
      </c>
      <c r="P197" s="36">
        <f>D197*'[15]Convergence programme'!$X$51/100</f>
        <v>47.423178387447997</v>
      </c>
      <c r="Q197" s="36">
        <f>D197*'[15]Convergence programme'!$AH$51/100</f>
        <v>51.364209135978918</v>
      </c>
      <c r="R197" s="36">
        <f>D197*'[15]Convergence programme'!$AR$51/100</f>
        <v>55.632753220583005</v>
      </c>
      <c r="U197" s="35">
        <f t="shared" si="30"/>
        <v>0</v>
      </c>
      <c r="V197" s="35">
        <f t="shared" si="31"/>
        <v>635.38608686238263</v>
      </c>
      <c r="W197" s="35">
        <f t="shared" si="32"/>
        <v>1107.3364031884694</v>
      </c>
      <c r="X197" s="3">
        <f t="shared" si="33"/>
        <v>1438.4108996294672</v>
      </c>
      <c r="Y197" s="3">
        <f t="shared" si="34"/>
        <v>2622.744761627338</v>
      </c>
      <c r="Z197" s="3">
        <f t="shared" si="35"/>
        <v>4017.1933666658647</v>
      </c>
      <c r="AC197" s="28"/>
      <c r="AD197" s="27">
        <v>2020</v>
      </c>
      <c r="AE197" s="26">
        <f>V138</f>
        <v>826.79759407640313</v>
      </c>
      <c r="AF197" s="25"/>
    </row>
    <row r="198" spans="2:32" x14ac:dyDescent="0.3">
      <c r="C198" s="31" t="str">
        <f t="shared" si="36"/>
        <v>IUDEM</v>
      </c>
      <c r="D198" s="13">
        <f t="shared" si="37"/>
        <v>33.081257423283176</v>
      </c>
      <c r="E198" s="36">
        <f>D198*'[15]Convergence programme'!I$34/100</f>
        <v>28.009725203744392</v>
      </c>
      <c r="F198" s="36">
        <f>D198*'[15]Convergence programme'!N$34/100</f>
        <v>28.745418564162627</v>
      </c>
      <c r="G198" s="36">
        <f>D198*'[15]Convergence programme'!S$34/100</f>
        <v>29.586013676472536</v>
      </c>
      <c r="H198" s="36">
        <f>D198*'[15]Convergence programme'!X$34/100</f>
        <v>30.538479267254164</v>
      </c>
      <c r="I198" s="36">
        <f>D198*'[15]Convergence programme'!AH$34/100</f>
        <v>33.741830676397683</v>
      </c>
      <c r="J198" s="36">
        <f>D198*'[15]Convergence programme'!AR$34/100</f>
        <v>37.281199480535221</v>
      </c>
      <c r="M198" s="36">
        <f>D198*'[15]Convergence programme'!$I$51/100</f>
        <v>28.009725203744392</v>
      </c>
      <c r="N198" s="36">
        <f>D198*'[15]Convergence programme'!$N$51/100</f>
        <v>28.348302442410112</v>
      </c>
      <c r="O198" s="36">
        <f>D198*'[15]Convergence programme'!$S$51/100</f>
        <v>28.893928742600153</v>
      </c>
      <c r="P198" s="36">
        <f>D198*'[15]Convergence programme'!$X$51/100</f>
        <v>29.639472868218665</v>
      </c>
      <c r="Q198" s="36">
        <f>D198*'[15]Convergence programme'!$AH$51/100</f>
        <v>32.102615953854091</v>
      </c>
      <c r="R198" s="36">
        <f>D198*'[15]Convergence programme'!$AR$51/100</f>
        <v>34.770454780445789</v>
      </c>
      <c r="U198" s="35">
        <f t="shared" si="30"/>
        <v>0</v>
      </c>
      <c r="V198" s="35">
        <f t="shared" si="31"/>
        <v>397.11612175251435</v>
      </c>
      <c r="W198" s="35">
        <f t="shared" si="32"/>
        <v>692.08493387238332</v>
      </c>
      <c r="X198" s="3">
        <f t="shared" si="33"/>
        <v>899.00639903549973</v>
      </c>
      <c r="Y198" s="3">
        <f t="shared" si="34"/>
        <v>1639.214722543592</v>
      </c>
      <c r="Z198" s="3">
        <f t="shared" si="35"/>
        <v>2510.7447000894326</v>
      </c>
      <c r="AC198" s="28"/>
      <c r="AD198" s="27">
        <v>2025</v>
      </c>
      <c r="AE198" s="26">
        <f>W138</f>
        <v>2268.2499624512006</v>
      </c>
      <c r="AF198" s="25"/>
    </row>
    <row r="199" spans="2:32" x14ac:dyDescent="0.3">
      <c r="C199" s="31" t="str">
        <f t="shared" si="36"/>
        <v>IUDTF</v>
      </c>
      <c r="D199" s="13">
        <f t="shared" si="37"/>
        <v>0</v>
      </c>
      <c r="E199" s="36">
        <f>D199*'[15]Convergence programme'!I$34/100</f>
        <v>0</v>
      </c>
      <c r="F199" s="36">
        <f>D199*'[15]Convergence programme'!N$34/100</f>
        <v>0</v>
      </c>
      <c r="G199" s="36">
        <f>D199*'[15]Convergence programme'!S$34/100</f>
        <v>0</v>
      </c>
      <c r="H199" s="36">
        <f>D199*'[15]Convergence programme'!X$34/100</f>
        <v>0</v>
      </c>
      <c r="I199" s="36">
        <f>D199*'[15]Convergence programme'!AH$34/100</f>
        <v>0</v>
      </c>
      <c r="J199" s="36">
        <f>D199*'[15]Convergence programme'!AR$34/100</f>
        <v>0</v>
      </c>
      <c r="M199" s="36">
        <f>D199*'[15]Convergence programme'!$I$51/100</f>
        <v>0</v>
      </c>
      <c r="N199" s="36">
        <f>D199*'[15]Convergence programme'!$N$51/100</f>
        <v>0</v>
      </c>
      <c r="O199" s="36">
        <f>D199*'[15]Convergence programme'!$S$51/100</f>
        <v>0</v>
      </c>
      <c r="P199" s="36">
        <f>D199*'[15]Convergence programme'!$X$51/100</f>
        <v>0</v>
      </c>
      <c r="Q199" s="36">
        <f>D199*'[15]Convergence programme'!$AH$51/100</f>
        <v>0</v>
      </c>
      <c r="R199" s="36">
        <f>D199*'[15]Convergence programme'!$AR$51/100</f>
        <v>0</v>
      </c>
      <c r="U199" s="35">
        <f t="shared" si="30"/>
        <v>0</v>
      </c>
      <c r="V199" s="35">
        <f t="shared" si="31"/>
        <v>0</v>
      </c>
      <c r="W199" s="35">
        <f t="shared" si="32"/>
        <v>0</v>
      </c>
      <c r="X199" s="3">
        <f t="shared" si="33"/>
        <v>0</v>
      </c>
      <c r="Y199" s="3">
        <f t="shared" si="34"/>
        <v>0</v>
      </c>
      <c r="Z199" s="3">
        <f t="shared" si="35"/>
        <v>0</v>
      </c>
      <c r="AC199" s="28"/>
      <c r="AD199" s="27">
        <v>2030</v>
      </c>
      <c r="AE199" s="26">
        <f>X138</f>
        <v>2560.8158363308212</v>
      </c>
      <c r="AF199" s="25"/>
    </row>
    <row r="200" spans="2:32" x14ac:dyDescent="0.3">
      <c r="C200" s="31" t="str">
        <f t="shared" si="36"/>
        <v>IUDFL</v>
      </c>
      <c r="D200" s="13">
        <f t="shared" si="37"/>
        <v>7.3798354001248997E-2</v>
      </c>
      <c r="E200" s="36">
        <f>D200*'[15]Convergence programme'!I$34/100</f>
        <v>6.2484674920754164E-2</v>
      </c>
      <c r="F200" s="36">
        <f>D200*'[15]Convergence programme'!N$34/100</f>
        <v>6.4125874901571733E-2</v>
      </c>
      <c r="G200" s="36">
        <f>D200*'[15]Convergence programme'!S$34/100</f>
        <v>6.600109188248085E-2</v>
      </c>
      <c r="H200" s="36">
        <f>D200*'[15]Convergence programme'!X$34/100</f>
        <v>6.812587184302249E-2</v>
      </c>
      <c r="I200" s="36">
        <f>D200*'[15]Convergence programme'!AH$34/100</f>
        <v>7.5271974491345317E-2</v>
      </c>
      <c r="J200" s="36">
        <f>D200*'[15]Convergence programme'!AR$34/100</f>
        <v>8.3167671701599555E-2</v>
      </c>
      <c r="M200" s="36">
        <f>D200*'[15]Convergence programme'!$I$51/100</f>
        <v>6.2484674920754164E-2</v>
      </c>
      <c r="N200" s="36">
        <f>D200*'[15]Convergence programme'!$N$51/100</f>
        <v>6.3239980034949503E-2</v>
      </c>
      <c r="O200" s="36">
        <f>D200*'[15]Convergence programme'!$S$51/100</f>
        <v>6.4457174482506263E-2</v>
      </c>
      <c r="P200" s="36">
        <f>D200*'[15]Convergence programme'!$X$51/100</f>
        <v>6.6120349754290902E-2</v>
      </c>
      <c r="Q200" s="36">
        <f>D200*'[15]Convergence programme'!$AH$51/100</f>
        <v>7.1615180348653829E-2</v>
      </c>
      <c r="R200" s="36">
        <f>D200*'[15]Convergence programme'!$AR$51/100</f>
        <v>7.7566650440129906E-2</v>
      </c>
      <c r="U200" s="35">
        <f t="shared" si="30"/>
        <v>0</v>
      </c>
      <c r="V200" s="35">
        <f t="shared" si="31"/>
        <v>0.88589486662223049</v>
      </c>
      <c r="W200" s="35">
        <f t="shared" si="32"/>
        <v>1.543917399974587</v>
      </c>
      <c r="X200" s="3">
        <f t="shared" si="33"/>
        <v>2.0055220887315874</v>
      </c>
      <c r="Y200" s="3">
        <f t="shared" si="34"/>
        <v>3.6567941426914885</v>
      </c>
      <c r="Z200" s="3">
        <f t="shared" si="35"/>
        <v>5.6010212614696488</v>
      </c>
      <c r="AC200" s="28"/>
      <c r="AD200" s="27">
        <v>2040</v>
      </c>
      <c r="AE200" s="26">
        <f>Y138</f>
        <v>5617.3951513824322</v>
      </c>
      <c r="AF200" s="25"/>
    </row>
    <row r="201" spans="2:32" x14ac:dyDescent="0.3">
      <c r="B201" s="2"/>
      <c r="C201" s="34" t="e">
        <f>#REF!</f>
        <v>#REF!</v>
      </c>
      <c r="D201" s="13" t="e">
        <f>SUM(#REF!)</f>
        <v>#REF!</v>
      </c>
      <c r="E201" s="33" t="e">
        <f>D201*'[15]Convergence programme'!I$34/100</f>
        <v>#REF!</v>
      </c>
      <c r="F201" s="33" t="e">
        <f>D201*'[15]Convergence programme'!N$34/100</f>
        <v>#REF!</v>
      </c>
      <c r="G201" s="33" t="e">
        <f>D201*'[15]Convergence programme'!S$34/100</f>
        <v>#REF!</v>
      </c>
      <c r="H201" s="33" t="e">
        <f>D201*'[15]Convergence programme'!X$34/100</f>
        <v>#REF!</v>
      </c>
      <c r="I201" s="33" t="e">
        <f>D201*'[15]Convergence programme'!AH$34/100</f>
        <v>#REF!</v>
      </c>
      <c r="J201" s="33" t="e">
        <f>D201*'[15]Convergence programme'!AR$34/100</f>
        <v>#REF!</v>
      </c>
      <c r="K201" s="2"/>
      <c r="L201" s="2"/>
      <c r="M201" s="33" t="e">
        <f>D201*'[15]Convergence programme'!$I$51/100</f>
        <v>#REF!</v>
      </c>
      <c r="N201" s="33" t="e">
        <f>D201*'[15]Convergence programme'!$N$51/100</f>
        <v>#REF!</v>
      </c>
      <c r="O201" s="33" t="e">
        <f>D201*'[15]Convergence programme'!$S$51/100</f>
        <v>#REF!</v>
      </c>
      <c r="P201" s="33" t="e">
        <f>D201*'[15]Convergence programme'!$X$51/100</f>
        <v>#REF!</v>
      </c>
      <c r="Q201" s="33" t="e">
        <f>D201*'[15]Convergence programme'!$AH$51/100</f>
        <v>#REF!</v>
      </c>
      <c r="R201" s="33" t="e">
        <f>D201*'[15]Convergence programme'!$AR$51/100</f>
        <v>#REF!</v>
      </c>
      <c r="S201" s="2"/>
      <c r="T201" s="2"/>
      <c r="U201" s="32" t="e">
        <f t="shared" si="30"/>
        <v>#REF!</v>
      </c>
      <c r="V201" s="32" t="e">
        <f t="shared" si="31"/>
        <v>#REF!</v>
      </c>
      <c r="W201" s="32" t="e">
        <f t="shared" si="32"/>
        <v>#REF!</v>
      </c>
      <c r="X201" s="4" t="e">
        <f t="shared" si="33"/>
        <v>#REF!</v>
      </c>
      <c r="Y201" s="4" t="e">
        <f t="shared" si="34"/>
        <v>#REF!</v>
      </c>
      <c r="Z201" s="4" t="e">
        <f t="shared" si="35"/>
        <v>#REF!</v>
      </c>
      <c r="AC201" s="28"/>
      <c r="AD201" s="29">
        <v>2050</v>
      </c>
      <c r="AE201" s="26">
        <f>Z138</f>
        <v>9174.7216195541732</v>
      </c>
      <c r="AF201" s="25"/>
    </row>
    <row r="202" spans="2:32" x14ac:dyDescent="0.3">
      <c r="B202" s="37" t="s">
        <v>41</v>
      </c>
      <c r="C202" s="31" t="str">
        <f t="shared" ref="C202:C208" si="38">H74</f>
        <v>INDMT</v>
      </c>
      <c r="D202" s="13">
        <f t="shared" ref="D202:D208" si="39">SUM(F74:G74)</f>
        <v>3.4753011693967797</v>
      </c>
      <c r="E202" s="36">
        <f>D202*'[15]Convergence programme'!I$35/100</f>
        <v>3.0090975870031049</v>
      </c>
      <c r="F202" s="36">
        <f>D202*'[15]Convergence programme'!N$35/100</f>
        <v>3.0006865378622529</v>
      </c>
      <c r="G202" s="36">
        <f>D202*'[15]Convergence programme'!S$35/100</f>
        <v>3.046101361081762</v>
      </c>
      <c r="H202" s="36">
        <f>D202*'[15]Convergence programme'!X$35/100</f>
        <v>3.0736721633604507</v>
      </c>
      <c r="I202" s="36">
        <f>D202*'[15]Convergence programme'!AH$35/100</f>
        <v>3.1755630966499062</v>
      </c>
      <c r="J202" s="36">
        <f>D202*'[15]Convergence programme'!AR$35/100</f>
        <v>3.2612902522587417</v>
      </c>
      <c r="M202" s="36">
        <f>D202*'[15]Convergence programme'!$I$52/100</f>
        <v>3.0090975870031049</v>
      </c>
      <c r="N202" s="36">
        <f>D202*'[15]Convergence programme'!$N$52/100</f>
        <v>2.8873435240377479</v>
      </c>
      <c r="O202" s="36">
        <f>D202*'[15]Convergence programme'!$S$52/100</f>
        <v>2.7954957807443064</v>
      </c>
      <c r="P202" s="36">
        <f>D202*'[15]Convergence programme'!$X$52/100</f>
        <v>2.6804601695306163</v>
      </c>
      <c r="Q202" s="36">
        <f>D202*'[15]Convergence programme'!$AH$52/100</f>
        <v>2.5230866722365226</v>
      </c>
      <c r="R202" s="36">
        <f>D202*'[15]Convergence programme'!$AR$52/100</f>
        <v>2.3327179599660828</v>
      </c>
      <c r="U202" s="35">
        <f t="shared" si="30"/>
        <v>0</v>
      </c>
      <c r="V202" s="35">
        <f t="shared" si="31"/>
        <v>113.34301382450506</v>
      </c>
      <c r="W202" s="35">
        <f t="shared" si="32"/>
        <v>250.60558033745562</v>
      </c>
      <c r="X202" s="3">
        <f t="shared" si="33"/>
        <v>393.2119938298344</v>
      </c>
      <c r="Y202" s="3">
        <f t="shared" si="34"/>
        <v>652.4764244133836</v>
      </c>
      <c r="Z202" s="3">
        <f t="shared" si="35"/>
        <v>928.57229229265897</v>
      </c>
      <c r="AC202" s="28" t="str">
        <f>C139</f>
        <v>ICDHT</v>
      </c>
      <c r="AD202" s="27">
        <v>2015</v>
      </c>
      <c r="AE202" s="26">
        <v>0</v>
      </c>
      <c r="AF202" s="25"/>
    </row>
    <row r="203" spans="2:32" x14ac:dyDescent="0.3">
      <c r="C203" s="31" t="str">
        <f t="shared" si="38"/>
        <v>INDHT</v>
      </c>
      <c r="D203" s="13">
        <f t="shared" si="39"/>
        <v>6.7510023622913098E-2</v>
      </c>
      <c r="E203" s="36">
        <f>D203*'[15]Convergence programme'!I$35/100</f>
        <v>5.8453710708902637E-2</v>
      </c>
      <c r="F203" s="36">
        <f>D203*'[15]Convergence programme'!N$35/100</f>
        <v>5.8290320516653206E-2</v>
      </c>
      <c r="G203" s="36">
        <f>D203*'[15]Convergence programme'!S$35/100</f>
        <v>5.9172533493007044E-2</v>
      </c>
      <c r="H203" s="36">
        <f>D203*'[15]Convergence programme'!X$35/100</f>
        <v>5.9708114561355143E-2</v>
      </c>
      <c r="I203" s="36">
        <f>D203*'[15]Convergence programme'!AH$35/100</f>
        <v>6.1687413326568567E-2</v>
      </c>
      <c r="J203" s="36">
        <f>D203*'[15]Convergence programme'!AR$35/100</f>
        <v>6.3352720020342715E-2</v>
      </c>
      <c r="M203" s="36">
        <f>D203*'[15]Convergence programme'!$I$52/100</f>
        <v>5.8453710708902637E-2</v>
      </c>
      <c r="N203" s="36">
        <f>D203*'[15]Convergence programme'!$N$52/100</f>
        <v>5.6088557513157132E-2</v>
      </c>
      <c r="O203" s="36">
        <f>D203*'[15]Convergence programme'!$S$52/100</f>
        <v>5.430435435572898E-2</v>
      </c>
      <c r="P203" s="36">
        <f>D203*'[15]Convergence programme'!$X$52/100</f>
        <v>5.2069711528540424E-2</v>
      </c>
      <c r="Q203" s="36">
        <f>D203*'[15]Convergence programme'!$AH$52/100</f>
        <v>4.901262726387258E-2</v>
      </c>
      <c r="R203" s="36">
        <f>D203*'[15]Convergence programme'!$AR$52/100</f>
        <v>4.5314589126742806E-2</v>
      </c>
      <c r="U203" s="35">
        <f t="shared" si="30"/>
        <v>0</v>
      </c>
      <c r="V203" s="35">
        <f t="shared" si="31"/>
        <v>2.2017630034960738</v>
      </c>
      <c r="W203" s="35">
        <f t="shared" si="32"/>
        <v>4.8681791372780641</v>
      </c>
      <c r="X203" s="3">
        <f t="shared" si="33"/>
        <v>7.6384030328147183</v>
      </c>
      <c r="Y203" s="3">
        <f t="shared" si="34"/>
        <v>12.674786062695988</v>
      </c>
      <c r="Z203" s="3">
        <f t="shared" si="35"/>
        <v>18.038130893599909</v>
      </c>
      <c r="AC203" s="28"/>
      <c r="AD203" s="27">
        <v>2020</v>
      </c>
      <c r="AE203" s="26">
        <f>V139</f>
        <v>286.8278851014843</v>
      </c>
      <c r="AF203" s="25"/>
    </row>
    <row r="204" spans="2:32" x14ac:dyDescent="0.3">
      <c r="C204" s="31" t="str">
        <f t="shared" si="38"/>
        <v>INDRH</v>
      </c>
      <c r="D204" s="13">
        <f t="shared" si="39"/>
        <v>0.1599039413500552</v>
      </c>
      <c r="E204" s="36">
        <f>D204*'[15]Convergence programme'!I$35/100</f>
        <v>0.13845319890714819</v>
      </c>
      <c r="F204" s="36">
        <f>D204*'[15]Convergence programme'!N$35/100</f>
        <v>0.13806619362531686</v>
      </c>
      <c r="G204" s="36">
        <f>D204*'[15]Convergence programme'!S$35/100</f>
        <v>0.1401557993528619</v>
      </c>
      <c r="H204" s="36">
        <f>D204*'[15]Convergence programme'!X$35/100</f>
        <v>0.14142437428655913</v>
      </c>
      <c r="I204" s="36">
        <f>D204*'[15]Convergence programme'!AH$35/100</f>
        <v>0.14611253252858206</v>
      </c>
      <c r="J204" s="36">
        <f>D204*'[15]Convergence programme'!AR$35/100</f>
        <v>0.15005697054831249</v>
      </c>
      <c r="M204" s="36">
        <f>D204*'[15]Convergence programme'!$I$52/100</f>
        <v>0.13845319890714819</v>
      </c>
      <c r="N204" s="36">
        <f>D204*'[15]Convergence programme'!$N$52/100</f>
        <v>0.13285110757906837</v>
      </c>
      <c r="O204" s="36">
        <f>D204*'[15]Convergence programme'!$S$52/100</f>
        <v>0.12862505192493967</v>
      </c>
      <c r="P204" s="36">
        <f>D204*'[15]Convergence programme'!$X$52/100</f>
        <v>0.12333208687469784</v>
      </c>
      <c r="Q204" s="36">
        <f>D204*'[15]Convergence programme'!$AH$52/100</f>
        <v>0.11609109069774329</v>
      </c>
      <c r="R204" s="36">
        <f>D204*'[15]Convergence programme'!$AR$52/100</f>
        <v>0.10733193403246305</v>
      </c>
      <c r="U204" s="35">
        <f t="shared" si="30"/>
        <v>0</v>
      </c>
      <c r="V204" s="35">
        <f t="shared" si="31"/>
        <v>5.2150860462484854</v>
      </c>
      <c r="W204" s="35">
        <f t="shared" si="32"/>
        <v>11.530747427922233</v>
      </c>
      <c r="X204" s="3">
        <f t="shared" si="33"/>
        <v>18.092287411861292</v>
      </c>
      <c r="Y204" s="3">
        <f t="shared" si="34"/>
        <v>30.021441830838768</v>
      </c>
      <c r="Z204" s="3">
        <f t="shared" si="35"/>
        <v>42.725036515849439</v>
      </c>
      <c r="AC204" s="28"/>
      <c r="AD204" s="27">
        <v>2025</v>
      </c>
      <c r="AE204" s="26">
        <f>W139</f>
        <v>786.88828350809456</v>
      </c>
      <c r="AF204" s="25"/>
    </row>
    <row r="205" spans="2:32" x14ac:dyDescent="0.3">
      <c r="C205" s="31" t="str">
        <f t="shared" si="38"/>
        <v>INDLA</v>
      </c>
      <c r="D205" s="13">
        <f t="shared" si="39"/>
        <v>0.71536031640101605</v>
      </c>
      <c r="E205" s="36">
        <f>D205*'[15]Convergence programme'!I$35/100</f>
        <v>0.61939639098780819</v>
      </c>
      <c r="F205" s="36">
        <f>D205*'[15]Convergence programme'!N$35/100</f>
        <v>0.61766505016829909</v>
      </c>
      <c r="G205" s="36">
        <f>D205*'[15]Convergence programme'!S$35/100</f>
        <v>0.62701329388130178</v>
      </c>
      <c r="H205" s="36">
        <f>D205*'[15]Convergence programme'!X$35/100</f>
        <v>0.63268850212373917</v>
      </c>
      <c r="I205" s="36">
        <f>D205*'[15]Convergence programme'!AH$35/100</f>
        <v>0.65366185859660886</v>
      </c>
      <c r="J205" s="36">
        <f>D205*'[15]Convergence programme'!AR$35/100</f>
        <v>0.6713080429620174</v>
      </c>
      <c r="M205" s="36">
        <f>D205*'[15]Convergence programme'!$I$52/100</f>
        <v>0.61939639098780819</v>
      </c>
      <c r="N205" s="36">
        <f>D205*'[15]Convergence programme'!$N$52/100</f>
        <v>0.59433438319033005</v>
      </c>
      <c r="O205" s="36">
        <f>D205*'[15]Convergence programme'!$S$52/100</f>
        <v>0.5754283294411755</v>
      </c>
      <c r="P205" s="36">
        <f>D205*'[15]Convergence programme'!$X$52/100</f>
        <v>0.55174925611082193</v>
      </c>
      <c r="Q205" s="36">
        <f>D205*'[15]Convergence programme'!$AH$52/100</f>
        <v>0.51935529963625893</v>
      </c>
      <c r="R205" s="36">
        <f>D205*'[15]Convergence programme'!$AR$52/100</f>
        <v>0.48016956706095132</v>
      </c>
      <c r="U205" s="35">
        <f t="shared" si="30"/>
        <v>0</v>
      </c>
      <c r="V205" s="35">
        <f t="shared" si="31"/>
        <v>23.330666977969038</v>
      </c>
      <c r="W205" s="35">
        <f t="shared" si="32"/>
        <v>51.584964440126278</v>
      </c>
      <c r="X205" s="3">
        <f t="shared" si="33"/>
        <v>80.939246012917238</v>
      </c>
      <c r="Y205" s="3">
        <f t="shared" si="34"/>
        <v>134.30655896034992</v>
      </c>
      <c r="Z205" s="3">
        <f t="shared" si="35"/>
        <v>191.13847590106607</v>
      </c>
      <c r="AC205" s="28"/>
      <c r="AD205" s="27">
        <v>2030</v>
      </c>
      <c r="AE205" s="26">
        <f>X139</f>
        <v>888.38356053716973</v>
      </c>
      <c r="AF205" s="25"/>
    </row>
    <row r="206" spans="2:32" x14ac:dyDescent="0.3">
      <c r="C206" s="31" t="str">
        <f t="shared" si="38"/>
        <v>INDEM</v>
      </c>
      <c r="D206" s="13">
        <f t="shared" si="39"/>
        <v>2.4406402623813261</v>
      </c>
      <c r="E206" s="36">
        <f>D206*'[15]Convergence programme'!I$35/100</f>
        <v>2.1132340382312877</v>
      </c>
      <c r="F206" s="36">
        <f>D206*'[15]Convergence programme'!N$35/100</f>
        <v>2.107327112707019</v>
      </c>
      <c r="G206" s="36">
        <f>D206*'[15]Convergence programme'!S$35/100</f>
        <v>2.1392211099912033</v>
      </c>
      <c r="H206" s="36">
        <f>D206*'[15]Convergence programme'!X$35/100</f>
        <v>2.1585835786889027</v>
      </c>
      <c r="I206" s="36">
        <f>D206*'[15]Convergence programme'!AH$35/100</f>
        <v>2.2301397121105762</v>
      </c>
      <c r="J206" s="36">
        <f>D206*'[15]Convergence programme'!AR$35/100</f>
        <v>2.2903443209660064</v>
      </c>
      <c r="M206" s="36">
        <f>D206*'[15]Convergence programme'!$I$52/100</f>
        <v>2.1132340382312877</v>
      </c>
      <c r="N206" s="36">
        <f>D206*'[15]Convergence programme'!$N$52/100</f>
        <v>2.0277283931958272</v>
      </c>
      <c r="O206" s="36">
        <f>D206*'[15]Convergence programme'!$S$52/100</f>
        <v>1.9632254078819684</v>
      </c>
      <c r="P206" s="36">
        <f>D206*'[15]Convergence programme'!$X$52/100</f>
        <v>1.8824380082723655</v>
      </c>
      <c r="Q206" s="36">
        <f>D206*'[15]Convergence programme'!$AH$52/100</f>
        <v>1.7719174878898425</v>
      </c>
      <c r="R206" s="36">
        <f>D206*'[15]Convergence programme'!$AR$52/100</f>
        <v>1.6382250332742996</v>
      </c>
      <c r="U206" s="35">
        <f t="shared" si="30"/>
        <v>0</v>
      </c>
      <c r="V206" s="35">
        <f t="shared" si="31"/>
        <v>79.598719511191803</v>
      </c>
      <c r="W206" s="35">
        <f t="shared" si="32"/>
        <v>175.99570210923488</v>
      </c>
      <c r="X206" s="3">
        <f t="shared" si="33"/>
        <v>276.14557041653723</v>
      </c>
      <c r="Y206" s="3">
        <f t="shared" si="34"/>
        <v>458.22222422073366</v>
      </c>
      <c r="Z206" s="3">
        <f t="shared" si="35"/>
        <v>652.11928769170675</v>
      </c>
      <c r="AC206" s="28"/>
      <c r="AD206" s="27">
        <v>2040</v>
      </c>
      <c r="AE206" s="26">
        <f>Y139</f>
        <v>1948.7545471757564</v>
      </c>
      <c r="AF206" s="25"/>
    </row>
    <row r="207" spans="2:32" x14ac:dyDescent="0.3">
      <c r="C207" s="31" t="str">
        <f t="shared" si="38"/>
        <v>INDTF</v>
      </c>
      <c r="D207" s="13">
        <f t="shared" si="39"/>
        <v>0</v>
      </c>
      <c r="E207" s="36">
        <f>D207*'[15]Convergence programme'!I$35/100</f>
        <v>0</v>
      </c>
      <c r="F207" s="36">
        <f>D207*'[15]Convergence programme'!N$35/100</f>
        <v>0</v>
      </c>
      <c r="G207" s="36">
        <f>D207*'[15]Convergence programme'!S$35/100</f>
        <v>0</v>
      </c>
      <c r="H207" s="36">
        <f>D207*'[15]Convergence programme'!X$35/100</f>
        <v>0</v>
      </c>
      <c r="I207" s="36">
        <f>D207*'[15]Convergence programme'!AH$35/100</f>
        <v>0</v>
      </c>
      <c r="J207" s="36">
        <f>D207*'[15]Convergence programme'!AR$35/100</f>
        <v>0</v>
      </c>
      <c r="M207" s="36">
        <f>D207*'[15]Convergence programme'!$I$52/100</f>
        <v>0</v>
      </c>
      <c r="N207" s="36">
        <f>D207*'[15]Convergence programme'!$N$52/100</f>
        <v>0</v>
      </c>
      <c r="O207" s="36">
        <f>D207*'[15]Convergence programme'!$S$52/100</f>
        <v>0</v>
      </c>
      <c r="P207" s="36">
        <f>D207*'[15]Convergence programme'!$X$52/100</f>
        <v>0</v>
      </c>
      <c r="Q207" s="36">
        <f>D207*'[15]Convergence programme'!$AH$52/100</f>
        <v>0</v>
      </c>
      <c r="R207" s="36">
        <f>D207*'[15]Convergence programme'!$AR$52/100</f>
        <v>0</v>
      </c>
      <c r="U207" s="35">
        <f t="shared" si="30"/>
        <v>0</v>
      </c>
      <c r="V207" s="35">
        <f t="shared" si="31"/>
        <v>0</v>
      </c>
      <c r="W207" s="35">
        <f t="shared" si="32"/>
        <v>0</v>
      </c>
      <c r="X207" s="3">
        <f t="shared" si="33"/>
        <v>0</v>
      </c>
      <c r="Y207" s="3">
        <f t="shared" si="34"/>
        <v>0</v>
      </c>
      <c r="Z207" s="3">
        <f t="shared" si="35"/>
        <v>0</v>
      </c>
      <c r="AC207" s="28"/>
      <c r="AD207" s="29">
        <v>2050</v>
      </c>
      <c r="AE207" s="26">
        <f>Z139</f>
        <v>3182.8418676898364</v>
      </c>
      <c r="AF207" s="25"/>
    </row>
    <row r="208" spans="2:32" x14ac:dyDescent="0.3">
      <c r="C208" s="31" t="str">
        <f t="shared" si="38"/>
        <v>INDFL</v>
      </c>
      <c r="D208" s="13">
        <f t="shared" si="39"/>
        <v>5.4877704582052399E-2</v>
      </c>
      <c r="E208" s="36">
        <f>D208*'[15]Convergence programme'!I$35/100</f>
        <v>4.7515987935740744E-2</v>
      </c>
      <c r="F208" s="36">
        <f>D208*'[15]Convergence programme'!N$35/100</f>
        <v>4.7383170937305784E-2</v>
      </c>
      <c r="G208" s="36">
        <f>D208*'[15]Convergence programme'!S$35/100</f>
        <v>4.810030626768607E-2</v>
      </c>
      <c r="H208" s="36">
        <f>D208*'[15]Convergence programme'!X$35/100</f>
        <v>4.8535670648725507E-2</v>
      </c>
      <c r="I208" s="36">
        <f>D208*'[15]Convergence programme'!AH$35/100</f>
        <v>5.0144607619681293E-2</v>
      </c>
      <c r="J208" s="36">
        <f>D208*'[15]Convergence programme'!AR$35/100</f>
        <v>5.1498305987347621E-2</v>
      </c>
      <c r="M208" s="36">
        <f>D208*'[15]Convergence programme'!$I$52/100</f>
        <v>4.7515987935740744E-2</v>
      </c>
      <c r="N208" s="36">
        <f>D208*'[15]Convergence programme'!$N$52/100</f>
        <v>4.5593396720362077E-2</v>
      </c>
      <c r="O208" s="36">
        <f>D208*'[15]Convergence programme'!$S$52/100</f>
        <v>4.4143049519558025E-2</v>
      </c>
      <c r="P208" s="36">
        <f>D208*'[15]Convergence programme'!$X$52/100</f>
        <v>4.2326547875271327E-2</v>
      </c>
      <c r="Q208" s="36">
        <f>D208*'[15]Convergence programme'!$AH$52/100</f>
        <v>3.9841498127755864E-2</v>
      </c>
      <c r="R208" s="36">
        <f>D208*'[15]Convergence programme'!$AR$52/100</f>
        <v>3.6835428309796379E-2</v>
      </c>
      <c r="U208" s="35">
        <f t="shared" si="30"/>
        <v>0</v>
      </c>
      <c r="V208" s="35">
        <f t="shared" si="31"/>
        <v>1.789774216943707</v>
      </c>
      <c r="W208" s="35">
        <f t="shared" si="32"/>
        <v>3.957256748128045</v>
      </c>
      <c r="X208" s="3">
        <f t="shared" si="33"/>
        <v>6.2091227734541805</v>
      </c>
      <c r="Y208" s="3">
        <f t="shared" si="34"/>
        <v>10.303109491925429</v>
      </c>
      <c r="Z208" s="3">
        <f t="shared" si="35"/>
        <v>14.662877677551242</v>
      </c>
      <c r="AC208" s="28" t="str">
        <f>C140</f>
        <v>ICDRH</v>
      </c>
      <c r="AD208" s="27">
        <v>2015</v>
      </c>
      <c r="AE208" s="26">
        <v>0</v>
      </c>
      <c r="AF208" s="25"/>
    </row>
    <row r="209" spans="2:32" x14ac:dyDescent="0.3">
      <c r="B209" s="2"/>
      <c r="C209" s="34" t="e">
        <f>#REF!</f>
        <v>#REF!</v>
      </c>
      <c r="D209" s="13" t="e">
        <f>SUM(#REF!)</f>
        <v>#REF!</v>
      </c>
      <c r="E209" s="33" t="e">
        <f>D209*'[15]Convergence programme'!I$35/100</f>
        <v>#REF!</v>
      </c>
      <c r="F209" s="33" t="e">
        <f>D209*'[15]Convergence programme'!N$35/100</f>
        <v>#REF!</v>
      </c>
      <c r="G209" s="33" t="e">
        <f>D209*'[15]Convergence programme'!S$35/100</f>
        <v>#REF!</v>
      </c>
      <c r="H209" s="33" t="e">
        <f>D209*'[15]Convergence programme'!X$35/100</f>
        <v>#REF!</v>
      </c>
      <c r="I209" s="33" t="e">
        <f>D209*'[15]Convergence programme'!AH$35/100</f>
        <v>#REF!</v>
      </c>
      <c r="J209" s="33" t="e">
        <f>D209*'[15]Convergence programme'!AR$35/100</f>
        <v>#REF!</v>
      </c>
      <c r="K209" s="2"/>
      <c r="L209" s="2"/>
      <c r="M209" s="33" t="e">
        <f>D209*'[15]Convergence programme'!$I$52/100</f>
        <v>#REF!</v>
      </c>
      <c r="N209" s="33" t="e">
        <f>D209*'[15]Convergence programme'!$N$52/100</f>
        <v>#REF!</v>
      </c>
      <c r="O209" s="33" t="e">
        <f>D209*'[15]Convergence programme'!$S$52/100</f>
        <v>#REF!</v>
      </c>
      <c r="P209" s="33" t="e">
        <f>D209*'[15]Convergence programme'!$X$52/100</f>
        <v>#REF!</v>
      </c>
      <c r="Q209" s="33" t="e">
        <f>D209*'[15]Convergence programme'!$AH$52/100</f>
        <v>#REF!</v>
      </c>
      <c r="R209" s="33" t="e">
        <f>D209*'[15]Convergence programme'!$AR$52/100</f>
        <v>#REF!</v>
      </c>
      <c r="S209" s="2"/>
      <c r="T209" s="2"/>
      <c r="U209" s="32" t="e">
        <f t="shared" si="30"/>
        <v>#REF!</v>
      </c>
      <c r="V209" s="32" t="e">
        <f t="shared" si="31"/>
        <v>#REF!</v>
      </c>
      <c r="W209" s="32" t="e">
        <f t="shared" si="32"/>
        <v>#REF!</v>
      </c>
      <c r="X209" s="4" t="e">
        <f t="shared" si="33"/>
        <v>#REF!</v>
      </c>
      <c r="Y209" s="4" t="e">
        <f t="shared" si="34"/>
        <v>#REF!</v>
      </c>
      <c r="Z209" s="4" t="e">
        <f t="shared" si="35"/>
        <v>#REF!</v>
      </c>
      <c r="AC209" s="28"/>
      <c r="AD209" s="27">
        <v>2020</v>
      </c>
      <c r="AE209" s="26">
        <f>V140</f>
        <v>108.08806394859394</v>
      </c>
      <c r="AF209" s="25"/>
    </row>
    <row r="210" spans="2:32" x14ac:dyDescent="0.3">
      <c r="B210" s="37" t="s">
        <v>40</v>
      </c>
      <c r="C210" s="31" t="str">
        <f t="shared" ref="C210:C216" si="40">H81</f>
        <v>IWDMT</v>
      </c>
      <c r="D210" s="13">
        <f t="shared" ref="D210:D216" si="41">SUM(F81:G81)</f>
        <v>2.2427373499999992</v>
      </c>
      <c r="E210" s="36">
        <f>D210*'[15]Convergence programme'!I$36/100</f>
        <v>2.1994585144886054</v>
      </c>
      <c r="F210" s="36">
        <f>D210*'[15]Convergence programme'!N$36/100</f>
        <v>2.577301006558792</v>
      </c>
      <c r="G210" s="36">
        <f>D210*'[15]Convergence programme'!S$36/100</f>
        <v>2.8289499354579122</v>
      </c>
      <c r="H210" s="36">
        <f>D210*'[15]Convergence programme'!X$36/100</f>
        <v>3.0738336180214616</v>
      </c>
      <c r="I210" s="36">
        <f>D210*'[15]Convergence programme'!AH$36/100</f>
        <v>3.5684153566634631</v>
      </c>
      <c r="J210" s="36">
        <f>D210*'[15]Convergence programme'!AR$36/100</f>
        <v>3.9943453071234738</v>
      </c>
      <c r="M210" s="36">
        <f>D210*'[15]Convergence programme'!$I$53/100</f>
        <v>2.1994585144886054</v>
      </c>
      <c r="N210" s="36">
        <f>D210*'[15]Convergence programme'!$N$53/100</f>
        <v>2.3361634169505092</v>
      </c>
      <c r="O210" s="36">
        <f>D210*'[15]Convergence programme'!$S$53/100</f>
        <v>2.4915396809324197</v>
      </c>
      <c r="P210" s="36">
        <f>D210*'[15]Convergence programme'!$X$53/100</f>
        <v>2.5812744000631618</v>
      </c>
      <c r="Q210" s="36">
        <f>D210*'[15]Convergence programme'!$AH$53/100</f>
        <v>2.9282106998890396</v>
      </c>
      <c r="R210" s="36">
        <f>D210*'[15]Convergence programme'!$AR$53/100</f>
        <v>3.2943527712880809</v>
      </c>
      <c r="U210" s="35">
        <f t="shared" si="30"/>
        <v>0</v>
      </c>
      <c r="V210" s="35">
        <f t="shared" si="31"/>
        <v>241.13758960828281</v>
      </c>
      <c r="W210" s="35">
        <f t="shared" si="32"/>
        <v>337.41025452549246</v>
      </c>
      <c r="X210" s="3">
        <f t="shared" si="33"/>
        <v>492.55921795829983</v>
      </c>
      <c r="Y210" s="3">
        <f t="shared" si="34"/>
        <v>640.20465677442348</v>
      </c>
      <c r="Z210" s="3">
        <f t="shared" si="35"/>
        <v>699.99253583539291</v>
      </c>
      <c r="AC210" s="28"/>
      <c r="AD210" s="27">
        <v>2025</v>
      </c>
      <c r="AE210" s="26">
        <f>W140</f>
        <v>296.53055203516664</v>
      </c>
      <c r="AF210" s="25"/>
    </row>
    <row r="211" spans="2:32" x14ac:dyDescent="0.3">
      <c r="C211" s="31" t="str">
        <f t="shared" si="40"/>
        <v>IWDHT</v>
      </c>
      <c r="D211" s="13">
        <f t="shared" si="41"/>
        <v>0</v>
      </c>
      <c r="E211" s="36">
        <f>D211*'[15]Convergence programme'!I$36/100</f>
        <v>0</v>
      </c>
      <c r="F211" s="36">
        <f>D211*'[15]Convergence programme'!N$36/100</f>
        <v>0</v>
      </c>
      <c r="G211" s="36">
        <f>D211*'[15]Convergence programme'!S$36/100</f>
        <v>0</v>
      </c>
      <c r="H211" s="36">
        <f>D211*'[15]Convergence programme'!X$36/100</f>
        <v>0</v>
      </c>
      <c r="I211" s="36">
        <f>D211*'[15]Convergence programme'!AH$36/100</f>
        <v>0</v>
      </c>
      <c r="J211" s="36">
        <f>D211*'[15]Convergence programme'!AR$36/100</f>
        <v>0</v>
      </c>
      <c r="M211" s="36">
        <f>D211*'[15]Convergence programme'!$I$53/100</f>
        <v>0</v>
      </c>
      <c r="N211" s="36">
        <f>D211*'[15]Convergence programme'!$N$53/100</f>
        <v>0</v>
      </c>
      <c r="O211" s="36">
        <f>D211*'[15]Convergence programme'!$S$53/100</f>
        <v>0</v>
      </c>
      <c r="P211" s="36">
        <f>D211*'[15]Convergence programme'!$X$53/100</f>
        <v>0</v>
      </c>
      <c r="Q211" s="36">
        <f>D211*'[15]Convergence programme'!$AH$53/100</f>
        <v>0</v>
      </c>
      <c r="R211" s="36">
        <f>D211*'[15]Convergence programme'!$AR$53/100</f>
        <v>0</v>
      </c>
      <c r="U211" s="35">
        <f t="shared" si="30"/>
        <v>0</v>
      </c>
      <c r="V211" s="35">
        <f t="shared" si="31"/>
        <v>0</v>
      </c>
      <c r="W211" s="35">
        <f t="shared" si="32"/>
        <v>0</v>
      </c>
      <c r="X211" s="3">
        <f t="shared" si="33"/>
        <v>0</v>
      </c>
      <c r="Y211" s="3">
        <f t="shared" si="34"/>
        <v>0</v>
      </c>
      <c r="Z211" s="3">
        <f t="shared" si="35"/>
        <v>0</v>
      </c>
      <c r="AC211" s="28"/>
      <c r="AD211" s="27">
        <v>2030</v>
      </c>
      <c r="AE211" s="26">
        <f>X140</f>
        <v>334.77797693291535</v>
      </c>
      <c r="AF211" s="25"/>
    </row>
    <row r="212" spans="2:32" x14ac:dyDescent="0.3">
      <c r="C212" s="31" t="str">
        <f t="shared" si="40"/>
        <v>IWDRH</v>
      </c>
      <c r="D212" s="13">
        <f t="shared" si="41"/>
        <v>0.83700750000000002</v>
      </c>
      <c r="E212" s="36">
        <f>D212*'[15]Convergence programme'!I$36/100</f>
        <v>0.82085549276014058</v>
      </c>
      <c r="F212" s="36">
        <f>D212*'[15]Convergence programme'!N$36/100</f>
        <v>0.96186933001640118</v>
      </c>
      <c r="G212" s="36">
        <f>D212*'[15]Convergence programme'!S$36/100</f>
        <v>1.0557867211257659</v>
      </c>
      <c r="H212" s="36">
        <f>D212*'[15]Convergence programme'!X$36/100</f>
        <v>1.1471792682438269</v>
      </c>
      <c r="I212" s="36">
        <f>D212*'[15]Convergence programme'!AH$36/100</f>
        <v>1.3317611251457933</v>
      </c>
      <c r="J212" s="36">
        <f>D212*'[15]Convergence programme'!AR$36/100</f>
        <v>1.4907215861242746</v>
      </c>
      <c r="M212" s="36">
        <f>D212*'[15]Convergence programme'!$I$53/100</f>
        <v>0.82085549276014058</v>
      </c>
      <c r="N212" s="36">
        <f>D212*'[15]Convergence programme'!$N$53/100</f>
        <v>0.87187485472304815</v>
      </c>
      <c r="O212" s="36">
        <f>D212*'[15]Convergence programme'!$S$53/100</f>
        <v>0.92986251800195985</v>
      </c>
      <c r="P212" s="36">
        <f>D212*'[15]Convergence programme'!$X$53/100</f>
        <v>0.96335223222231869</v>
      </c>
      <c r="Q212" s="36">
        <f>D212*'[15]Convergence programme'!$AH$53/100</f>
        <v>1.0928316315717381</v>
      </c>
      <c r="R212" s="36">
        <f>D212*'[15]Convergence programme'!$AR$53/100</f>
        <v>1.2294787783392958</v>
      </c>
      <c r="U212" s="35">
        <f t="shared" si="30"/>
        <v>0</v>
      </c>
      <c r="V212" s="35">
        <f t="shared" si="31"/>
        <v>89.99447529335302</v>
      </c>
      <c r="W212" s="35">
        <f t="shared" si="32"/>
        <v>125.92420312380604</v>
      </c>
      <c r="X212" s="3">
        <f t="shared" si="33"/>
        <v>183.82703602150818</v>
      </c>
      <c r="Y212" s="3">
        <f t="shared" si="34"/>
        <v>238.92949357405513</v>
      </c>
      <c r="Z212" s="3">
        <f t="shared" si="35"/>
        <v>261.24280778497888</v>
      </c>
      <c r="AC212" s="28"/>
      <c r="AD212" s="27">
        <v>2040</v>
      </c>
      <c r="AE212" s="26">
        <f>Y140</f>
        <v>734.36760181361115</v>
      </c>
      <c r="AF212" s="25"/>
    </row>
    <row r="213" spans="2:32" x14ac:dyDescent="0.3">
      <c r="C213" s="31" t="str">
        <f t="shared" si="40"/>
        <v>IWDLA</v>
      </c>
      <c r="D213" s="13">
        <f t="shared" si="41"/>
        <v>0.51619999999999999</v>
      </c>
      <c r="E213" s="36">
        <f>D213*'[15]Convergence programme'!I$36/100</f>
        <v>0.50623871991921765</v>
      </c>
      <c r="F213" s="36">
        <f>D213*'[15]Convergence programme'!N$36/100</f>
        <v>0.59320489739275484</v>
      </c>
      <c r="G213" s="36">
        <f>D213*'[15]Convergence programme'!S$36/100</f>
        <v>0.65112571326436197</v>
      </c>
      <c r="H213" s="36">
        <f>D213*'[15]Convergence programme'!X$36/100</f>
        <v>0.70748940513372149</v>
      </c>
      <c r="I213" s="36">
        <f>D213*'[15]Convergence programme'!AH$36/100</f>
        <v>0.82132488992065011</v>
      </c>
      <c r="J213" s="36">
        <f>D213*'[15]Convergence programme'!AR$36/100</f>
        <v>0.91935912492701743</v>
      </c>
      <c r="M213" s="36">
        <f>D213*'[15]Convergence programme'!$I$53/100</f>
        <v>0.50623871991921765</v>
      </c>
      <c r="N213" s="36">
        <f>D213*'[15]Convergence programme'!$N$53/100</f>
        <v>0.53770342560614748</v>
      </c>
      <c r="O213" s="36">
        <f>D213*'[15]Convergence programme'!$S$53/100</f>
        <v>0.573465628196416</v>
      </c>
      <c r="P213" s="36">
        <f>D213*'[15]Convergence programme'!$X$53/100</f>
        <v>0.59411943414265811</v>
      </c>
      <c r="Q213" s="36">
        <f>D213*'[15]Convergence programme'!$AH$53/100</f>
        <v>0.67397208294708377</v>
      </c>
      <c r="R213" s="36">
        <f>D213*'[15]Convergence programme'!$AR$53/100</f>
        <v>0.75824523123000021</v>
      </c>
      <c r="U213" s="35">
        <f t="shared" si="30"/>
        <v>0</v>
      </c>
      <c r="V213" s="35">
        <f t="shared" si="31"/>
        <v>55.501471786607361</v>
      </c>
      <c r="W213" s="35">
        <f t="shared" si="32"/>
        <v>77.660085067945971</v>
      </c>
      <c r="X213" s="3">
        <f t="shared" si="33"/>
        <v>113.36997099106338</v>
      </c>
      <c r="Y213" s="3">
        <f t="shared" si="34"/>
        <v>147.35280697356635</v>
      </c>
      <c r="Z213" s="3">
        <f t="shared" si="35"/>
        <v>161.11389369701723</v>
      </c>
      <c r="AC213" s="28"/>
      <c r="AD213" s="29">
        <v>2050</v>
      </c>
      <c r="AE213" s="26">
        <f>Z140</f>
        <v>1199.4203953057076</v>
      </c>
      <c r="AF213" s="25"/>
    </row>
    <row r="214" spans="2:32" x14ac:dyDescent="0.3">
      <c r="C214" s="31" t="str">
        <f t="shared" si="40"/>
        <v>IWDEM</v>
      </c>
      <c r="D214" s="13">
        <f t="shared" si="41"/>
        <v>1.8066999999999969</v>
      </c>
      <c r="E214" s="36">
        <f>D214*'[15]Convergence programme'!I$36/100</f>
        <v>1.7718355197172591</v>
      </c>
      <c r="F214" s="36">
        <f>D214*'[15]Convergence programme'!N$36/100</f>
        <v>2.0762171408746384</v>
      </c>
      <c r="G214" s="36">
        <f>D214*'[15]Convergence programme'!S$36/100</f>
        <v>2.2789399964252626</v>
      </c>
      <c r="H214" s="36">
        <f>D214*'[15]Convergence programme'!X$36/100</f>
        <v>2.476212917968021</v>
      </c>
      <c r="I214" s="36">
        <f>D214*'[15]Convergence programme'!AH$36/100</f>
        <v>2.8746371147222702</v>
      </c>
      <c r="J214" s="36">
        <f>D214*'[15]Convergence programme'!AR$36/100</f>
        <v>3.2177569372445554</v>
      </c>
      <c r="M214" s="36">
        <f>D214*'[15]Convergence programme'!$I$53/100</f>
        <v>1.7718355197172591</v>
      </c>
      <c r="N214" s="36">
        <f>D214*'[15]Convergence programme'!$N$53/100</f>
        <v>1.8819619896215127</v>
      </c>
      <c r="O214" s="36">
        <f>D214*'[15]Convergence programme'!$S$53/100</f>
        <v>2.0071296986874527</v>
      </c>
      <c r="P214" s="36">
        <f>D214*'[15]Convergence programme'!$X$53/100</f>
        <v>2.0794180194992999</v>
      </c>
      <c r="Q214" s="36">
        <f>D214*'[15]Convergence programme'!$AH$53/100</f>
        <v>2.3589022903147892</v>
      </c>
      <c r="R214" s="36">
        <f>D214*'[15]Convergence programme'!$AR$53/100</f>
        <v>2.6538583093049963</v>
      </c>
      <c r="U214" s="35">
        <f t="shared" si="30"/>
        <v>0</v>
      </c>
      <c r="V214" s="35">
        <f t="shared" si="31"/>
        <v>194.25515125312563</v>
      </c>
      <c r="W214" s="35">
        <f t="shared" si="32"/>
        <v>271.81029773780983</v>
      </c>
      <c r="X214" s="3">
        <f t="shared" si="33"/>
        <v>396.79489846872104</v>
      </c>
      <c r="Y214" s="3">
        <f t="shared" si="34"/>
        <v>515.73482440748103</v>
      </c>
      <c r="Z214" s="3">
        <f t="shared" si="35"/>
        <v>563.89862793955899</v>
      </c>
      <c r="AC214" s="28" t="str">
        <f>C141</f>
        <v>ICDLA</v>
      </c>
      <c r="AD214" s="27">
        <v>2015</v>
      </c>
      <c r="AE214" s="26">
        <v>0</v>
      </c>
      <c r="AF214" s="25"/>
    </row>
    <row r="215" spans="2:32" x14ac:dyDescent="0.3">
      <c r="C215" s="31" t="str">
        <f t="shared" si="40"/>
        <v>IWDTF</v>
      </c>
      <c r="D215" s="13">
        <f t="shared" si="41"/>
        <v>0.28949999999999981</v>
      </c>
      <c r="E215" s="36">
        <f>D215*'[15]Convergence programme'!I$36/100</f>
        <v>0.28391342389890245</v>
      </c>
      <c r="F215" s="36">
        <f>D215*'[15]Convergence programme'!N$36/100</f>
        <v>0.3326865900720698</v>
      </c>
      <c r="G215" s="36">
        <f>D215*'[15]Convergence programme'!S$36/100</f>
        <v>0.36517027119339912</v>
      </c>
      <c r="H215" s="36">
        <f>D215*'[15]Convergence programme'!X$36/100</f>
        <v>0.39678067180591292</v>
      </c>
      <c r="I215" s="36">
        <f>D215*'[15]Convergence programme'!AH$36/100</f>
        <v>0.46062292838440144</v>
      </c>
      <c r="J215" s="36">
        <f>D215*'[15]Convergence programme'!AR$36/100</f>
        <v>0.51560338370083569</v>
      </c>
      <c r="M215" s="36">
        <f>D215*'[15]Convergence programme'!$I$53/100</f>
        <v>0.28391342389890245</v>
      </c>
      <c r="N215" s="36">
        <f>D215*'[15]Convergence programme'!$N$53/100</f>
        <v>0.30155974760360243</v>
      </c>
      <c r="O215" s="36">
        <f>D215*'[15]Convergence programme'!$S$53/100</f>
        <v>0.32161623278353807</v>
      </c>
      <c r="P215" s="36">
        <f>D215*'[15]Convergence programme'!$X$53/100</f>
        <v>0.33319948892735263</v>
      </c>
      <c r="Q215" s="36">
        <f>D215*'[15]Convergence programme'!$AH$53/100</f>
        <v>0.37798318096315503</v>
      </c>
      <c r="R215" s="36">
        <f>D215*'[15]Convergence programme'!$AR$53/100</f>
        <v>0.42524601790214051</v>
      </c>
      <c r="U215" s="35">
        <f t="shared" si="30"/>
        <v>0</v>
      </c>
      <c r="V215" s="35">
        <f t="shared" si="31"/>
        <v>31.126842468467363</v>
      </c>
      <c r="W215" s="35">
        <f t="shared" si="32"/>
        <v>43.55403840986105</v>
      </c>
      <c r="X215" s="3">
        <f t="shared" si="33"/>
        <v>63.581182878560291</v>
      </c>
      <c r="Y215" s="3">
        <f t="shared" si="34"/>
        <v>82.639747421246412</v>
      </c>
      <c r="Z215" s="3">
        <f t="shared" si="35"/>
        <v>90.357365798695184</v>
      </c>
      <c r="AC215" s="28"/>
      <c r="AD215" s="27">
        <v>2020</v>
      </c>
      <c r="AE215" s="26">
        <f>V141</f>
        <v>73.741557462859049</v>
      </c>
      <c r="AF215" s="25"/>
    </row>
    <row r="216" spans="2:32" x14ac:dyDescent="0.3">
      <c r="C216" s="31" t="str">
        <f t="shared" si="40"/>
        <v>IWDFL</v>
      </c>
      <c r="D216" s="13">
        <f t="shared" si="41"/>
        <v>0</v>
      </c>
      <c r="E216" s="36">
        <f>D216*'[15]Convergence programme'!I$36/100</f>
        <v>0</v>
      </c>
      <c r="F216" s="36">
        <f>D216*'[15]Convergence programme'!N$36/100</f>
        <v>0</v>
      </c>
      <c r="G216" s="36">
        <f>D216*'[15]Convergence programme'!S$36/100</f>
        <v>0</v>
      </c>
      <c r="H216" s="36">
        <f>D216*'[15]Convergence programme'!X$36/100</f>
        <v>0</v>
      </c>
      <c r="I216" s="36">
        <f>D216*'[15]Convergence programme'!AH$36/100</f>
        <v>0</v>
      </c>
      <c r="J216" s="36">
        <f>D216*'[15]Convergence programme'!AR$36/100</f>
        <v>0</v>
      </c>
      <c r="M216" s="36">
        <f>D216*'[15]Convergence programme'!$I$53/100</f>
        <v>0</v>
      </c>
      <c r="N216" s="36">
        <f>D216*'[15]Convergence programme'!$N$53/100</f>
        <v>0</v>
      </c>
      <c r="O216" s="36">
        <f>D216*'[15]Convergence programme'!$S$53/100</f>
        <v>0</v>
      </c>
      <c r="P216" s="36">
        <f>D216*'[15]Convergence programme'!$X$53/100</f>
        <v>0</v>
      </c>
      <c r="Q216" s="36">
        <f>D216*'[15]Convergence programme'!$AH$53/100</f>
        <v>0</v>
      </c>
      <c r="R216" s="36">
        <f>D216*'[15]Convergence programme'!$AR$53/100</f>
        <v>0</v>
      </c>
      <c r="U216" s="35">
        <f t="shared" si="30"/>
        <v>0</v>
      </c>
      <c r="V216" s="35">
        <f t="shared" si="31"/>
        <v>0</v>
      </c>
      <c r="W216" s="35">
        <f t="shared" si="32"/>
        <v>0</v>
      </c>
      <c r="X216" s="3">
        <f t="shared" si="33"/>
        <v>0</v>
      </c>
      <c r="Y216" s="3">
        <f t="shared" si="34"/>
        <v>0</v>
      </c>
      <c r="Z216" s="3">
        <f t="shared" si="35"/>
        <v>0</v>
      </c>
      <c r="AC216" s="28"/>
      <c r="AD216" s="27">
        <v>2025</v>
      </c>
      <c r="AE216" s="26">
        <f>W141</f>
        <v>202.30378770401504</v>
      </c>
      <c r="AF216" s="25"/>
    </row>
    <row r="217" spans="2:32" x14ac:dyDescent="0.3">
      <c r="B217" s="2"/>
      <c r="C217" s="34" t="e">
        <f>#REF!</f>
        <v>#REF!</v>
      </c>
      <c r="D217" s="13" t="e">
        <f>SUM(#REF!)</f>
        <v>#REF!</v>
      </c>
      <c r="E217" s="33" t="e">
        <f>D217*'[15]Convergence programme'!I$36/100</f>
        <v>#REF!</v>
      </c>
      <c r="F217" s="33" t="e">
        <f>D217*'[15]Convergence programme'!N$36/100</f>
        <v>#REF!</v>
      </c>
      <c r="G217" s="33" t="e">
        <f>D217*'[15]Convergence programme'!S$36/100</f>
        <v>#REF!</v>
      </c>
      <c r="H217" s="33" t="e">
        <f>D217*'[15]Convergence programme'!X$36/100</f>
        <v>#REF!</v>
      </c>
      <c r="I217" s="33" t="e">
        <f>D217*'[15]Convergence programme'!AH$36/100</f>
        <v>#REF!</v>
      </c>
      <c r="J217" s="33" t="e">
        <f>D217*'[15]Convergence programme'!AR$36/100</f>
        <v>#REF!</v>
      </c>
      <c r="K217" s="2"/>
      <c r="L217" s="2"/>
      <c r="M217" s="33" t="e">
        <f>D217*'[15]Convergence programme'!$I$53/100</f>
        <v>#REF!</v>
      </c>
      <c r="N217" s="33" t="e">
        <f>D217*'[15]Convergence programme'!$N$53/100</f>
        <v>#REF!</v>
      </c>
      <c r="O217" s="33" t="e">
        <f>D217*'[15]Convergence programme'!$S$53/100</f>
        <v>#REF!</v>
      </c>
      <c r="P217" s="33" t="e">
        <f>D217*'[15]Convergence programme'!$X$53/100</f>
        <v>#REF!</v>
      </c>
      <c r="Q217" s="33" t="e">
        <f>D217*'[15]Convergence programme'!$AH$53/100</f>
        <v>#REF!</v>
      </c>
      <c r="R217" s="33" t="e">
        <f>D217*'[15]Convergence programme'!$AR$53/100</f>
        <v>#REF!</v>
      </c>
      <c r="S217" s="2"/>
      <c r="T217" s="2"/>
      <c r="U217" s="32" t="e">
        <f t="shared" si="30"/>
        <v>#REF!</v>
      </c>
      <c r="V217" s="32" t="e">
        <f t="shared" si="31"/>
        <v>#REF!</v>
      </c>
      <c r="W217" s="32" t="e">
        <f t="shared" si="32"/>
        <v>#REF!</v>
      </c>
      <c r="X217" s="4" t="e">
        <f t="shared" si="33"/>
        <v>#REF!</v>
      </c>
      <c r="Y217" s="4" t="e">
        <f t="shared" si="34"/>
        <v>#REF!</v>
      </c>
      <c r="Z217" s="4" t="e">
        <f t="shared" si="35"/>
        <v>#REF!</v>
      </c>
      <c r="AC217" s="28"/>
      <c r="AD217" s="27">
        <v>2030</v>
      </c>
      <c r="AE217" s="26">
        <f>X141</f>
        <v>228.39755400780516</v>
      </c>
      <c r="AF217" s="25"/>
    </row>
    <row r="218" spans="2:32" x14ac:dyDescent="0.3">
      <c r="B218" s="37" t="s">
        <v>39</v>
      </c>
      <c r="C218" s="31" t="str">
        <f t="shared" ref="C218:C224" si="42">H88</f>
        <v>IIDMT</v>
      </c>
      <c r="D218" s="13">
        <f t="shared" ref="D218:D224" si="43">SUM(F88:G88)</f>
        <v>0.53369014760640798</v>
      </c>
      <c r="E218" s="36">
        <f>D218*'[15]Convergence programme'!I$37/100</f>
        <v>0.52339135443193785</v>
      </c>
      <c r="F218" s="36">
        <f>D218*'[15]Convergence programme'!N$37/100</f>
        <v>0.61330416360012296</v>
      </c>
      <c r="G218" s="36">
        <f>D218*'[15]Convergence programme'!S$37/100</f>
        <v>0.67318748163964548</v>
      </c>
      <c r="H218" s="36">
        <f>D218*'[15]Convergence programme'!X$37/100</f>
        <v>0.731460916419577</v>
      </c>
      <c r="I218" s="36">
        <f>D218*'[15]Convergence programme'!AH$37/100</f>
        <v>0.84915343226379025</v>
      </c>
      <c r="J218" s="36">
        <f>D218*'[15]Convergence programme'!AR$37/100</f>
        <v>0.95050931244788461</v>
      </c>
      <c r="M218" s="36">
        <f>D218*'[15]Convergence programme'!$I$53/100</f>
        <v>0.52339135443193785</v>
      </c>
      <c r="N218" s="36">
        <f>D218*'[15]Convergence programme'!$N$54/100</f>
        <v>0.55592216307674558</v>
      </c>
      <c r="O218" s="36">
        <f>D218*'[15]Convergence programme'!$S$54/100</f>
        <v>0.59289607857293058</v>
      </c>
      <c r="P218" s="36">
        <f>D218*'[15]Convergence programme'!$X$54/100</f>
        <v>0.61424968714341499</v>
      </c>
      <c r="Q218" s="36">
        <f>D218*'[15]Convergence programme'!$AH$54/100</f>
        <v>0.69680794349211039</v>
      </c>
      <c r="R218" s="36">
        <f>D218*'[15]Convergence programme'!$AR$54/100</f>
        <v>0.78393647690235146</v>
      </c>
      <c r="U218" s="35">
        <f t="shared" ref="U218:U225" si="44">(E218-M218)*1000</f>
        <v>0</v>
      </c>
      <c r="V218" s="35">
        <f t="shared" ref="V218:V225" si="45">(F218-N218)*1000</f>
        <v>57.382000523377386</v>
      </c>
      <c r="W218" s="35">
        <f t="shared" ref="W218:W225" si="46">(G218-O218)*1000</f>
        <v>80.291403066714892</v>
      </c>
      <c r="X218" s="3">
        <f t="shared" ref="X218:X225" si="47">(H218-P218)*1000</f>
        <v>117.21122927616202</v>
      </c>
      <c r="Y218" s="3">
        <f t="shared" ref="Y218:Y225" si="48">(I218-Q218)*1000</f>
        <v>152.34548877167987</v>
      </c>
      <c r="Z218" s="3">
        <f t="shared" ref="Z218:Z225" si="49">(J218-R218)*1000</f>
        <v>166.57283554553314</v>
      </c>
      <c r="AC218" s="28"/>
      <c r="AD218" s="27">
        <v>2040</v>
      </c>
      <c r="AE218" s="26">
        <f>Y141</f>
        <v>501.0119409091738</v>
      </c>
      <c r="AF218" s="25"/>
    </row>
    <row r="219" spans="2:32" x14ac:dyDescent="0.3">
      <c r="C219" s="31" t="str">
        <f t="shared" si="42"/>
        <v>IIDHT</v>
      </c>
      <c r="D219" s="13">
        <f t="shared" si="43"/>
        <v>0.1059867025850751</v>
      </c>
      <c r="E219" s="36">
        <f>D219*'[15]Convergence programme'!I$37/100</f>
        <v>0.10394144255158323</v>
      </c>
      <c r="F219" s="36">
        <f>D219*'[15]Convergence programme'!N$37/100</f>
        <v>0.12179742547845002</v>
      </c>
      <c r="G219" s="36">
        <f>D219*'[15]Convergence programme'!S$37/100</f>
        <v>0.13368978558164435</v>
      </c>
      <c r="H219" s="36">
        <f>D219*'[15]Convergence programme'!X$37/100</f>
        <v>0.14526243542037862</v>
      </c>
      <c r="I219" s="36">
        <f>D219*'[15]Convergence programme'!AH$37/100</f>
        <v>0.16863525151828646</v>
      </c>
      <c r="J219" s="36">
        <f>D219*'[15]Convergence programme'!AR$37/100</f>
        <v>0.1887637391369909</v>
      </c>
      <c r="M219" s="36">
        <f>D219*'[15]Convergence programme'!$I$53/100</f>
        <v>0.10394144255158323</v>
      </c>
      <c r="N219" s="36">
        <f>D219*'[15]Convergence programme'!$N$54/100</f>
        <v>0.11040180753331036</v>
      </c>
      <c r="O219" s="36">
        <f>D219*'[15]Convergence programme'!$S$54/100</f>
        <v>0.11774453889658427</v>
      </c>
      <c r="P219" s="36">
        <f>D219*'[15]Convergence programme'!$X$54/100</f>
        <v>0.12198519908270247</v>
      </c>
      <c r="Q219" s="36">
        <f>D219*'[15]Convergence programme'!$AH$54/100</f>
        <v>0.13838062515683094</v>
      </c>
      <c r="R219" s="36">
        <f>D219*'[15]Convergence programme'!$AR$54/100</f>
        <v>0.15568367262480731</v>
      </c>
      <c r="U219" s="35">
        <f t="shared" si="44"/>
        <v>0</v>
      </c>
      <c r="V219" s="35">
        <f t="shared" si="45"/>
        <v>11.395617945139659</v>
      </c>
      <c r="W219" s="35">
        <f t="shared" si="46"/>
        <v>15.945246685060074</v>
      </c>
      <c r="X219" s="3">
        <f t="shared" si="47"/>
        <v>23.277236337676143</v>
      </c>
      <c r="Y219" s="3">
        <f t="shared" si="48"/>
        <v>30.254626361455511</v>
      </c>
      <c r="Z219" s="3">
        <f t="shared" si="49"/>
        <v>33.080066512183592</v>
      </c>
      <c r="AC219" s="28"/>
      <c r="AD219" s="29">
        <v>2050</v>
      </c>
      <c r="AE219" s="26">
        <f>Z141</f>
        <v>818.28765148967091</v>
      </c>
      <c r="AF219" s="25"/>
    </row>
    <row r="220" spans="2:32" x14ac:dyDescent="0.3">
      <c r="C220" s="31" t="str">
        <f t="shared" si="42"/>
        <v>IIDRH</v>
      </c>
      <c r="D220" s="13">
        <f t="shared" si="43"/>
        <v>0.2285142228828857</v>
      </c>
      <c r="E220" s="36">
        <f>D220*'[15]Convergence programme'!I$37/100</f>
        <v>0.22410450925138875</v>
      </c>
      <c r="F220" s="36">
        <f>D220*'[15]Convergence programme'!N$37/100</f>
        <v>0.26260316958161051</v>
      </c>
      <c r="G220" s="36">
        <f>D220*'[15]Convergence programme'!S$37/100</f>
        <v>0.28824387130118234</v>
      </c>
      <c r="H220" s="36">
        <f>D220*'[15]Convergence programme'!X$37/100</f>
        <v>0.31319525690044064</v>
      </c>
      <c r="I220" s="36">
        <f>D220*'[15]Convergence programme'!AH$37/100</f>
        <v>0.36358856829637537</v>
      </c>
      <c r="J220" s="36">
        <f>D220*'[15]Convergence programme'!AR$37/100</f>
        <v>0.40698689651876641</v>
      </c>
      <c r="M220" s="36">
        <f>D220*'[15]Convergence programme'!$I$53/100</f>
        <v>0.22410450925138875</v>
      </c>
      <c r="N220" s="36">
        <f>D220*'[15]Convergence programme'!$N$54/100</f>
        <v>0.23803347625698243</v>
      </c>
      <c r="O220" s="36">
        <f>D220*'[15]Convergence programme'!$S$54/100</f>
        <v>0.25386488255976342</v>
      </c>
      <c r="P220" s="36">
        <f>D220*'[15]Convergence programme'!$X$54/100</f>
        <v>0.26300802168293164</v>
      </c>
      <c r="Q220" s="36">
        <f>D220*'[15]Convergence programme'!$AH$54/100</f>
        <v>0.29835762646147351</v>
      </c>
      <c r="R220" s="36">
        <f>D220*'[15]Convergence programme'!$AR$54/100</f>
        <v>0.33566412198600831</v>
      </c>
      <c r="U220" s="35">
        <f t="shared" si="44"/>
        <v>0</v>
      </c>
      <c r="V220" s="35">
        <f t="shared" si="45"/>
        <v>24.569693324628076</v>
      </c>
      <c r="W220" s="35">
        <f t="shared" si="46"/>
        <v>34.378988741418922</v>
      </c>
      <c r="X220" s="3">
        <f t="shared" si="47"/>
        <v>50.187235217509006</v>
      </c>
      <c r="Y220" s="3">
        <f t="shared" si="48"/>
        <v>65.230941834901856</v>
      </c>
      <c r="Z220" s="3">
        <f t="shared" si="49"/>
        <v>71.322774532758089</v>
      </c>
      <c r="AC220" s="28" t="str">
        <f>C142</f>
        <v>ICDEM</v>
      </c>
      <c r="AD220" s="27">
        <v>2015</v>
      </c>
      <c r="AE220" s="26">
        <v>0</v>
      </c>
      <c r="AF220" s="25"/>
    </row>
    <row r="221" spans="2:32" x14ac:dyDescent="0.3">
      <c r="C221" s="31" t="str">
        <f t="shared" si="42"/>
        <v>IIDLA</v>
      </c>
      <c r="D221" s="13">
        <f t="shared" si="43"/>
        <v>0.3302668349213046</v>
      </c>
      <c r="E221" s="36">
        <f>D221*'[15]Convergence programme'!I$37/100</f>
        <v>0.32389356788518564</v>
      </c>
      <c r="F221" s="36">
        <f>D221*'[15]Convergence programme'!N$37/100</f>
        <v>0.37953487780263928</v>
      </c>
      <c r="G221" s="36">
        <f>D221*'[15]Convergence programme'!S$37/100</f>
        <v>0.41659284861622958</v>
      </c>
      <c r="H221" s="36">
        <f>D221*'[15]Convergence programme'!X$37/100</f>
        <v>0.45265456523415493</v>
      </c>
      <c r="I221" s="36">
        <f>D221*'[15]Convergence programme'!AH$37/100</f>
        <v>0.52548696597478106</v>
      </c>
      <c r="J221" s="36">
        <f>D221*'[15]Convergence programme'!AR$37/100</f>
        <v>0.58820966359098481</v>
      </c>
      <c r="M221" s="36">
        <f>D221*'[15]Convergence programme'!$I$53/100</f>
        <v>0.32389356788518564</v>
      </c>
      <c r="N221" s="36">
        <f>D221*'[15]Convergence programme'!$N$54/100</f>
        <v>0.34402481305944499</v>
      </c>
      <c r="O221" s="36">
        <f>D221*'[15]Convergence programme'!$S$54/100</f>
        <v>0.36690561402671051</v>
      </c>
      <c r="P221" s="36">
        <f>D221*'[15]Convergence programme'!$X$54/100</f>
        <v>0.38012000209130603</v>
      </c>
      <c r="Q221" s="36">
        <f>D221*'[15]Convergence programme'!$AH$54/100</f>
        <v>0.43121004777267019</v>
      </c>
      <c r="R221" s="36">
        <f>D221*'[15]Convergence programme'!$AR$54/100</f>
        <v>0.48512834678904482</v>
      </c>
      <c r="U221" s="35">
        <f t="shared" si="44"/>
        <v>0</v>
      </c>
      <c r="V221" s="35">
        <f t="shared" si="45"/>
        <v>35.510064743194292</v>
      </c>
      <c r="W221" s="35">
        <f t="shared" si="46"/>
        <v>49.687234589519072</v>
      </c>
      <c r="X221" s="3">
        <f t="shared" si="47"/>
        <v>72.534563142848896</v>
      </c>
      <c r="Y221" s="3">
        <f t="shared" si="48"/>
        <v>94.276918202110878</v>
      </c>
      <c r="Z221" s="3">
        <f t="shared" si="49"/>
        <v>103.08131680193999</v>
      </c>
      <c r="AC221" s="28"/>
      <c r="AD221" s="27">
        <v>2020</v>
      </c>
      <c r="AE221" s="26">
        <f>V142</f>
        <v>885.71439790768022</v>
      </c>
      <c r="AF221" s="25"/>
    </row>
    <row r="222" spans="2:32" x14ac:dyDescent="0.3">
      <c r="C222" s="31" t="str">
        <f t="shared" si="42"/>
        <v>IIDEM</v>
      </c>
      <c r="D222" s="13">
        <f t="shared" si="43"/>
        <v>1.4313770722172301</v>
      </c>
      <c r="E222" s="36">
        <f>D222*'[15]Convergence programme'!I$37/100</f>
        <v>1.4037553211177223</v>
      </c>
      <c r="F222" s="36">
        <f>D222*'[15]Convergence programme'!N$37/100</f>
        <v>1.6449048610131032</v>
      </c>
      <c r="G222" s="36">
        <f>D222*'[15]Convergence programme'!S$37/100</f>
        <v>1.8055141749277375</v>
      </c>
      <c r="H222" s="36">
        <f>D222*'[15]Convergence programme'!X$37/100</f>
        <v>1.9618057213192872</v>
      </c>
      <c r="I222" s="36">
        <f>D222*'[15]Convergence programme'!AH$37/100</f>
        <v>2.2774614805768283</v>
      </c>
      <c r="J222" s="36">
        <f>D222*'[15]Convergence programme'!AR$37/100</f>
        <v>2.5493017678307419</v>
      </c>
      <c r="M222" s="36">
        <f>D222*'[15]Convergence programme'!$I$53/100</f>
        <v>1.4037553211177223</v>
      </c>
      <c r="N222" s="36">
        <f>D222*'[15]Convergence programme'!$N$54/100</f>
        <v>1.4910041748649798</v>
      </c>
      <c r="O222" s="36">
        <f>D222*'[15]Convergence programme'!$S$54/100</f>
        <v>1.5901696084947707</v>
      </c>
      <c r="P222" s="36">
        <f>D222*'[15]Convergence programme'!$X$54/100</f>
        <v>1.6474407907603166</v>
      </c>
      <c r="Q222" s="36">
        <f>D222*'[15]Convergence programme'!$AH$54/100</f>
        <v>1.8688651430549108</v>
      </c>
      <c r="R222" s="36">
        <f>D222*'[15]Convergence programme'!$AR$54/100</f>
        <v>2.1025471505243596</v>
      </c>
      <c r="U222" s="35">
        <f t="shared" si="44"/>
        <v>0</v>
      </c>
      <c r="V222" s="35">
        <f t="shared" si="45"/>
        <v>153.90068614812336</v>
      </c>
      <c r="W222" s="35">
        <f t="shared" si="46"/>
        <v>215.34456643296673</v>
      </c>
      <c r="X222" s="3">
        <f t="shared" si="47"/>
        <v>314.36493055897063</v>
      </c>
      <c r="Y222" s="3">
        <f t="shared" si="48"/>
        <v>408.59633752191746</v>
      </c>
      <c r="Z222" s="3">
        <f t="shared" si="49"/>
        <v>446.75461730638233</v>
      </c>
      <c r="AC222" s="28"/>
      <c r="AD222" s="27">
        <v>2025</v>
      </c>
      <c r="AE222" s="26">
        <f>W142</f>
        <v>2429.8832800073951</v>
      </c>
      <c r="AF222" s="25"/>
    </row>
    <row r="223" spans="2:32" x14ac:dyDescent="0.3">
      <c r="C223" s="31" t="str">
        <f t="shared" si="42"/>
        <v>IIDTF</v>
      </c>
      <c r="D223" s="13">
        <f t="shared" si="43"/>
        <v>0</v>
      </c>
      <c r="E223" s="36">
        <f>D223*'[15]Convergence programme'!I$37/100</f>
        <v>0</v>
      </c>
      <c r="F223" s="36">
        <f>D223*'[15]Convergence programme'!N$37/100</f>
        <v>0</v>
      </c>
      <c r="G223" s="36">
        <f>D223*'[15]Convergence programme'!S$37/100</f>
        <v>0</v>
      </c>
      <c r="H223" s="36">
        <f>D223*'[15]Convergence programme'!X$37/100</f>
        <v>0</v>
      </c>
      <c r="I223" s="36">
        <f>D223*'[15]Convergence programme'!AH$37/100</f>
        <v>0</v>
      </c>
      <c r="J223" s="36">
        <f>D223*'[15]Convergence programme'!AR$37/100</f>
        <v>0</v>
      </c>
      <c r="M223" s="36">
        <f>D223*'[15]Convergence programme'!$I$53/100</f>
        <v>0</v>
      </c>
      <c r="N223" s="36">
        <f>D223*'[15]Convergence programme'!$N$54/100</f>
        <v>0</v>
      </c>
      <c r="O223" s="36">
        <f>D223*'[15]Convergence programme'!$S$54/100</f>
        <v>0</v>
      </c>
      <c r="P223" s="36">
        <f>D223*'[15]Convergence programme'!$X$54/100</f>
        <v>0</v>
      </c>
      <c r="Q223" s="36">
        <f>D223*'[15]Convergence programme'!$AH$54/100</f>
        <v>0</v>
      </c>
      <c r="R223" s="36">
        <f>D223*'[15]Convergence programme'!$AR$54/100</f>
        <v>0</v>
      </c>
      <c r="U223" s="35">
        <f t="shared" si="44"/>
        <v>0</v>
      </c>
      <c r="V223" s="35">
        <f t="shared" si="45"/>
        <v>0</v>
      </c>
      <c r="W223" s="35">
        <f t="shared" si="46"/>
        <v>0</v>
      </c>
      <c r="X223" s="3">
        <f t="shared" si="47"/>
        <v>0</v>
      </c>
      <c r="Y223" s="3">
        <f t="shared" si="48"/>
        <v>0</v>
      </c>
      <c r="Z223" s="3">
        <f t="shared" si="49"/>
        <v>0</v>
      </c>
      <c r="AC223" s="28"/>
      <c r="AD223" s="27">
        <v>2030</v>
      </c>
      <c r="AE223" s="26">
        <f>X142</f>
        <v>2743.2971175513858</v>
      </c>
      <c r="AF223" s="25"/>
    </row>
    <row r="224" spans="2:32" x14ac:dyDescent="0.3">
      <c r="C224" s="31" t="str">
        <f t="shared" si="42"/>
        <v>IIDFL</v>
      </c>
      <c r="D224" s="13">
        <f t="shared" si="43"/>
        <v>3.4636041107264988E-2</v>
      </c>
      <c r="E224" s="36">
        <f>D224*'[15]Convergence programme'!I$37/100</f>
        <v>3.3967658103857483E-2</v>
      </c>
      <c r="F224" s="36">
        <f>D224*'[15]Convergence programme'!N$37/100</f>
        <v>3.9802923694549339E-2</v>
      </c>
      <c r="G224" s="36">
        <f>D224*'[15]Convergence programme'!S$37/100</f>
        <v>4.3689300601746757E-2</v>
      </c>
      <c r="H224" s="36">
        <f>D224*'[15]Convergence programme'!X$37/100</f>
        <v>4.7471197441236013E-2</v>
      </c>
      <c r="I224" s="36">
        <f>D224*'[15]Convergence programme'!AH$37/100</f>
        <v>5.5109342599208688E-2</v>
      </c>
      <c r="J224" s="36">
        <f>D224*'[15]Convergence programme'!AR$37/100</f>
        <v>6.1687253861509771E-2</v>
      </c>
      <c r="M224" s="36">
        <f>D224*'[15]Convergence programme'!$I$53/100</f>
        <v>3.3967658103857483E-2</v>
      </c>
      <c r="N224" s="36">
        <f>D224*'[15]Convergence programme'!$N$54/100</f>
        <v>3.607888018754693E-2</v>
      </c>
      <c r="O224" s="36">
        <f>D224*'[15]Convergence programme'!$S$54/100</f>
        <v>3.8478456163918262E-2</v>
      </c>
      <c r="P224" s="36">
        <f>D224*'[15]Convergence programme'!$X$54/100</f>
        <v>3.9864287376191632E-2</v>
      </c>
      <c r="Q224" s="36">
        <f>D224*'[15]Convergence programme'!$AH$54/100</f>
        <v>4.5222248682882993E-2</v>
      </c>
      <c r="R224" s="36">
        <f>D224*'[15]Convergence programme'!$AR$54/100</f>
        <v>5.0876817121793746E-2</v>
      </c>
      <c r="U224" s="35">
        <f t="shared" si="44"/>
        <v>0</v>
      </c>
      <c r="V224" s="35">
        <f t="shared" si="45"/>
        <v>3.7240435070024085</v>
      </c>
      <c r="W224" s="35">
        <f t="shared" si="46"/>
        <v>5.210844437828495</v>
      </c>
      <c r="X224" s="3">
        <f t="shared" si="47"/>
        <v>7.6069100650443815</v>
      </c>
      <c r="Y224" s="3">
        <f t="shared" si="48"/>
        <v>9.8870939163256963</v>
      </c>
      <c r="Z224" s="3">
        <f t="shared" si="49"/>
        <v>10.810436739716025</v>
      </c>
      <c r="AC224" s="28"/>
      <c r="AD224" s="27">
        <v>2040</v>
      </c>
      <c r="AE224" s="26">
        <f>Y142</f>
        <v>6017.6853439857505</v>
      </c>
      <c r="AF224" s="25"/>
    </row>
    <row r="225" spans="2:32" x14ac:dyDescent="0.3">
      <c r="B225" s="2"/>
      <c r="C225" s="34" t="e">
        <f>#REF!</f>
        <v>#REF!</v>
      </c>
      <c r="D225" s="13" t="e">
        <f>SUM(#REF!)</f>
        <v>#REF!</v>
      </c>
      <c r="E225" s="33" t="e">
        <f>D225*'[15]Convergence programme'!I$37/100</f>
        <v>#REF!</v>
      </c>
      <c r="F225" s="33" t="e">
        <f>D225*'[15]Convergence programme'!N$37/100</f>
        <v>#REF!</v>
      </c>
      <c r="G225" s="33" t="e">
        <f>D225*'[15]Convergence programme'!S$37/100</f>
        <v>#REF!</v>
      </c>
      <c r="H225" s="33" t="e">
        <f>D225*'[15]Convergence programme'!X$37/100</f>
        <v>#REF!</v>
      </c>
      <c r="I225" s="33" t="e">
        <f>D225*'[15]Convergence programme'!AH$37/100</f>
        <v>#REF!</v>
      </c>
      <c r="J225" s="33" t="e">
        <f>D225*'[15]Convergence programme'!AR$37/100</f>
        <v>#REF!</v>
      </c>
      <c r="K225" s="2"/>
      <c r="L225" s="2"/>
      <c r="M225" s="33" t="e">
        <f>D225*'[15]Convergence programme'!$I$53/100</f>
        <v>#REF!</v>
      </c>
      <c r="N225" s="33" t="e">
        <f>D225*'[15]Convergence programme'!$N$54/100</f>
        <v>#REF!</v>
      </c>
      <c r="O225" s="33" t="e">
        <f>D225*'[15]Convergence programme'!$S$54/100</f>
        <v>#REF!</v>
      </c>
      <c r="P225" s="33" t="e">
        <f>D225*'[15]Convergence programme'!$X$54/100</f>
        <v>#REF!</v>
      </c>
      <c r="Q225" s="33" t="e">
        <f>D225*'[15]Convergence programme'!$AH$54/100</f>
        <v>#REF!</v>
      </c>
      <c r="R225" s="33" t="e">
        <f>D225*'[15]Convergence programme'!$AR$54/100</f>
        <v>#REF!</v>
      </c>
      <c r="S225" s="2"/>
      <c r="T225" s="2"/>
      <c r="U225" s="32" t="e">
        <f t="shared" si="44"/>
        <v>#REF!</v>
      </c>
      <c r="V225" s="32" t="e">
        <f t="shared" si="45"/>
        <v>#REF!</v>
      </c>
      <c r="W225" s="32" t="e">
        <f t="shared" si="46"/>
        <v>#REF!</v>
      </c>
      <c r="X225" s="4" t="e">
        <f t="shared" si="47"/>
        <v>#REF!</v>
      </c>
      <c r="Y225" s="4" t="e">
        <f t="shared" si="48"/>
        <v>#REF!</v>
      </c>
      <c r="Z225" s="4" t="e">
        <f t="shared" si="49"/>
        <v>#REF!</v>
      </c>
      <c r="AC225" s="28"/>
      <c r="AD225" s="29">
        <v>2050</v>
      </c>
      <c r="AE225" s="26">
        <f>Z142</f>
        <v>9828.5034855618251</v>
      </c>
      <c r="AF225" s="25"/>
    </row>
    <row r="226" spans="2:32" x14ac:dyDescent="0.3">
      <c r="C226" s="31"/>
      <c r="AC226" s="28" t="str">
        <f>C143</f>
        <v>ICDTF</v>
      </c>
      <c r="AD226" s="27">
        <v>2015</v>
      </c>
      <c r="AE226" s="26">
        <f>U143</f>
        <v>0</v>
      </c>
      <c r="AF226" s="25"/>
    </row>
    <row r="227" spans="2:32" x14ac:dyDescent="0.3">
      <c r="AC227" s="28"/>
      <c r="AD227" s="27">
        <v>2020</v>
      </c>
      <c r="AE227" s="26">
        <f>V143</f>
        <v>0</v>
      </c>
      <c r="AF227" s="25"/>
    </row>
    <row r="228" spans="2:32" x14ac:dyDescent="0.3">
      <c r="AC228" s="28"/>
      <c r="AD228" s="27">
        <v>2025</v>
      </c>
      <c r="AE228" s="26">
        <f>W143</f>
        <v>0</v>
      </c>
      <c r="AF228" s="25"/>
    </row>
    <row r="229" spans="2:32" x14ac:dyDescent="0.3">
      <c r="AC229" s="28"/>
      <c r="AD229" s="27">
        <v>2030</v>
      </c>
      <c r="AE229" s="26">
        <f>X143</f>
        <v>0</v>
      </c>
      <c r="AF229" s="25"/>
    </row>
    <row r="230" spans="2:32" x14ac:dyDescent="0.3">
      <c r="AC230" s="28"/>
      <c r="AD230" s="27">
        <v>2040</v>
      </c>
      <c r="AE230" s="26">
        <f>Y143</f>
        <v>0</v>
      </c>
      <c r="AF230" s="25"/>
    </row>
    <row r="231" spans="2:32" x14ac:dyDescent="0.3">
      <c r="AC231" s="28"/>
      <c r="AD231" s="29">
        <v>2050</v>
      </c>
      <c r="AE231" s="26">
        <f>Z143</f>
        <v>0</v>
      </c>
      <c r="AF231" s="25"/>
    </row>
    <row r="232" spans="2:32" x14ac:dyDescent="0.3">
      <c r="AC232" s="28" t="str">
        <f>C146</f>
        <v>IGDMT</v>
      </c>
      <c r="AD232" s="27">
        <v>2015</v>
      </c>
      <c r="AE232" s="26">
        <f>U146</f>
        <v>0</v>
      </c>
      <c r="AF232" s="25" t="str">
        <f>B146</f>
        <v>Glass&amp;Concrete</v>
      </c>
    </row>
    <row r="233" spans="2:32" x14ac:dyDescent="0.3">
      <c r="AC233" s="28"/>
      <c r="AD233" s="27">
        <v>2020</v>
      </c>
      <c r="AE233" s="26">
        <f>V146</f>
        <v>199.4510374234948</v>
      </c>
      <c r="AF233" s="25"/>
    </row>
    <row r="234" spans="2:32" x14ac:dyDescent="0.3">
      <c r="AC234" s="28"/>
      <c r="AD234" s="27">
        <v>2025</v>
      </c>
      <c r="AE234" s="26">
        <f>W146</f>
        <v>222.51393101992977</v>
      </c>
      <c r="AF234" s="25"/>
    </row>
    <row r="235" spans="2:32" x14ac:dyDescent="0.3">
      <c r="AC235" s="28"/>
      <c r="AD235" s="27">
        <v>2030</v>
      </c>
      <c r="AE235" s="26">
        <f>X146</f>
        <v>173.83546613266799</v>
      </c>
      <c r="AF235" s="25"/>
    </row>
    <row r="236" spans="2:32" x14ac:dyDescent="0.3">
      <c r="AC236" s="28"/>
      <c r="AD236" s="27">
        <v>2040</v>
      </c>
      <c r="AE236" s="26">
        <f>Y146</f>
        <v>54.343154401303991</v>
      </c>
      <c r="AF236" s="25"/>
    </row>
    <row r="237" spans="2:32" x14ac:dyDescent="0.3">
      <c r="AC237" s="28"/>
      <c r="AD237" s="29">
        <v>2050</v>
      </c>
      <c r="AE237" s="26">
        <f>Z146</f>
        <v>224.00811182534852</v>
      </c>
      <c r="AF237" s="25"/>
    </row>
    <row r="238" spans="2:32" x14ac:dyDescent="0.3">
      <c r="AC238" s="28" t="str">
        <f>C147</f>
        <v>IGDHT</v>
      </c>
      <c r="AD238" s="27">
        <v>2015</v>
      </c>
      <c r="AE238" s="26">
        <f>U147</f>
        <v>0</v>
      </c>
      <c r="AF238" s="25"/>
    </row>
    <row r="239" spans="2:32" x14ac:dyDescent="0.3">
      <c r="AC239" s="28"/>
      <c r="AD239" s="27">
        <v>2020</v>
      </c>
      <c r="AE239" s="26">
        <f>V147</f>
        <v>195.67768505438553</v>
      </c>
      <c r="AF239" s="25"/>
    </row>
    <row r="240" spans="2:32" x14ac:dyDescent="0.3">
      <c r="AC240" s="28"/>
      <c r="AD240" s="27">
        <v>2025</v>
      </c>
      <c r="AE240" s="26">
        <f>W147</f>
        <v>218.30425891383288</v>
      </c>
      <c r="AF240" s="25"/>
    </row>
    <row r="241" spans="29:32" x14ac:dyDescent="0.3">
      <c r="AC241" s="28"/>
      <c r="AD241" s="27">
        <v>2030</v>
      </c>
      <c r="AE241" s="26">
        <f>X147</f>
        <v>170.54672681879745</v>
      </c>
      <c r="AF241" s="25"/>
    </row>
    <row r="242" spans="29:32" x14ac:dyDescent="0.3">
      <c r="AC242" s="28"/>
      <c r="AD242" s="27">
        <v>2040</v>
      </c>
      <c r="AE242" s="26">
        <f>Y147</f>
        <v>53.315053103592632</v>
      </c>
      <c r="AF242" s="25"/>
    </row>
    <row r="243" spans="29:32" x14ac:dyDescent="0.3">
      <c r="AC243" s="28"/>
      <c r="AD243" s="29">
        <v>2050</v>
      </c>
      <c r="AE243" s="26">
        <f>Z147</f>
        <v>219.77017177562576</v>
      </c>
      <c r="AF243" s="25"/>
    </row>
    <row r="244" spans="29:32" x14ac:dyDescent="0.3">
      <c r="AC244" s="28" t="str">
        <f>C148</f>
        <v>IGDRH</v>
      </c>
      <c r="AD244" s="27">
        <v>2015</v>
      </c>
      <c r="AE244" s="26">
        <f>U148</f>
        <v>0</v>
      </c>
      <c r="AF244" s="25"/>
    </row>
    <row r="245" spans="29:32" x14ac:dyDescent="0.3">
      <c r="AC245" s="28"/>
      <c r="AD245" s="27">
        <v>2020</v>
      </c>
      <c r="AE245" s="26">
        <f>V148</f>
        <v>3.7502066364138926</v>
      </c>
      <c r="AF245" s="25"/>
    </row>
    <row r="246" spans="29:32" x14ac:dyDescent="0.3">
      <c r="AC246" s="28"/>
      <c r="AD246" s="27">
        <v>2025</v>
      </c>
      <c r="AE246" s="26">
        <f>W148</f>
        <v>4.1838499893768342</v>
      </c>
      <c r="AF246" s="25"/>
    </row>
    <row r="247" spans="29:32" x14ac:dyDescent="0.3">
      <c r="AC247" s="28"/>
      <c r="AD247" s="27">
        <v>2030</v>
      </c>
      <c r="AE247" s="26">
        <f>X148</f>
        <v>3.2685661962771064</v>
      </c>
      <c r="AF247" s="25"/>
    </row>
    <row r="248" spans="29:32" x14ac:dyDescent="0.3">
      <c r="AC248" s="28"/>
      <c r="AD248" s="27">
        <v>2040</v>
      </c>
      <c r="AE248" s="26">
        <f>Y148</f>
        <v>1.0217949272768798</v>
      </c>
      <c r="AF248" s="25"/>
    </row>
    <row r="249" spans="29:32" x14ac:dyDescent="0.3">
      <c r="AC249" s="28"/>
      <c r="AD249" s="29">
        <v>2050</v>
      </c>
      <c r="AE249" s="26">
        <f>Z148</f>
        <v>4.2119445375169082</v>
      </c>
      <c r="AF249" s="25"/>
    </row>
    <row r="250" spans="29:32" x14ac:dyDescent="0.3">
      <c r="AC250" s="28" t="str">
        <f>C149</f>
        <v>IGDLA</v>
      </c>
      <c r="AD250" s="27">
        <v>2015</v>
      </c>
      <c r="AE250" s="26">
        <f>U149</f>
        <v>0</v>
      </c>
      <c r="AF250" s="25"/>
    </row>
    <row r="251" spans="29:32" x14ac:dyDescent="0.3">
      <c r="AC251" s="28"/>
      <c r="AD251" s="27">
        <v>2020</v>
      </c>
      <c r="AE251" s="26">
        <f>V149</f>
        <v>13.611255348868756</v>
      </c>
      <c r="AF251" s="25"/>
    </row>
    <row r="252" spans="29:32" x14ac:dyDescent="0.3">
      <c r="AC252" s="28"/>
      <c r="AD252" s="27">
        <v>2025</v>
      </c>
      <c r="AE252" s="26">
        <f>W149</f>
        <v>15.185150064484287</v>
      </c>
      <c r="AF252" s="25"/>
    </row>
    <row r="253" spans="29:32" x14ac:dyDescent="0.3">
      <c r="AC253" s="28"/>
      <c r="AD253" s="27">
        <v>2030</v>
      </c>
      <c r="AE253" s="26">
        <f>X149</f>
        <v>11.863156736544756</v>
      </c>
      <c r="AF253" s="25"/>
    </row>
    <row r="254" spans="29:32" x14ac:dyDescent="0.3">
      <c r="AC254" s="28"/>
      <c r="AD254" s="27">
        <v>2040</v>
      </c>
      <c r="AE254" s="26">
        <f>Y149</f>
        <v>3.7085720915484286</v>
      </c>
      <c r="AF254" s="25"/>
    </row>
    <row r="255" spans="29:32" x14ac:dyDescent="0.3">
      <c r="AC255" s="28"/>
      <c r="AD255" s="29">
        <v>2050</v>
      </c>
      <c r="AE255" s="26">
        <f>Z149</f>
        <v>15.287118330694655</v>
      </c>
      <c r="AF255" s="25"/>
    </row>
    <row r="256" spans="29:32" x14ac:dyDescent="0.3">
      <c r="AC256" s="28" t="str">
        <f>C150</f>
        <v>IGDEM</v>
      </c>
      <c r="AD256" s="27">
        <v>2015</v>
      </c>
      <c r="AE256" s="26">
        <f>U150</f>
        <v>0</v>
      </c>
      <c r="AF256" s="25"/>
    </row>
    <row r="257" spans="29:32" x14ac:dyDescent="0.3">
      <c r="AC257" s="28"/>
      <c r="AD257" s="27">
        <v>2020</v>
      </c>
      <c r="AE257" s="26">
        <f>V150</f>
        <v>144.1915271053924</v>
      </c>
      <c r="AF257" s="25"/>
    </row>
    <row r="258" spans="29:32" x14ac:dyDescent="0.3">
      <c r="AC258" s="28"/>
      <c r="AD258" s="27">
        <v>2025</v>
      </c>
      <c r="AE258" s="26">
        <f>W150</f>
        <v>160.86466097372255</v>
      </c>
      <c r="AF258" s="25"/>
    </row>
    <row r="259" spans="29:32" x14ac:dyDescent="0.3">
      <c r="AC259" s="28"/>
      <c r="AD259" s="27">
        <v>2030</v>
      </c>
      <c r="AE259" s="26">
        <f>X150</f>
        <v>125.67295538064948</v>
      </c>
      <c r="AF259" s="25"/>
    </row>
    <row r="260" spans="29:32" x14ac:dyDescent="0.3">
      <c r="AC260" s="28"/>
      <c r="AD260" s="27">
        <v>2040</v>
      </c>
      <c r="AE260" s="26">
        <f>Y150</f>
        <v>39.286947423644357</v>
      </c>
      <c r="AF260" s="25"/>
    </row>
    <row r="261" spans="29:32" x14ac:dyDescent="0.3">
      <c r="AC261" s="28"/>
      <c r="AD261" s="29">
        <v>2050</v>
      </c>
      <c r="AE261" s="26">
        <f>Z150</f>
        <v>161.9448669976573</v>
      </c>
      <c r="AF261" s="25"/>
    </row>
    <row r="262" spans="29:32" x14ac:dyDescent="0.3">
      <c r="AC262" s="28" t="str">
        <f>C151</f>
        <v>IGDTF</v>
      </c>
      <c r="AD262" s="27">
        <v>2015</v>
      </c>
      <c r="AE262" s="26">
        <f>U151</f>
        <v>0</v>
      </c>
      <c r="AF262" s="25"/>
    </row>
    <row r="263" spans="29:32" x14ac:dyDescent="0.3">
      <c r="AC263" s="28"/>
      <c r="AD263" s="27">
        <v>2020</v>
      </c>
      <c r="AE263" s="26">
        <f>V151</f>
        <v>0</v>
      </c>
      <c r="AF263" s="25"/>
    </row>
    <row r="264" spans="29:32" x14ac:dyDescent="0.3">
      <c r="AC264" s="28"/>
      <c r="AD264" s="27">
        <v>2025</v>
      </c>
      <c r="AE264" s="26">
        <f>W151</f>
        <v>0</v>
      </c>
      <c r="AF264" s="25"/>
    </row>
    <row r="265" spans="29:32" x14ac:dyDescent="0.3">
      <c r="AC265" s="28"/>
      <c r="AD265" s="27">
        <v>2030</v>
      </c>
      <c r="AE265" s="26">
        <f>X151</f>
        <v>0</v>
      </c>
      <c r="AF265" s="25"/>
    </row>
    <row r="266" spans="29:32" x14ac:dyDescent="0.3">
      <c r="AC266" s="28"/>
      <c r="AD266" s="27">
        <v>2040</v>
      </c>
      <c r="AE266" s="26">
        <f>Y151</f>
        <v>0</v>
      </c>
      <c r="AF266" s="25"/>
    </row>
    <row r="267" spans="29:32" x14ac:dyDescent="0.3">
      <c r="AC267" s="28"/>
      <c r="AD267" s="29">
        <v>2050</v>
      </c>
      <c r="AE267" s="26">
        <f>Z151</f>
        <v>0</v>
      </c>
      <c r="AF267" s="25"/>
    </row>
    <row r="268" spans="29:32" x14ac:dyDescent="0.3">
      <c r="AC268" s="28" t="str">
        <f>C154</f>
        <v>IXDMT</v>
      </c>
      <c r="AD268" s="27">
        <v>2015</v>
      </c>
      <c r="AE268" s="26">
        <f>U154</f>
        <v>0</v>
      </c>
      <c r="AF268" s="25" t="str">
        <f>B154</f>
        <v>Aluminium</v>
      </c>
    </row>
    <row r="269" spans="29:32" x14ac:dyDescent="0.3">
      <c r="AC269" s="28"/>
      <c r="AD269" s="27">
        <v>2020</v>
      </c>
      <c r="AE269" s="26">
        <f>V154</f>
        <v>14.32160782173586</v>
      </c>
      <c r="AF269" s="25"/>
    </row>
    <row r="270" spans="29:32" x14ac:dyDescent="0.3">
      <c r="AC270" s="28"/>
      <c r="AD270" s="27">
        <v>2025</v>
      </c>
      <c r="AE270" s="26">
        <v>0</v>
      </c>
      <c r="AF270" s="25"/>
    </row>
    <row r="271" spans="29:32" x14ac:dyDescent="0.3">
      <c r="AC271" s="28"/>
      <c r="AD271" s="27">
        <v>2030</v>
      </c>
      <c r="AE271" s="26">
        <f>X154</f>
        <v>174.30950310158354</v>
      </c>
      <c r="AF271" s="25"/>
    </row>
    <row r="272" spans="29:32" x14ac:dyDescent="0.3">
      <c r="AC272" s="28"/>
      <c r="AD272" s="27">
        <v>2040</v>
      </c>
      <c r="AE272" s="26">
        <f>Y154</f>
        <v>651.24977898666089</v>
      </c>
      <c r="AF272" s="25"/>
    </row>
    <row r="273" spans="29:53" x14ac:dyDescent="0.3">
      <c r="AC273" s="28"/>
      <c r="AD273" s="29">
        <v>2050</v>
      </c>
      <c r="AE273" s="26">
        <f>Z154</f>
        <v>826.18130305661634</v>
      </c>
      <c r="AF273" s="25"/>
    </row>
    <row r="274" spans="29:53" x14ac:dyDescent="0.3">
      <c r="AC274" s="28" t="str">
        <f>C155</f>
        <v>IXDHT</v>
      </c>
      <c r="AD274" s="27">
        <v>2015</v>
      </c>
      <c r="AE274" s="26">
        <f>U155</f>
        <v>0</v>
      </c>
      <c r="AF274" s="25"/>
      <c r="BA274" s="3"/>
    </row>
    <row r="275" spans="29:53" x14ac:dyDescent="0.3">
      <c r="AC275" s="28"/>
      <c r="AD275" s="27">
        <v>2020</v>
      </c>
      <c r="AE275" s="26">
        <f>V155</f>
        <v>54.908750922791683</v>
      </c>
      <c r="AF275" s="25"/>
      <c r="AZ275" s="3"/>
      <c r="BA275" s="3"/>
    </row>
    <row r="276" spans="29:53" x14ac:dyDescent="0.3">
      <c r="AC276" s="28"/>
      <c r="AD276" s="27">
        <v>2025</v>
      </c>
      <c r="AE276" s="26">
        <v>0</v>
      </c>
      <c r="AF276" s="25"/>
    </row>
    <row r="277" spans="29:53" x14ac:dyDescent="0.3">
      <c r="AC277" s="28"/>
      <c r="AD277" s="27">
        <v>2030</v>
      </c>
      <c r="AE277" s="26">
        <f>X155</f>
        <v>668.29906309503428</v>
      </c>
      <c r="AF277" s="25"/>
      <c r="AX277" s="3"/>
      <c r="AY277" s="3"/>
      <c r="AZ277" s="3"/>
      <c r="BA277" s="3"/>
    </row>
    <row r="278" spans="29:53" x14ac:dyDescent="0.3">
      <c r="AC278" s="28"/>
      <c r="AD278" s="27">
        <v>2040</v>
      </c>
      <c r="AE278" s="26">
        <f>Y155</f>
        <v>2496.8783077993812</v>
      </c>
      <c r="AF278" s="25"/>
      <c r="AX278" s="3"/>
      <c r="AY278" s="3"/>
      <c r="AZ278" s="3"/>
      <c r="BA278" s="3"/>
    </row>
    <row r="279" spans="29:53" x14ac:dyDescent="0.3">
      <c r="AC279" s="28"/>
      <c r="AD279" s="29">
        <v>2050</v>
      </c>
      <c r="AE279" s="26">
        <f>Z155</f>
        <v>3167.5621865412468</v>
      </c>
      <c r="AF279" s="25"/>
    </row>
    <row r="280" spans="29:53" x14ac:dyDescent="0.3">
      <c r="AC280" s="28" t="str">
        <f>C156</f>
        <v>IXDRH</v>
      </c>
      <c r="AD280" s="27">
        <v>2015</v>
      </c>
      <c r="AE280" s="26">
        <f>U156</f>
        <v>0</v>
      </c>
      <c r="AF280" s="25"/>
    </row>
    <row r="281" spans="29:53" x14ac:dyDescent="0.3">
      <c r="AC281" s="28"/>
      <c r="AD281" s="27">
        <v>2020</v>
      </c>
      <c r="AE281" s="26">
        <f>V156</f>
        <v>1.6591520344546584</v>
      </c>
      <c r="AF281" s="25"/>
    </row>
    <row r="282" spans="29:53" x14ac:dyDescent="0.3">
      <c r="AC282" s="28"/>
      <c r="AD282" s="27">
        <v>2025</v>
      </c>
      <c r="AE282" s="26">
        <v>0</v>
      </c>
      <c r="AF282" s="25"/>
    </row>
    <row r="283" spans="29:53" x14ac:dyDescent="0.3">
      <c r="AC283" s="28"/>
      <c r="AD283" s="27">
        <v>2030</v>
      </c>
      <c r="AE283" s="26">
        <f>X156</f>
        <v>20.193680087849163</v>
      </c>
      <c r="AF283" s="25"/>
    </row>
    <row r="284" spans="29:53" x14ac:dyDescent="0.3">
      <c r="AC284" s="28"/>
      <c r="AD284" s="27">
        <v>2040</v>
      </c>
      <c r="AE284" s="26">
        <f>Y156</f>
        <v>75.447003520369265</v>
      </c>
      <c r="AF284" s="25"/>
    </row>
    <row r="285" spans="29:53" x14ac:dyDescent="0.3">
      <c r="AC285" s="28"/>
      <c r="AD285" s="29">
        <v>2050</v>
      </c>
      <c r="AE285" s="26">
        <f>Z156</f>
        <v>95.71274446674704</v>
      </c>
      <c r="AF285" s="25"/>
    </row>
    <row r="286" spans="29:53" x14ac:dyDescent="0.3">
      <c r="AC286" s="28" t="str">
        <f>C157</f>
        <v>IXDLA</v>
      </c>
      <c r="AD286" s="27">
        <v>2015</v>
      </c>
      <c r="AE286" s="26">
        <f>U157</f>
        <v>0</v>
      </c>
      <c r="AF286" s="25"/>
    </row>
    <row r="287" spans="29:53" x14ac:dyDescent="0.3">
      <c r="AC287" s="28"/>
      <c r="AD287" s="27">
        <v>2020</v>
      </c>
      <c r="AE287" s="26">
        <f>V157</f>
        <v>16.241947633164777</v>
      </c>
      <c r="AF287" s="25"/>
    </row>
    <row r="288" spans="29:53" x14ac:dyDescent="0.3">
      <c r="AC288" s="28"/>
      <c r="AD288" s="27">
        <v>2025</v>
      </c>
      <c r="AE288" s="26">
        <v>0</v>
      </c>
      <c r="AF288" s="25"/>
    </row>
    <row r="289" spans="29:53" x14ac:dyDescent="0.3">
      <c r="AC289" s="28"/>
      <c r="AD289" s="27">
        <v>2030</v>
      </c>
      <c r="AE289" s="26">
        <f>X157</f>
        <v>197.68212176861687</v>
      </c>
      <c r="AF289" s="25"/>
    </row>
    <row r="290" spans="29:53" x14ac:dyDescent="0.3">
      <c r="AC290" s="28"/>
      <c r="AD290" s="27">
        <v>2040</v>
      </c>
      <c r="AE290" s="26">
        <f>Y157</f>
        <v>738.57383459121456</v>
      </c>
      <c r="AF290" s="25"/>
    </row>
    <row r="291" spans="29:53" x14ac:dyDescent="0.3">
      <c r="AC291" s="28"/>
      <c r="AD291" s="29">
        <v>2050</v>
      </c>
      <c r="AE291" s="26">
        <f>Z157</f>
        <v>936.96138218357919</v>
      </c>
      <c r="AF291" s="25"/>
    </row>
    <row r="292" spans="29:53" x14ac:dyDescent="0.3">
      <c r="AC292" s="28" t="str">
        <f>C158</f>
        <v>IXDEM</v>
      </c>
      <c r="AD292" s="27">
        <v>2015</v>
      </c>
      <c r="AE292" s="26">
        <f>U158</f>
        <v>0</v>
      </c>
      <c r="AF292" s="25"/>
    </row>
    <row r="293" spans="29:53" x14ac:dyDescent="0.3">
      <c r="AC293" s="28"/>
      <c r="AD293" s="27">
        <v>2020</v>
      </c>
      <c r="AE293" s="26">
        <f>V158</f>
        <v>81.209738165817669</v>
      </c>
      <c r="AF293" s="25"/>
    </row>
    <row r="294" spans="29:53" x14ac:dyDescent="0.3">
      <c r="AC294" s="28"/>
      <c r="AD294" s="27">
        <v>2025</v>
      </c>
      <c r="AE294" s="26">
        <v>0</v>
      </c>
      <c r="AF294" s="25"/>
    </row>
    <row r="295" spans="29:53" x14ac:dyDescent="0.3">
      <c r="AC295" s="28"/>
      <c r="AD295" s="27">
        <v>2030</v>
      </c>
      <c r="AE295" s="26">
        <f>X158</f>
        <v>988.41060884308968</v>
      </c>
      <c r="AF295" s="25"/>
    </row>
    <row r="296" spans="29:53" x14ac:dyDescent="0.3">
      <c r="AC296" s="28"/>
      <c r="AD296" s="27">
        <v>2040</v>
      </c>
      <c r="AE296" s="26">
        <f>Y158</f>
        <v>3692.8691729560796</v>
      </c>
      <c r="AF296" s="25"/>
    </row>
    <row r="297" spans="29:53" x14ac:dyDescent="0.3">
      <c r="AC297" s="28"/>
      <c r="AD297" s="29">
        <v>2050</v>
      </c>
      <c r="AE297" s="26">
        <f>Z158</f>
        <v>4684.8069109178923</v>
      </c>
      <c r="AF297" s="25"/>
    </row>
    <row r="298" spans="29:53" x14ac:dyDescent="0.3">
      <c r="AC298" s="28" t="str">
        <f>C159</f>
        <v>IXDTF</v>
      </c>
      <c r="AD298" s="27">
        <v>2015</v>
      </c>
      <c r="AE298" s="26">
        <f>U159</f>
        <v>0</v>
      </c>
      <c r="AF298" s="25"/>
    </row>
    <row r="299" spans="29:53" x14ac:dyDescent="0.3">
      <c r="AC299" s="28"/>
      <c r="AD299" s="27">
        <v>2020</v>
      </c>
      <c r="AE299" s="26">
        <f>V159</f>
        <v>1.1402944047082531</v>
      </c>
      <c r="AF299" s="25"/>
    </row>
    <row r="300" spans="29:53" x14ac:dyDescent="0.3">
      <c r="AC300" s="28"/>
      <c r="AD300" s="27">
        <v>2025</v>
      </c>
      <c r="AE300" s="26">
        <v>0</v>
      </c>
      <c r="AF300" s="25"/>
    </row>
    <row r="301" spans="29:53" x14ac:dyDescent="0.3">
      <c r="AC301" s="28"/>
      <c r="AD301" s="27">
        <v>2030</v>
      </c>
      <c r="AE301" s="26">
        <f>X159</f>
        <v>13.878619883204934</v>
      </c>
      <c r="AF301" s="25"/>
    </row>
    <row r="302" spans="29:53" x14ac:dyDescent="0.3">
      <c r="AC302" s="28"/>
      <c r="AD302" s="27">
        <v>2040</v>
      </c>
      <c r="AE302" s="26">
        <f>Y159</f>
        <v>51.852870731377841</v>
      </c>
      <c r="AF302" s="25"/>
      <c r="AX302" s="3"/>
      <c r="AY302" s="3"/>
      <c r="AZ302" s="3"/>
      <c r="BA302" s="3"/>
    </row>
    <row r="303" spans="29:53" x14ac:dyDescent="0.3">
      <c r="AC303" s="28"/>
      <c r="AD303" s="29">
        <v>2050</v>
      </c>
      <c r="AE303" s="26">
        <f>Z159</f>
        <v>65.781016271106495</v>
      </c>
      <c r="AF303" s="25"/>
    </row>
    <row r="304" spans="29:53" x14ac:dyDescent="0.3">
      <c r="AC304" s="28" t="str">
        <f>C162</f>
        <v>IODMT</v>
      </c>
      <c r="AD304" s="27">
        <v>2015</v>
      </c>
      <c r="AE304" s="26">
        <f>U162</f>
        <v>0</v>
      </c>
      <c r="AF304" s="25" t="str">
        <f>B162</f>
        <v>Other comm</v>
      </c>
    </row>
    <row r="305" spans="29:53" x14ac:dyDescent="0.3">
      <c r="AC305" s="28"/>
      <c r="AD305" s="27">
        <v>2020</v>
      </c>
      <c r="AE305" s="26">
        <f>V162</f>
        <v>31.64393889724948</v>
      </c>
      <c r="AF305" s="25"/>
    </row>
    <row r="306" spans="29:53" x14ac:dyDescent="0.3">
      <c r="AC306" s="28"/>
      <c r="AD306" s="27">
        <v>2025</v>
      </c>
      <c r="AE306" s="26">
        <f>W162</f>
        <v>44.277582333199781</v>
      </c>
      <c r="AF306" s="25"/>
    </row>
    <row r="307" spans="29:53" x14ac:dyDescent="0.3">
      <c r="AC307" s="28"/>
      <c r="AD307" s="27">
        <v>2030</v>
      </c>
      <c r="AE307" s="26">
        <f>X162</f>
        <v>64.637428870666696</v>
      </c>
      <c r="AF307" s="25"/>
      <c r="AX307" s="3"/>
      <c r="AY307" s="3"/>
      <c r="AZ307" s="3"/>
      <c r="BA307" s="3"/>
    </row>
    <row r="308" spans="29:53" x14ac:dyDescent="0.3">
      <c r="AC308" s="28"/>
      <c r="AD308" s="27">
        <v>2040</v>
      </c>
      <c r="AE308" s="26">
        <f>Y162</f>
        <v>84.012604893387135</v>
      </c>
      <c r="AF308" s="25"/>
      <c r="AX308" s="3"/>
      <c r="AY308" s="3"/>
      <c r="AZ308" s="3"/>
      <c r="BA308" s="3"/>
    </row>
    <row r="309" spans="29:53" x14ac:dyDescent="0.3">
      <c r="AC309" s="28"/>
      <c r="AD309" s="29">
        <v>2050</v>
      </c>
      <c r="AE309" s="26">
        <f>Z162</f>
        <v>91.858432642079492</v>
      </c>
      <c r="AF309" s="25"/>
    </row>
    <row r="310" spans="29:53" x14ac:dyDescent="0.3">
      <c r="AC310" s="28" t="str">
        <f>C163</f>
        <v>IODHT</v>
      </c>
      <c r="AD310" s="27">
        <v>2015</v>
      </c>
      <c r="AE310" s="26">
        <f>U163</f>
        <v>0</v>
      </c>
      <c r="AF310" s="25"/>
      <c r="BA310" s="3"/>
    </row>
    <row r="311" spans="29:53" x14ac:dyDescent="0.3">
      <c r="AC311" s="28"/>
      <c r="AD311" s="27">
        <v>2020</v>
      </c>
      <c r="AE311" s="26">
        <f>V163</f>
        <v>11.465497813338985</v>
      </c>
      <c r="AF311" s="25"/>
      <c r="AZ311" s="3"/>
      <c r="BA311" s="3"/>
    </row>
    <row r="312" spans="29:53" x14ac:dyDescent="0.3">
      <c r="AC312" s="28"/>
      <c r="AD312" s="27">
        <v>2025</v>
      </c>
      <c r="AE312" s="26">
        <f>W163</f>
        <v>16.043025650810076</v>
      </c>
      <c r="AF312" s="25"/>
    </row>
    <row r="313" spans="29:53" x14ac:dyDescent="0.3">
      <c r="AC313" s="28"/>
      <c r="AD313" s="27">
        <v>2030</v>
      </c>
      <c r="AE313" s="26">
        <f>X163</f>
        <v>23.419976311511022</v>
      </c>
      <c r="AF313" s="25"/>
      <c r="AX313" s="3"/>
      <c r="AY313" s="3"/>
      <c r="AZ313" s="3"/>
      <c r="BA313" s="3"/>
    </row>
    <row r="314" spans="29:53" x14ac:dyDescent="0.3">
      <c r="AC314" s="28"/>
      <c r="AD314" s="27">
        <v>2040</v>
      </c>
      <c r="AE314" s="26">
        <f>Y163</f>
        <v>30.440152878116301</v>
      </c>
      <c r="AF314" s="25"/>
      <c r="AX314" s="3"/>
      <c r="AY314" s="3"/>
      <c r="AZ314" s="3"/>
      <c r="BA314" s="3"/>
    </row>
    <row r="315" spans="29:53" x14ac:dyDescent="0.3">
      <c r="AC315" s="28"/>
      <c r="AD315" s="29">
        <v>2050</v>
      </c>
      <c r="AE315" s="26">
        <f>Z163</f>
        <v>33.282919108596097</v>
      </c>
      <c r="AF315" s="25"/>
    </row>
    <row r="316" spans="29:53" x14ac:dyDescent="0.3">
      <c r="AC316" s="28" t="str">
        <f>C164</f>
        <v>IODRH</v>
      </c>
      <c r="AD316" s="27">
        <v>2015</v>
      </c>
      <c r="AE316" s="26">
        <f>U164</f>
        <v>0</v>
      </c>
      <c r="AF316" s="25"/>
    </row>
    <row r="317" spans="29:53" x14ac:dyDescent="0.3">
      <c r="AC317" s="28"/>
      <c r="AD317" s="27">
        <v>2020</v>
      </c>
      <c r="AE317" s="26">
        <f>V164</f>
        <v>13.829690336108118</v>
      </c>
      <c r="AF317" s="25"/>
    </row>
    <row r="318" spans="29:53" x14ac:dyDescent="0.3">
      <c r="AC318" s="28"/>
      <c r="AD318" s="27">
        <v>2025</v>
      </c>
      <c r="AE318" s="26">
        <f>W164</f>
        <v>19.351107157930649</v>
      </c>
      <c r="AF318" s="25"/>
    </row>
    <row r="319" spans="29:53" x14ac:dyDescent="0.3">
      <c r="AC319" s="28"/>
      <c r="AD319" s="27">
        <v>2030</v>
      </c>
      <c r="AE319" s="26">
        <f>X164</f>
        <v>28.249189467409703</v>
      </c>
      <c r="AF319" s="25"/>
    </row>
    <row r="320" spans="29:53" x14ac:dyDescent="0.3">
      <c r="AC320" s="28"/>
      <c r="AD320" s="27">
        <v>2040</v>
      </c>
      <c r="AE320" s="26">
        <f>Y164</f>
        <v>36.716930650701556</v>
      </c>
      <c r="AF320" s="25"/>
    </row>
    <row r="321" spans="29:32" x14ac:dyDescent="0.3">
      <c r="AC321" s="28"/>
      <c r="AD321" s="29">
        <v>2050</v>
      </c>
      <c r="AE321" s="26">
        <f>Z164</f>
        <v>40.145876982167593</v>
      </c>
      <c r="AF321" s="25"/>
    </row>
    <row r="322" spans="29:32" x14ac:dyDescent="0.3">
      <c r="AC322" s="28" t="str">
        <f>C165</f>
        <v>IODLA</v>
      </c>
      <c r="AD322" s="27">
        <v>2015</v>
      </c>
      <c r="AE322" s="26">
        <f>U165</f>
        <v>0</v>
      </c>
      <c r="AF322" s="25"/>
    </row>
    <row r="323" spans="29:32" x14ac:dyDescent="0.3">
      <c r="AC323" s="28"/>
      <c r="AD323" s="27">
        <v>2020</v>
      </c>
      <c r="AE323" s="26">
        <f>V165</f>
        <v>36.780802646529274</v>
      </c>
      <c r="AF323" s="25"/>
    </row>
    <row r="324" spans="29:32" x14ac:dyDescent="0.3">
      <c r="AC324" s="28"/>
      <c r="AD324" s="27">
        <v>2025</v>
      </c>
      <c r="AE324" s="26">
        <f>W165</f>
        <v>51.465306602662849</v>
      </c>
      <c r="AF324" s="25"/>
    </row>
    <row r="325" spans="29:32" x14ac:dyDescent="0.3">
      <c r="AC325" s="28"/>
      <c r="AD325" s="27">
        <v>2030</v>
      </c>
      <c r="AE325" s="26">
        <f>X165</f>
        <v>75.130233394481721</v>
      </c>
      <c r="AF325" s="25"/>
    </row>
    <row r="326" spans="29:32" x14ac:dyDescent="0.3">
      <c r="AC326" s="28"/>
      <c r="AD326" s="27">
        <v>2040</v>
      </c>
      <c r="AE326" s="26">
        <f>Y165</f>
        <v>97.65064489721631</v>
      </c>
      <c r="AF326" s="25"/>
    </row>
    <row r="327" spans="29:32" x14ac:dyDescent="0.3">
      <c r="AC327" s="28"/>
      <c r="AD327" s="29">
        <v>2050</v>
      </c>
      <c r="AE327" s="26">
        <f>Z165</f>
        <v>106.77011143898751</v>
      </c>
      <c r="AF327" s="25"/>
    </row>
    <row r="328" spans="29:32" x14ac:dyDescent="0.3">
      <c r="AC328" s="28" t="str">
        <f>C166</f>
        <v>IODEM</v>
      </c>
      <c r="AD328" s="27">
        <v>2015</v>
      </c>
      <c r="AE328" s="26">
        <f>U166</f>
        <v>0</v>
      </c>
      <c r="AF328" s="25"/>
    </row>
    <row r="329" spans="29:32" x14ac:dyDescent="0.3">
      <c r="AC329" s="28"/>
      <c r="AD329" s="27">
        <v>2020</v>
      </c>
      <c r="AE329" s="26">
        <f>V166</f>
        <v>159.40806656694261</v>
      </c>
      <c r="AF329" s="25"/>
    </row>
    <row r="330" spans="29:32" x14ac:dyDescent="0.3">
      <c r="AC330" s="28"/>
      <c r="AD330" s="27">
        <v>2025</v>
      </c>
      <c r="AE330" s="26">
        <f>W166</f>
        <v>223.05073382022945</v>
      </c>
      <c r="AF330" s="25"/>
    </row>
    <row r="331" spans="29:32" x14ac:dyDescent="0.3">
      <c r="AC331" s="28"/>
      <c r="AD331" s="27">
        <v>2030</v>
      </c>
      <c r="AE331" s="26">
        <f>X166</f>
        <v>325.61457022111995</v>
      </c>
      <c r="AF331" s="25"/>
    </row>
    <row r="332" spans="29:32" x14ac:dyDescent="0.3">
      <c r="AC332" s="28"/>
      <c r="AD332" s="27">
        <v>2040</v>
      </c>
      <c r="AE332" s="26">
        <f>Y166</f>
        <v>423.21807524635926</v>
      </c>
      <c r="AF332" s="25"/>
    </row>
    <row r="333" spans="29:32" x14ac:dyDescent="0.3">
      <c r="AC333" s="28"/>
      <c r="AD333" s="29">
        <v>2050</v>
      </c>
      <c r="AE333" s="26">
        <f>Z166</f>
        <v>462.74186007281236</v>
      </c>
      <c r="AF333" s="25"/>
    </row>
    <row r="334" spans="29:32" x14ac:dyDescent="0.3">
      <c r="AC334" s="28" t="str">
        <f>C167</f>
        <v>IODTF</v>
      </c>
      <c r="AD334" s="27">
        <v>2015</v>
      </c>
      <c r="AE334" s="26">
        <f>U167</f>
        <v>0</v>
      </c>
      <c r="AF334" s="25"/>
    </row>
    <row r="335" spans="29:32" x14ac:dyDescent="0.3">
      <c r="AC335" s="28"/>
      <c r="AD335" s="27">
        <v>2020</v>
      </c>
      <c r="AE335" s="26">
        <f>V167</f>
        <v>0</v>
      </c>
      <c r="AF335" s="25"/>
    </row>
    <row r="336" spans="29:32" x14ac:dyDescent="0.3">
      <c r="AC336" s="28"/>
      <c r="AD336" s="27">
        <v>2025</v>
      </c>
      <c r="AE336" s="26">
        <f>W167</f>
        <v>0</v>
      </c>
      <c r="AF336" s="25"/>
    </row>
    <row r="337" spans="29:53" x14ac:dyDescent="0.3">
      <c r="AC337" s="28"/>
      <c r="AD337" s="27">
        <v>2030</v>
      </c>
      <c r="AE337" s="26">
        <f>X167</f>
        <v>0</v>
      </c>
      <c r="AF337" s="25"/>
    </row>
    <row r="338" spans="29:53" x14ac:dyDescent="0.3">
      <c r="AC338" s="28"/>
      <c r="AD338" s="27">
        <v>2040</v>
      </c>
      <c r="AE338" s="26">
        <f>Y167</f>
        <v>0</v>
      </c>
      <c r="AF338" s="25"/>
    </row>
    <row r="339" spans="29:53" x14ac:dyDescent="0.3">
      <c r="AC339" s="28"/>
      <c r="AD339" s="29">
        <v>2050</v>
      </c>
      <c r="AE339" s="26">
        <f>Z167</f>
        <v>0</v>
      </c>
      <c r="AF339" s="25"/>
    </row>
    <row r="340" spans="29:53" x14ac:dyDescent="0.3">
      <c r="AC340" s="28" t="str">
        <f>C170</f>
        <v>IRDMT</v>
      </c>
      <c r="AD340" s="27">
        <v>2015</v>
      </c>
      <c r="AE340" s="26">
        <f>U170</f>
        <v>0</v>
      </c>
      <c r="AF340" s="25" t="str">
        <f>B170</f>
        <v>Paper &amp; Pulp</v>
      </c>
    </row>
    <row r="341" spans="29:53" x14ac:dyDescent="0.3">
      <c r="AC341" s="28"/>
      <c r="AD341" s="27">
        <v>2020</v>
      </c>
      <c r="AE341" s="26">
        <f>V170</f>
        <v>359.21036797999852</v>
      </c>
      <c r="AF341" s="25"/>
    </row>
    <row r="342" spans="29:53" x14ac:dyDescent="0.3">
      <c r="AC342" s="28"/>
      <c r="AD342" s="27">
        <v>2025</v>
      </c>
      <c r="AE342" s="26">
        <f>W170</f>
        <v>177.38855308923542</v>
      </c>
      <c r="AF342" s="25"/>
    </row>
    <row r="343" spans="29:53" x14ac:dyDescent="0.3">
      <c r="AC343" s="28"/>
      <c r="AD343" s="27">
        <v>2030</v>
      </c>
      <c r="AE343" s="26">
        <f>X170</f>
        <v>161.47213356525646</v>
      </c>
      <c r="AF343" s="25"/>
    </row>
    <row r="344" spans="29:53" x14ac:dyDescent="0.3">
      <c r="AC344" s="28"/>
      <c r="AD344" s="27">
        <v>2040</v>
      </c>
      <c r="AE344" s="26">
        <f>Y170</f>
        <v>118.71545047613719</v>
      </c>
      <c r="AF344" s="25"/>
    </row>
    <row r="345" spans="29:53" x14ac:dyDescent="0.3">
      <c r="AC345" s="28"/>
      <c r="AD345" s="29">
        <v>2050</v>
      </c>
      <c r="AE345" s="26">
        <f>Z170</f>
        <v>214.72440321536811</v>
      </c>
      <c r="AF345" s="25"/>
    </row>
    <row r="346" spans="29:53" x14ac:dyDescent="0.3">
      <c r="AC346" s="28" t="str">
        <f>C171</f>
        <v>IRDHT</v>
      </c>
      <c r="AD346" s="27">
        <v>2015</v>
      </c>
      <c r="AE346" s="26">
        <f>U171</f>
        <v>0</v>
      </c>
      <c r="AF346" s="25"/>
      <c r="BA346" s="3"/>
    </row>
    <row r="347" spans="29:53" x14ac:dyDescent="0.3">
      <c r="AC347" s="28"/>
      <c r="AD347" s="27">
        <v>2020</v>
      </c>
      <c r="AE347" s="26">
        <f>V171</f>
        <v>0</v>
      </c>
      <c r="AF347" s="25"/>
      <c r="AZ347" s="3"/>
      <c r="BA347" s="3"/>
    </row>
    <row r="348" spans="29:53" x14ac:dyDescent="0.3">
      <c r="AC348" s="28"/>
      <c r="AD348" s="27">
        <v>2025</v>
      </c>
      <c r="AE348" s="26">
        <f>W171</f>
        <v>0</v>
      </c>
      <c r="AF348" s="25"/>
    </row>
    <row r="349" spans="29:53" x14ac:dyDescent="0.3">
      <c r="AC349" s="28"/>
      <c r="AD349" s="27">
        <v>2030</v>
      </c>
      <c r="AE349" s="26">
        <f>X171</f>
        <v>0</v>
      </c>
      <c r="AF349" s="25"/>
    </row>
    <row r="350" spans="29:53" x14ac:dyDescent="0.3">
      <c r="AC350" s="28"/>
      <c r="AD350" s="27">
        <v>2040</v>
      </c>
      <c r="AE350" s="26">
        <f>Y171</f>
        <v>0</v>
      </c>
      <c r="AF350" s="25"/>
    </row>
    <row r="351" spans="29:53" x14ac:dyDescent="0.3">
      <c r="AC351" s="28"/>
      <c r="AD351" s="29">
        <v>2050</v>
      </c>
      <c r="AE351" s="26">
        <f>Z171</f>
        <v>0</v>
      </c>
      <c r="AF351" s="25"/>
    </row>
    <row r="352" spans="29:53" x14ac:dyDescent="0.3">
      <c r="AC352" s="28" t="str">
        <f>C172</f>
        <v>IRDRH</v>
      </c>
      <c r="AD352" s="27">
        <v>2015</v>
      </c>
      <c r="AE352" s="26">
        <f>U172</f>
        <v>0</v>
      </c>
      <c r="AF352" s="25"/>
    </row>
    <row r="353" spans="29:32" x14ac:dyDescent="0.3">
      <c r="AC353" s="28"/>
      <c r="AD353" s="27">
        <v>2020</v>
      </c>
      <c r="AE353" s="26">
        <f>V172</f>
        <v>1.2111287061736877</v>
      </c>
      <c r="AF353" s="25"/>
    </row>
    <row r="354" spans="29:32" x14ac:dyDescent="0.3">
      <c r="AC354" s="28"/>
      <c r="AD354" s="27">
        <v>2025</v>
      </c>
      <c r="AE354" s="26">
        <f>W172</f>
        <v>0.59809066759719187</v>
      </c>
      <c r="AF354" s="25"/>
    </row>
    <row r="355" spans="29:32" x14ac:dyDescent="0.3">
      <c r="AC355" s="28"/>
      <c r="AD355" s="27">
        <v>2030</v>
      </c>
      <c r="AE355" s="26">
        <f>X172</f>
        <v>0.54442620158136334</v>
      </c>
      <c r="AF355" s="25"/>
    </row>
    <row r="356" spans="29:32" x14ac:dyDescent="0.3">
      <c r="AC356" s="28"/>
      <c r="AD356" s="27">
        <v>2040</v>
      </c>
      <c r="AE356" s="26">
        <f>Y172</f>
        <v>0.40026597992293134</v>
      </c>
      <c r="AF356" s="25"/>
    </row>
    <row r="357" spans="29:32" x14ac:dyDescent="0.3">
      <c r="AC357" s="28"/>
      <c r="AD357" s="29">
        <v>2050</v>
      </c>
      <c r="AE357" s="26">
        <f>Z172</f>
        <v>0.72397378202799367</v>
      </c>
      <c r="AF357" s="25"/>
    </row>
    <row r="358" spans="29:32" x14ac:dyDescent="0.3">
      <c r="AC358" s="28" t="str">
        <f>C173</f>
        <v>IRDLA</v>
      </c>
      <c r="AD358" s="27">
        <v>2015</v>
      </c>
      <c r="AE358" s="26">
        <f>U173</f>
        <v>0</v>
      </c>
      <c r="AF358" s="25"/>
    </row>
    <row r="359" spans="29:32" x14ac:dyDescent="0.3">
      <c r="AC359" s="28"/>
      <c r="AD359" s="27">
        <v>2020</v>
      </c>
      <c r="AE359" s="26">
        <f>V173</f>
        <v>4.6094885302607196</v>
      </c>
      <c r="AF359" s="25"/>
    </row>
    <row r="360" spans="29:32" x14ac:dyDescent="0.3">
      <c r="AC360" s="28"/>
      <c r="AD360" s="27">
        <v>2025</v>
      </c>
      <c r="AE360" s="26">
        <f>W173</f>
        <v>2.276299833611453</v>
      </c>
      <c r="AF360" s="25"/>
    </row>
    <row r="361" spans="29:32" x14ac:dyDescent="0.3">
      <c r="AC361" s="28"/>
      <c r="AD361" s="27">
        <v>2030</v>
      </c>
      <c r="AE361" s="26">
        <f>X173</f>
        <v>2.0720558591093425</v>
      </c>
      <c r="AF361" s="25"/>
    </row>
    <row r="362" spans="29:32" x14ac:dyDescent="0.3">
      <c r="AC362" s="28"/>
      <c r="AD362" s="27">
        <v>2040</v>
      </c>
      <c r="AE362" s="26">
        <f>Y173</f>
        <v>1.5233900692002282</v>
      </c>
      <c r="AF362" s="25"/>
    </row>
    <row r="363" spans="29:32" x14ac:dyDescent="0.3">
      <c r="AC363" s="28"/>
      <c r="AD363" s="29">
        <v>2050</v>
      </c>
      <c r="AE363" s="26">
        <f>Z173</f>
        <v>2.7554039694183547</v>
      </c>
      <c r="AF363" s="25"/>
    </row>
    <row r="364" spans="29:32" x14ac:dyDescent="0.3">
      <c r="AC364" s="28" t="str">
        <f>C174</f>
        <v>IRDEM</v>
      </c>
      <c r="AD364" s="27">
        <v>2015</v>
      </c>
      <c r="AE364" s="26">
        <f>U174</f>
        <v>0</v>
      </c>
      <c r="AF364" s="25"/>
    </row>
    <row r="365" spans="29:32" x14ac:dyDescent="0.3">
      <c r="AC365" s="28"/>
      <c r="AD365" s="27">
        <v>2020</v>
      </c>
      <c r="AE365" s="26">
        <f>V174</f>
        <v>456.33936449580756</v>
      </c>
      <c r="AF365" s="25"/>
    </row>
    <row r="366" spans="29:32" x14ac:dyDescent="0.3">
      <c r="AC366" s="28"/>
      <c r="AD366" s="27">
        <v>2025</v>
      </c>
      <c r="AE366" s="26">
        <f>W174</f>
        <v>225.35368352753338</v>
      </c>
      <c r="AF366" s="25"/>
    </row>
    <row r="367" spans="29:32" x14ac:dyDescent="0.3">
      <c r="AC367" s="28"/>
      <c r="AD367" s="27">
        <v>2030</v>
      </c>
      <c r="AE367" s="26">
        <f>X174</f>
        <v>205.1335300518229</v>
      </c>
      <c r="AF367" s="25"/>
    </row>
    <row r="368" spans="29:32" x14ac:dyDescent="0.3">
      <c r="AC368" s="28"/>
      <c r="AD368" s="27">
        <v>2040</v>
      </c>
      <c r="AE368" s="26">
        <f>Y174</f>
        <v>150.81561685082079</v>
      </c>
      <c r="AF368" s="25"/>
    </row>
    <row r="369" spans="29:53" x14ac:dyDescent="0.3">
      <c r="AC369" s="28"/>
      <c r="AD369" s="29">
        <v>2050</v>
      </c>
      <c r="AE369" s="26">
        <f>Z174</f>
        <v>272.78499297241513</v>
      </c>
      <c r="AF369" s="25"/>
    </row>
    <row r="370" spans="29:53" x14ac:dyDescent="0.3">
      <c r="AC370" s="28" t="str">
        <f>C175</f>
        <v>IRDTF</v>
      </c>
      <c r="AD370" s="27">
        <v>2015</v>
      </c>
      <c r="AE370" s="26">
        <f>U175</f>
        <v>0</v>
      </c>
      <c r="AF370" s="25"/>
    </row>
    <row r="371" spans="29:53" x14ac:dyDescent="0.3">
      <c r="AC371" s="28"/>
      <c r="AD371" s="27">
        <v>2020</v>
      </c>
      <c r="AE371" s="26">
        <f>V175</f>
        <v>0</v>
      </c>
      <c r="AF371" s="25"/>
    </row>
    <row r="372" spans="29:53" x14ac:dyDescent="0.3">
      <c r="AC372" s="28"/>
      <c r="AD372" s="27">
        <v>2025</v>
      </c>
      <c r="AE372" s="26">
        <f>W175</f>
        <v>0</v>
      </c>
      <c r="AF372" s="25"/>
    </row>
    <row r="373" spans="29:53" x14ac:dyDescent="0.3">
      <c r="AC373" s="28"/>
      <c r="AD373" s="27">
        <v>2030</v>
      </c>
      <c r="AE373" s="26">
        <f>X175</f>
        <v>0</v>
      </c>
      <c r="AF373" s="25"/>
    </row>
    <row r="374" spans="29:53" x14ac:dyDescent="0.3">
      <c r="AC374" s="28"/>
      <c r="AD374" s="27">
        <v>2040</v>
      </c>
      <c r="AE374" s="26">
        <f>Y175</f>
        <v>0</v>
      </c>
      <c r="AF374" s="25"/>
    </row>
    <row r="375" spans="29:53" x14ac:dyDescent="0.3">
      <c r="AC375" s="28"/>
      <c r="AD375" s="29">
        <v>2050</v>
      </c>
      <c r="AE375" s="26">
        <f>Z175</f>
        <v>0</v>
      </c>
      <c r="AF375" s="25"/>
    </row>
    <row r="376" spans="29:53" x14ac:dyDescent="0.3">
      <c r="AC376" s="28" t="str">
        <f>C178</f>
        <v>ISDMT</v>
      </c>
      <c r="AD376" s="27">
        <v>2015</v>
      </c>
      <c r="AE376" s="26">
        <f>U178</f>
        <v>0</v>
      </c>
      <c r="AF376" s="25" t="str">
        <f>B178</f>
        <v>Iron and steel</v>
      </c>
    </row>
    <row r="377" spans="29:53" x14ac:dyDescent="0.3">
      <c r="AC377" s="28"/>
      <c r="AD377" s="27">
        <v>2020</v>
      </c>
      <c r="AE377" s="26">
        <f>V178</f>
        <v>811.75621663204959</v>
      </c>
      <c r="AF377" s="25"/>
    </row>
    <row r="378" spans="29:53" x14ac:dyDescent="0.3">
      <c r="AC378" s="28"/>
      <c r="AD378" s="27">
        <v>2025</v>
      </c>
      <c r="AE378" s="26">
        <f>W178</f>
        <v>1398.4518247658518</v>
      </c>
      <c r="AF378" s="25"/>
    </row>
    <row r="379" spans="29:53" x14ac:dyDescent="0.3">
      <c r="AC379" s="28"/>
      <c r="AD379" s="27">
        <v>2030</v>
      </c>
      <c r="AE379" s="26">
        <f>X178</f>
        <v>1884.7369804452496</v>
      </c>
      <c r="AF379" s="25"/>
    </row>
    <row r="380" spans="29:53" x14ac:dyDescent="0.3">
      <c r="AC380" s="28"/>
      <c r="AD380" s="27">
        <v>2040</v>
      </c>
      <c r="AE380" s="26">
        <f>Y178</f>
        <v>2599.5407950768172</v>
      </c>
      <c r="AF380" s="30"/>
    </row>
    <row r="381" spans="29:53" x14ac:dyDescent="0.3">
      <c r="AC381" s="28"/>
      <c r="AD381" s="29">
        <v>2050</v>
      </c>
      <c r="AE381" s="26">
        <f>Z178</f>
        <v>3520.0393684818046</v>
      </c>
      <c r="AF381" s="25"/>
    </row>
    <row r="382" spans="29:53" x14ac:dyDescent="0.3">
      <c r="AC382" s="28" t="str">
        <f>C179</f>
        <v>ISDHT</v>
      </c>
      <c r="AD382" s="27">
        <v>2015</v>
      </c>
      <c r="AE382" s="26">
        <f>U179</f>
        <v>0</v>
      </c>
      <c r="AF382" s="25"/>
      <c r="BA382" s="3"/>
    </row>
    <row r="383" spans="29:53" x14ac:dyDescent="0.3">
      <c r="AC383" s="28"/>
      <c r="AD383" s="27">
        <v>2020</v>
      </c>
      <c r="AE383" s="26">
        <f>V179</f>
        <v>4418.0978505421854</v>
      </c>
      <c r="AF383" s="25"/>
      <c r="AZ383" s="3"/>
      <c r="BA383" s="3"/>
    </row>
    <row r="384" spans="29:53" x14ac:dyDescent="0.3">
      <c r="AC384" s="28"/>
      <c r="AD384" s="27">
        <v>2025</v>
      </c>
      <c r="AE384" s="26">
        <f>W179</f>
        <v>7611.271554801503</v>
      </c>
      <c r="AF384" s="25"/>
    </row>
    <row r="385" spans="29:32" x14ac:dyDescent="0.3">
      <c r="AC385" s="28"/>
      <c r="AD385" s="27">
        <v>2030</v>
      </c>
      <c r="AE385" s="26">
        <f>X179</f>
        <v>10257.947190956887</v>
      </c>
      <c r="AF385" s="25"/>
    </row>
    <row r="386" spans="29:32" x14ac:dyDescent="0.3">
      <c r="AC386" s="28"/>
      <c r="AD386" s="27">
        <v>2040</v>
      </c>
      <c r="AE386" s="26">
        <f>Y179</f>
        <v>14148.367901359119</v>
      </c>
      <c r="AF386" s="25"/>
    </row>
    <row r="387" spans="29:32" x14ac:dyDescent="0.3">
      <c r="AC387" s="28"/>
      <c r="AD387" s="29">
        <v>2050</v>
      </c>
      <c r="AE387" s="26">
        <f>Z179</f>
        <v>19158.311385944886</v>
      </c>
      <c r="AF387" s="25"/>
    </row>
    <row r="388" spans="29:32" x14ac:dyDescent="0.3">
      <c r="AC388" s="28" t="str">
        <f>C180</f>
        <v>ISDRH</v>
      </c>
      <c r="AD388" s="27">
        <v>2015</v>
      </c>
      <c r="AE388" s="26">
        <f>U180</f>
        <v>0</v>
      </c>
      <c r="AF388" s="25"/>
    </row>
    <row r="389" spans="29:32" x14ac:dyDescent="0.3">
      <c r="AC389" s="28"/>
      <c r="AD389" s="27">
        <v>2020</v>
      </c>
      <c r="AE389" s="26">
        <f>V180</f>
        <v>81.067420534665473</v>
      </c>
      <c r="AF389" s="25"/>
    </row>
    <row r="390" spans="29:32" x14ac:dyDescent="0.3">
      <c r="AC390" s="28"/>
      <c r="AD390" s="27">
        <v>2025</v>
      </c>
      <c r="AE390" s="26">
        <f>W180</f>
        <v>139.65877914200337</v>
      </c>
      <c r="AF390" s="25"/>
    </row>
    <row r="391" spans="29:32" x14ac:dyDescent="0.3">
      <c r="AC391" s="28"/>
      <c r="AD391" s="27">
        <v>2030</v>
      </c>
      <c r="AE391" s="26">
        <f>X180</f>
        <v>188.22247647811636</v>
      </c>
      <c r="AF391" s="25"/>
    </row>
    <row r="392" spans="29:32" x14ac:dyDescent="0.3">
      <c r="AC392" s="28"/>
      <c r="AD392" s="27">
        <v>2040</v>
      </c>
      <c r="AE392" s="26">
        <f>Y180</f>
        <v>259.60757985427762</v>
      </c>
      <c r="AF392" s="25"/>
    </row>
    <row r="393" spans="29:32" x14ac:dyDescent="0.3">
      <c r="AC393" s="28"/>
      <c r="AD393" s="29">
        <v>2050</v>
      </c>
      <c r="AE393" s="26">
        <f>Z180</f>
        <v>351.53474151050494</v>
      </c>
      <c r="AF393" s="25"/>
    </row>
    <row r="394" spans="29:32" x14ac:dyDescent="0.3">
      <c r="AC394" s="28" t="str">
        <f>C181</f>
        <v>ISDLA</v>
      </c>
      <c r="AD394" s="27">
        <v>2015</v>
      </c>
      <c r="AE394" s="26">
        <f>U181</f>
        <v>0</v>
      </c>
      <c r="AF394" s="25"/>
    </row>
    <row r="395" spans="29:32" x14ac:dyDescent="0.3">
      <c r="AC395" s="28"/>
      <c r="AD395" s="27">
        <v>2020</v>
      </c>
      <c r="AE395" s="26">
        <f>V181</f>
        <v>468.32502486091965</v>
      </c>
      <c r="AF395" s="25"/>
    </row>
    <row r="396" spans="29:32" x14ac:dyDescent="0.3">
      <c r="AC396" s="28"/>
      <c r="AD396" s="27">
        <v>2025</v>
      </c>
      <c r="AE396" s="26">
        <f>W181</f>
        <v>806.80624574401088</v>
      </c>
      <c r="AF396" s="25"/>
    </row>
    <row r="397" spans="29:32" x14ac:dyDescent="0.3">
      <c r="AC397" s="28"/>
      <c r="AD397" s="27">
        <v>2030</v>
      </c>
      <c r="AE397" s="26">
        <f>X181</f>
        <v>1087.357848499742</v>
      </c>
      <c r="AF397" s="25"/>
    </row>
    <row r="398" spans="29:32" x14ac:dyDescent="0.3">
      <c r="AC398" s="28"/>
      <c r="AD398" s="27">
        <v>2040</v>
      </c>
      <c r="AE398" s="26">
        <f>Y181</f>
        <v>1499.7483019377457</v>
      </c>
      <c r="AF398" s="25"/>
    </row>
    <row r="399" spans="29:32" x14ac:dyDescent="0.3">
      <c r="AC399" s="28"/>
      <c r="AD399" s="29">
        <v>2050</v>
      </c>
      <c r="AE399" s="26">
        <f>Z181</f>
        <v>2030.8098551992914</v>
      </c>
      <c r="AF399" s="25"/>
    </row>
    <row r="400" spans="29:32" x14ac:dyDescent="0.3">
      <c r="AC400" s="28" t="str">
        <f>C182</f>
        <v>ISDEM</v>
      </c>
      <c r="AD400" s="27">
        <v>2015</v>
      </c>
      <c r="AE400" s="26">
        <f>U182</f>
        <v>0</v>
      </c>
      <c r="AF400" s="25"/>
    </row>
    <row r="401" spans="29:32" x14ac:dyDescent="0.3">
      <c r="AC401" s="28"/>
      <c r="AD401" s="27">
        <v>2020</v>
      </c>
      <c r="AE401" s="26">
        <f>V182</f>
        <v>2341.625124304594</v>
      </c>
      <c r="AF401" s="25"/>
    </row>
    <row r="402" spans="29:32" x14ac:dyDescent="0.3">
      <c r="AC402" s="28"/>
      <c r="AD402" s="27">
        <v>2025</v>
      </c>
      <c r="AE402" s="26">
        <f>W182</f>
        <v>4034.0312287200445</v>
      </c>
      <c r="AF402" s="25"/>
    </row>
    <row r="403" spans="29:32" x14ac:dyDescent="0.3">
      <c r="AC403" s="28"/>
      <c r="AD403" s="27">
        <v>2030</v>
      </c>
      <c r="AE403" s="26">
        <f>X182</f>
        <v>5436.7892424987022</v>
      </c>
      <c r="AF403" s="25"/>
    </row>
    <row r="404" spans="29:32" x14ac:dyDescent="0.3">
      <c r="AC404" s="28"/>
      <c r="AD404" s="27">
        <v>2040</v>
      </c>
      <c r="AE404" s="26">
        <f>Y182</f>
        <v>7498.7415096887144</v>
      </c>
      <c r="AF404" s="25"/>
    </row>
    <row r="405" spans="29:32" x14ac:dyDescent="0.3">
      <c r="AC405" s="28"/>
      <c r="AD405" s="29">
        <v>2050</v>
      </c>
      <c r="AE405" s="26">
        <f>Z182</f>
        <v>10154.049275996438</v>
      </c>
      <c r="AF405" s="25"/>
    </row>
    <row r="406" spans="29:32" x14ac:dyDescent="0.3">
      <c r="AC406" s="28" t="str">
        <f>C183</f>
        <v>ISDTF</v>
      </c>
      <c r="AD406" s="27">
        <v>2015</v>
      </c>
      <c r="AE406" s="26">
        <f>U183</f>
        <v>0</v>
      </c>
      <c r="AF406" s="25"/>
    </row>
    <row r="407" spans="29:32" x14ac:dyDescent="0.3">
      <c r="AC407" s="28"/>
      <c r="AD407" s="27">
        <v>2020</v>
      </c>
      <c r="AE407" s="26">
        <f>V183</f>
        <v>83.982042341902158</v>
      </c>
      <c r="AF407" s="25"/>
    </row>
    <row r="408" spans="29:32" x14ac:dyDescent="0.3">
      <c r="AC408" s="28"/>
      <c r="AD408" s="27">
        <v>2025</v>
      </c>
      <c r="AE408" s="26">
        <f>W183</f>
        <v>144.67993956100611</v>
      </c>
      <c r="AF408" s="25"/>
    </row>
    <row r="409" spans="29:32" x14ac:dyDescent="0.3">
      <c r="AC409" s="28"/>
      <c r="AD409" s="27">
        <v>2030</v>
      </c>
      <c r="AE409" s="26">
        <f>X183</f>
        <v>194.98965040491728</v>
      </c>
      <c r="AF409" s="25"/>
    </row>
    <row r="410" spans="29:32" x14ac:dyDescent="0.3">
      <c r="AC410" s="28"/>
      <c r="AD410" s="27">
        <v>2040</v>
      </c>
      <c r="AE410" s="26">
        <f>Y183</f>
        <v>268.94126666183593</v>
      </c>
      <c r="AF410" s="25"/>
    </row>
    <row r="411" spans="29:32" x14ac:dyDescent="0.3">
      <c r="AC411" s="28"/>
      <c r="AD411" s="29">
        <v>2050</v>
      </c>
      <c r="AE411" s="26">
        <f>Z183</f>
        <v>364.17349104577181</v>
      </c>
      <c r="AF411" s="25"/>
    </row>
    <row r="412" spans="29:32" x14ac:dyDescent="0.3">
      <c r="AC412" s="28" t="str">
        <f>C186</f>
        <v>IMDMT</v>
      </c>
      <c r="AD412" s="27">
        <v>2015</v>
      </c>
      <c r="AE412" s="26">
        <f>U186</f>
        <v>0</v>
      </c>
      <c r="AF412" s="25" t="str">
        <f>B186</f>
        <v>Machinery</v>
      </c>
    </row>
    <row r="413" spans="29:32" x14ac:dyDescent="0.3">
      <c r="AC413" s="28"/>
      <c r="AD413" s="27">
        <v>2020</v>
      </c>
      <c r="AE413" s="26">
        <f>V186</f>
        <v>53.321986805095037</v>
      </c>
      <c r="AF413" s="25"/>
    </row>
    <row r="414" spans="29:32" x14ac:dyDescent="0.3">
      <c r="AC414" s="28"/>
      <c r="AD414" s="27">
        <v>2025</v>
      </c>
      <c r="AE414" s="26">
        <f>W186</f>
        <v>74.61045442536907</v>
      </c>
      <c r="AF414" s="25"/>
    </row>
    <row r="415" spans="29:32" x14ac:dyDescent="0.3">
      <c r="AC415" s="28"/>
      <c r="AD415" s="27">
        <v>2030</v>
      </c>
      <c r="AE415" s="26">
        <f>X186</f>
        <v>108.91805032705815</v>
      </c>
      <c r="AF415" s="25"/>
    </row>
    <row r="416" spans="29:32" x14ac:dyDescent="0.3">
      <c r="AC416" s="28"/>
      <c r="AD416" s="27">
        <v>2040</v>
      </c>
      <c r="AE416" s="26">
        <f>Y186</f>
        <v>141.56641574024286</v>
      </c>
      <c r="AF416" s="25"/>
    </row>
    <row r="417" spans="29:53" x14ac:dyDescent="0.3">
      <c r="AC417" s="28"/>
      <c r="AD417" s="29">
        <v>2050</v>
      </c>
      <c r="AE417" s="26">
        <f>Z186</f>
        <v>154.78711892290485</v>
      </c>
      <c r="AF417" s="25"/>
    </row>
    <row r="418" spans="29:53" x14ac:dyDescent="0.3">
      <c r="AC418" s="28" t="str">
        <f>C187</f>
        <v>IMDHT</v>
      </c>
      <c r="AD418" s="27">
        <v>2015</v>
      </c>
      <c r="AE418" s="26">
        <f>U187</f>
        <v>0</v>
      </c>
      <c r="AF418" s="25"/>
      <c r="BA418" s="3"/>
    </row>
    <row r="419" spans="29:53" x14ac:dyDescent="0.3">
      <c r="AC419" s="28"/>
      <c r="AD419" s="27">
        <v>2020</v>
      </c>
      <c r="AE419" s="26">
        <f>V187</f>
        <v>135.94605628160929</v>
      </c>
      <c r="AF419" s="25"/>
      <c r="AZ419" s="3"/>
      <c r="BA419" s="3"/>
    </row>
    <row r="420" spans="29:53" x14ac:dyDescent="0.3">
      <c r="AC420" s="28"/>
      <c r="AD420" s="27">
        <v>2025</v>
      </c>
      <c r="AE420" s="26">
        <f>W187</f>
        <v>190.22166359972292</v>
      </c>
      <c r="AF420" s="25"/>
    </row>
    <row r="421" spans="29:53" x14ac:dyDescent="0.3">
      <c r="AC421" s="28"/>
      <c r="AD421" s="27">
        <v>2030</v>
      </c>
      <c r="AE421" s="26">
        <f>X187</f>
        <v>277.68994156141514</v>
      </c>
      <c r="AF421" s="25"/>
    </row>
    <row r="422" spans="29:53" x14ac:dyDescent="0.3">
      <c r="AC422" s="28"/>
      <c r="AD422" s="27">
        <v>2040</v>
      </c>
      <c r="AE422" s="26">
        <f>Y187</f>
        <v>360.92796002060834</v>
      </c>
      <c r="AF422" s="25"/>
    </row>
    <row r="423" spans="29:53" x14ac:dyDescent="0.3">
      <c r="AC423" s="28"/>
      <c r="AD423" s="29">
        <v>2050</v>
      </c>
      <c r="AE423" s="26">
        <f>Z187</f>
        <v>394.63455211595135</v>
      </c>
      <c r="AF423" s="25"/>
    </row>
    <row r="424" spans="29:53" x14ac:dyDescent="0.3">
      <c r="AC424" s="28" t="str">
        <f>C188</f>
        <v>IMDRH</v>
      </c>
      <c r="AD424" s="27">
        <v>2015</v>
      </c>
      <c r="AE424" s="26">
        <f>U188</f>
        <v>0</v>
      </c>
      <c r="AF424" s="25"/>
    </row>
    <row r="425" spans="29:53" x14ac:dyDescent="0.3">
      <c r="AC425" s="28"/>
      <c r="AD425" s="27">
        <v>2020</v>
      </c>
      <c r="AE425" s="26">
        <f>V188</f>
        <v>84.935874344748257</v>
      </c>
      <c r="AF425" s="25"/>
    </row>
    <row r="426" spans="29:53" x14ac:dyDescent="0.3">
      <c r="AC426" s="28"/>
      <c r="AD426" s="27">
        <v>2025</v>
      </c>
      <c r="AE426" s="26">
        <f>W188</f>
        <v>118.84598758559717</v>
      </c>
      <c r="AF426" s="25"/>
    </row>
    <row r="427" spans="29:53" x14ac:dyDescent="0.3">
      <c r="AC427" s="28"/>
      <c r="AD427" s="27">
        <v>2030</v>
      </c>
      <c r="AE427" s="26">
        <f>X188</f>
        <v>173.49409485188204</v>
      </c>
      <c r="AF427" s="25"/>
    </row>
    <row r="428" spans="29:53" x14ac:dyDescent="0.3">
      <c r="AC428" s="28"/>
      <c r="AD428" s="27">
        <v>2040</v>
      </c>
      <c r="AE428" s="26">
        <f>Y188</f>
        <v>225.49923622877333</v>
      </c>
      <c r="AF428" s="25"/>
    </row>
    <row r="429" spans="29:53" x14ac:dyDescent="0.3">
      <c r="AC429" s="28"/>
      <c r="AD429" s="29">
        <v>2050</v>
      </c>
      <c r="AE429" s="26">
        <f>Z188</f>
        <v>246.55831619847325</v>
      </c>
      <c r="AF429" s="25"/>
    </row>
    <row r="430" spans="29:53" x14ac:dyDescent="0.3">
      <c r="AC430" s="28" t="str">
        <f>C189</f>
        <v>IMDLA</v>
      </c>
      <c r="AD430" s="27">
        <v>2015</v>
      </c>
      <c r="AE430" s="26">
        <f>U189</f>
        <v>0</v>
      </c>
      <c r="AF430" s="25"/>
    </row>
    <row r="431" spans="29:53" x14ac:dyDescent="0.3">
      <c r="AC431" s="28"/>
      <c r="AD431" s="27">
        <v>2020</v>
      </c>
      <c r="AE431" s="26">
        <f>V189</f>
        <v>102.95256214294058</v>
      </c>
      <c r="AF431" s="25"/>
    </row>
    <row r="432" spans="29:53" x14ac:dyDescent="0.3">
      <c r="AC432" s="28"/>
      <c r="AD432" s="27">
        <v>2025</v>
      </c>
      <c r="AE432" s="26">
        <f>W189</f>
        <v>144.05572458914563</v>
      </c>
      <c r="AF432" s="25"/>
    </row>
    <row r="433" spans="29:32" x14ac:dyDescent="0.3">
      <c r="AC433" s="28"/>
      <c r="AD433" s="27">
        <v>2030</v>
      </c>
      <c r="AE433" s="26">
        <f>X189</f>
        <v>210.29584636018984</v>
      </c>
      <c r="AF433" s="25"/>
    </row>
    <row r="434" spans="29:32" x14ac:dyDescent="0.3">
      <c r="AC434" s="28"/>
      <c r="AD434" s="27">
        <v>2040</v>
      </c>
      <c r="AE434" s="26">
        <f>Y189</f>
        <v>273.33237351272243</v>
      </c>
      <c r="AF434" s="25"/>
    </row>
    <row r="435" spans="29:32" x14ac:dyDescent="0.3">
      <c r="AC435" s="28"/>
      <c r="AD435" s="29">
        <v>2050</v>
      </c>
      <c r="AE435" s="26">
        <f>Z189</f>
        <v>298.85852787305265</v>
      </c>
      <c r="AF435" s="25"/>
    </row>
    <row r="436" spans="29:32" x14ac:dyDescent="0.3">
      <c r="AC436" s="28" t="str">
        <f>C190</f>
        <v>IMDEM</v>
      </c>
      <c r="AD436" s="27">
        <v>2015</v>
      </c>
      <c r="AE436" s="26">
        <f>U190</f>
        <v>0</v>
      </c>
      <c r="AF436" s="25"/>
    </row>
    <row r="437" spans="29:32" x14ac:dyDescent="0.3">
      <c r="AC437" s="28"/>
      <c r="AD437" s="27">
        <v>2020</v>
      </c>
      <c r="AE437" s="26">
        <f>V190</f>
        <v>408.73360249037961</v>
      </c>
      <c r="AF437" s="25"/>
    </row>
    <row r="438" spans="29:32" x14ac:dyDescent="0.3">
      <c r="AC438" s="28"/>
      <c r="AD438" s="27">
        <v>2025</v>
      </c>
      <c r="AE438" s="26">
        <f>W190</f>
        <v>571.91792069179564</v>
      </c>
      <c r="AF438" s="25"/>
    </row>
    <row r="439" spans="29:32" x14ac:dyDescent="0.3">
      <c r="AC439" s="28"/>
      <c r="AD439" s="27">
        <v>2030</v>
      </c>
      <c r="AE439" s="26">
        <f>X190</f>
        <v>834.89888043993597</v>
      </c>
      <c r="AF439" s="25"/>
    </row>
    <row r="440" spans="29:32" x14ac:dyDescent="0.3">
      <c r="AC440" s="28"/>
      <c r="AD440" s="27">
        <v>2040</v>
      </c>
      <c r="AE440" s="26">
        <f>Y190</f>
        <v>1085.1611983001233</v>
      </c>
      <c r="AF440" s="25"/>
    </row>
    <row r="441" spans="29:32" x14ac:dyDescent="0.3">
      <c r="AC441" s="28"/>
      <c r="AD441" s="29">
        <v>2050</v>
      </c>
      <c r="AE441" s="26">
        <f>Z190</f>
        <v>1186.5029892400871</v>
      </c>
      <c r="AF441" s="25"/>
    </row>
    <row r="442" spans="29:32" x14ac:dyDescent="0.3">
      <c r="AC442" s="28" t="str">
        <f>C191</f>
        <v>IMDTF</v>
      </c>
      <c r="AD442" s="27">
        <v>2015</v>
      </c>
      <c r="AE442" s="26">
        <f>U191</f>
        <v>0</v>
      </c>
      <c r="AF442" s="25"/>
    </row>
    <row r="443" spans="29:32" x14ac:dyDescent="0.3">
      <c r="AC443" s="28"/>
      <c r="AD443" s="27">
        <v>2020</v>
      </c>
      <c r="AE443" s="26">
        <f>V191</f>
        <v>0</v>
      </c>
      <c r="AF443" s="25"/>
    </row>
    <row r="444" spans="29:32" x14ac:dyDescent="0.3">
      <c r="AC444" s="28"/>
      <c r="AD444" s="27">
        <v>2025</v>
      </c>
      <c r="AE444" s="26">
        <f>W191</f>
        <v>0</v>
      </c>
      <c r="AF444" s="25"/>
    </row>
    <row r="445" spans="29:32" x14ac:dyDescent="0.3">
      <c r="AC445" s="28"/>
      <c r="AD445" s="27">
        <v>2030</v>
      </c>
      <c r="AE445" s="26">
        <f>X191</f>
        <v>0</v>
      </c>
      <c r="AF445" s="25"/>
    </row>
    <row r="446" spans="29:32" x14ac:dyDescent="0.3">
      <c r="AC446" s="28"/>
      <c r="AD446" s="27">
        <v>2040</v>
      </c>
      <c r="AE446" s="26">
        <f>Y191</f>
        <v>0</v>
      </c>
      <c r="AF446" s="25"/>
    </row>
    <row r="447" spans="29:32" x14ac:dyDescent="0.3">
      <c r="AC447" s="28"/>
      <c r="AD447" s="29">
        <v>2050</v>
      </c>
      <c r="AE447" s="26">
        <f>Z191</f>
        <v>0</v>
      </c>
      <c r="AF447" s="25"/>
    </row>
    <row r="448" spans="29:32" x14ac:dyDescent="0.3">
      <c r="AC448" s="28" t="str">
        <f>C194</f>
        <v>IUDMT</v>
      </c>
      <c r="AD448" s="27">
        <v>2015</v>
      </c>
      <c r="AE448" s="26">
        <f>U194</f>
        <v>0</v>
      </c>
      <c r="AF448" s="25" t="str">
        <f>B194</f>
        <v>Service</v>
      </c>
    </row>
    <row r="449" spans="29:53" x14ac:dyDescent="0.3">
      <c r="AC449" s="28"/>
      <c r="AD449" s="27">
        <v>2020</v>
      </c>
      <c r="AE449" s="26">
        <f>V194</f>
        <v>68.622059285975638</v>
      </c>
      <c r="AF449" s="25"/>
    </row>
    <row r="450" spans="29:53" x14ac:dyDescent="0.3">
      <c r="AC450" s="28"/>
      <c r="AD450" s="27">
        <v>2025</v>
      </c>
      <c r="AE450" s="26">
        <f>W194</f>
        <v>119.59296226386672</v>
      </c>
      <c r="AF450" s="25"/>
    </row>
    <row r="451" spans="29:53" x14ac:dyDescent="0.3">
      <c r="AC451" s="28"/>
      <c r="AD451" s="27">
        <v>2030</v>
      </c>
      <c r="AE451" s="26">
        <f>X194</f>
        <v>155.34919645375834</v>
      </c>
      <c r="AF451" s="25"/>
    </row>
    <row r="452" spans="29:53" x14ac:dyDescent="0.3">
      <c r="AC452" s="28"/>
      <c r="AD452" s="27">
        <v>2040</v>
      </c>
      <c r="AE452" s="26">
        <f>Y194</f>
        <v>283.25792812545012</v>
      </c>
      <c r="AF452" s="25"/>
    </row>
    <row r="453" spans="29:53" x14ac:dyDescent="0.3">
      <c r="AC453" s="28"/>
      <c r="AD453" s="29">
        <v>2050</v>
      </c>
      <c r="AE453" s="26">
        <f>Z194</f>
        <v>433.85917172322763</v>
      </c>
      <c r="AF453" s="25"/>
    </row>
    <row r="454" spans="29:53" x14ac:dyDescent="0.3">
      <c r="AC454" s="28" t="str">
        <f>C195</f>
        <v>IUDHT</v>
      </c>
      <c r="AD454" s="27">
        <v>2015</v>
      </c>
      <c r="AE454" s="26">
        <f>U195</f>
        <v>0</v>
      </c>
      <c r="AF454" s="25"/>
      <c r="BA454" s="3"/>
    </row>
    <row r="455" spans="29:53" x14ac:dyDescent="0.3">
      <c r="AC455" s="28"/>
      <c r="AD455" s="27">
        <v>2020</v>
      </c>
      <c r="AE455" s="26">
        <f>V195</f>
        <v>0</v>
      </c>
      <c r="AF455" s="25"/>
      <c r="AZ455" s="3"/>
      <c r="BA455" s="3"/>
    </row>
    <row r="456" spans="29:53" x14ac:dyDescent="0.3">
      <c r="AC456" s="28"/>
      <c r="AD456" s="27">
        <v>2025</v>
      </c>
      <c r="AE456" s="26">
        <f>W195</f>
        <v>0</v>
      </c>
      <c r="AF456" s="25"/>
    </row>
    <row r="457" spans="29:53" x14ac:dyDescent="0.3">
      <c r="AC457" s="28"/>
      <c r="AD457" s="27">
        <v>2030</v>
      </c>
      <c r="AE457" s="26">
        <f>X195</f>
        <v>0</v>
      </c>
      <c r="AF457" s="25"/>
    </row>
    <row r="458" spans="29:53" x14ac:dyDescent="0.3">
      <c r="AC458" s="28"/>
      <c r="AD458" s="27">
        <v>2040</v>
      </c>
      <c r="AE458" s="26">
        <f>Y195</f>
        <v>0</v>
      </c>
      <c r="AF458" s="25"/>
    </row>
    <row r="459" spans="29:53" x14ac:dyDescent="0.3">
      <c r="AC459" s="28"/>
      <c r="AD459" s="29">
        <v>2050</v>
      </c>
      <c r="AE459" s="26">
        <f>Z195</f>
        <v>0</v>
      </c>
      <c r="AF459" s="25"/>
    </row>
    <row r="460" spans="29:53" x14ac:dyDescent="0.3">
      <c r="AC460" s="28" t="str">
        <f>C196</f>
        <v>IUDRH</v>
      </c>
      <c r="AD460" s="27">
        <v>2015</v>
      </c>
      <c r="AE460" s="26">
        <f>U196</f>
        <v>0</v>
      </c>
      <c r="AF460" s="25"/>
    </row>
    <row r="461" spans="29:53" x14ac:dyDescent="0.3">
      <c r="AC461" s="28"/>
      <c r="AD461" s="27">
        <v>2020</v>
      </c>
      <c r="AE461" s="26">
        <f>V196</f>
        <v>221.71184578311198</v>
      </c>
      <c r="AF461" s="25"/>
    </row>
    <row r="462" spans="29:53" x14ac:dyDescent="0.3">
      <c r="AC462" s="28"/>
      <c r="AD462" s="27">
        <v>2025</v>
      </c>
      <c r="AE462" s="26">
        <f>W196</f>
        <v>386.39435601447406</v>
      </c>
      <c r="AF462" s="25"/>
    </row>
    <row r="463" spans="29:53" x14ac:dyDescent="0.3">
      <c r="AC463" s="28"/>
      <c r="AD463" s="27">
        <v>2030</v>
      </c>
      <c r="AE463" s="26">
        <f>X196</f>
        <v>501.91960785013379</v>
      </c>
      <c r="AF463" s="25"/>
    </row>
    <row r="464" spans="29:53" x14ac:dyDescent="0.3">
      <c r="AC464" s="28"/>
      <c r="AD464" s="27">
        <v>2040</v>
      </c>
      <c r="AE464" s="26">
        <f>Y196</f>
        <v>915.18148436311719</v>
      </c>
      <c r="AF464" s="25"/>
    </row>
    <row r="465" spans="29:32" x14ac:dyDescent="0.3">
      <c r="AC465" s="28"/>
      <c r="AD465" s="29">
        <v>2050</v>
      </c>
      <c r="AE465" s="26">
        <f>Z196</f>
        <v>1401.7608735963308</v>
      </c>
      <c r="AF465" s="25"/>
    </row>
    <row r="466" spans="29:32" x14ac:dyDescent="0.3">
      <c r="AC466" s="28" t="str">
        <f>C197</f>
        <v>IUDLA</v>
      </c>
      <c r="AD466" s="27">
        <v>2015</v>
      </c>
      <c r="AE466" s="26">
        <f>U197</f>
        <v>0</v>
      </c>
      <c r="AF466" s="25"/>
    </row>
    <row r="467" spans="29:32" x14ac:dyDescent="0.3">
      <c r="AC467" s="28"/>
      <c r="AD467" s="27">
        <v>2020</v>
      </c>
      <c r="AE467" s="26">
        <f>V197</f>
        <v>635.38608686238263</v>
      </c>
      <c r="AF467" s="25"/>
    </row>
    <row r="468" spans="29:32" x14ac:dyDescent="0.3">
      <c r="AC468" s="28"/>
      <c r="AD468" s="27">
        <v>2025</v>
      </c>
      <c r="AE468" s="26">
        <f>W197</f>
        <v>1107.3364031884694</v>
      </c>
      <c r="AF468" s="25"/>
    </row>
    <row r="469" spans="29:32" x14ac:dyDescent="0.3">
      <c r="AC469" s="28"/>
      <c r="AD469" s="27">
        <v>2030</v>
      </c>
      <c r="AE469" s="26">
        <f>X197</f>
        <v>1438.4108996294672</v>
      </c>
      <c r="AF469" s="25"/>
    </row>
    <row r="470" spans="29:32" x14ac:dyDescent="0.3">
      <c r="AC470" s="28"/>
      <c r="AD470" s="27">
        <v>2040</v>
      </c>
      <c r="AE470" s="26">
        <f>Y197</f>
        <v>2622.744761627338</v>
      </c>
      <c r="AF470" s="25"/>
    </row>
    <row r="471" spans="29:32" x14ac:dyDescent="0.3">
      <c r="AC471" s="28"/>
      <c r="AD471" s="29">
        <v>2050</v>
      </c>
      <c r="AE471" s="26">
        <f>Z197</f>
        <v>4017.1933666658647</v>
      </c>
      <c r="AF471" s="25"/>
    </row>
    <row r="472" spans="29:32" x14ac:dyDescent="0.3">
      <c r="AC472" s="28" t="str">
        <f>C198</f>
        <v>IUDEM</v>
      </c>
      <c r="AD472" s="27">
        <v>2015</v>
      </c>
      <c r="AE472" s="26">
        <f>U198</f>
        <v>0</v>
      </c>
      <c r="AF472" s="25"/>
    </row>
    <row r="473" spans="29:32" x14ac:dyDescent="0.3">
      <c r="AC473" s="28"/>
      <c r="AD473" s="27">
        <v>2020</v>
      </c>
      <c r="AE473" s="26">
        <f>V198</f>
        <v>397.11612175251435</v>
      </c>
      <c r="AF473" s="25"/>
    </row>
    <row r="474" spans="29:32" x14ac:dyDescent="0.3">
      <c r="AC474" s="28"/>
      <c r="AD474" s="27">
        <v>2025</v>
      </c>
      <c r="AE474" s="26">
        <f>W198</f>
        <v>692.08493387238332</v>
      </c>
      <c r="AF474" s="25"/>
    </row>
    <row r="475" spans="29:32" x14ac:dyDescent="0.3">
      <c r="AC475" s="28"/>
      <c r="AD475" s="27">
        <v>2030</v>
      </c>
      <c r="AE475" s="26">
        <f>X198</f>
        <v>899.00639903549973</v>
      </c>
      <c r="AF475" s="25"/>
    </row>
    <row r="476" spans="29:32" x14ac:dyDescent="0.3">
      <c r="AC476" s="28"/>
      <c r="AD476" s="27">
        <v>2040</v>
      </c>
      <c r="AE476" s="26">
        <f>Y198</f>
        <v>1639.214722543592</v>
      </c>
      <c r="AF476" s="25"/>
    </row>
    <row r="477" spans="29:32" x14ac:dyDescent="0.3">
      <c r="AC477" s="28"/>
      <c r="AD477" s="29">
        <v>2050</v>
      </c>
      <c r="AE477" s="26">
        <f>Z198</f>
        <v>2510.7447000894326</v>
      </c>
      <c r="AF477" s="25"/>
    </row>
    <row r="478" spans="29:32" x14ac:dyDescent="0.3">
      <c r="AC478" s="28" t="str">
        <f>C199</f>
        <v>IUDTF</v>
      </c>
      <c r="AD478" s="27">
        <v>2015</v>
      </c>
      <c r="AE478" s="26">
        <f>U199</f>
        <v>0</v>
      </c>
      <c r="AF478" s="25"/>
    </row>
    <row r="479" spans="29:32" x14ac:dyDescent="0.3">
      <c r="AC479" s="28"/>
      <c r="AD479" s="27">
        <v>2020</v>
      </c>
      <c r="AE479" s="26">
        <f>V199</f>
        <v>0</v>
      </c>
      <c r="AF479" s="25"/>
    </row>
    <row r="480" spans="29:32" x14ac:dyDescent="0.3">
      <c r="AC480" s="28"/>
      <c r="AD480" s="27">
        <v>2025</v>
      </c>
      <c r="AE480" s="26">
        <f>W199</f>
        <v>0</v>
      </c>
      <c r="AF480" s="25"/>
    </row>
    <row r="481" spans="29:53" x14ac:dyDescent="0.3">
      <c r="AC481" s="28"/>
      <c r="AD481" s="27">
        <v>2030</v>
      </c>
      <c r="AE481" s="26">
        <f>X199</f>
        <v>0</v>
      </c>
      <c r="AF481" s="25"/>
    </row>
    <row r="482" spans="29:53" x14ac:dyDescent="0.3">
      <c r="AC482" s="28"/>
      <c r="AD482" s="27">
        <v>2040</v>
      </c>
      <c r="AE482" s="26">
        <f>Y199</f>
        <v>0</v>
      </c>
      <c r="AF482" s="25"/>
    </row>
    <row r="483" spans="29:53" x14ac:dyDescent="0.3">
      <c r="AC483" s="28"/>
      <c r="AD483" s="29">
        <v>2050</v>
      </c>
      <c r="AE483" s="26">
        <f>Z199</f>
        <v>0</v>
      </c>
      <c r="AF483" s="25"/>
    </row>
    <row r="484" spans="29:53" x14ac:dyDescent="0.3">
      <c r="AC484" s="28" t="str">
        <f>C202</f>
        <v>INDMT</v>
      </c>
      <c r="AD484" s="27">
        <v>2015</v>
      </c>
      <c r="AE484" s="26">
        <f>U202</f>
        <v>0</v>
      </c>
      <c r="AF484" s="25" t="str">
        <f>B202</f>
        <v>Construction</v>
      </c>
    </row>
    <row r="485" spans="29:53" x14ac:dyDescent="0.3">
      <c r="AC485" s="28"/>
      <c r="AD485" s="27">
        <v>2020</v>
      </c>
      <c r="AE485" s="26">
        <f>V202</f>
        <v>113.34301382450506</v>
      </c>
      <c r="AF485" s="25"/>
    </row>
    <row r="486" spans="29:53" x14ac:dyDescent="0.3">
      <c r="AC486" s="28"/>
      <c r="AD486" s="27">
        <v>2025</v>
      </c>
      <c r="AE486" s="26">
        <f>W202</f>
        <v>250.60558033745562</v>
      </c>
      <c r="AF486" s="25"/>
    </row>
    <row r="487" spans="29:53" x14ac:dyDescent="0.3">
      <c r="AC487" s="28"/>
      <c r="AD487" s="27">
        <v>2030</v>
      </c>
      <c r="AE487" s="26">
        <f>X202</f>
        <v>393.2119938298344</v>
      </c>
      <c r="AF487" s="25"/>
    </row>
    <row r="488" spans="29:53" x14ac:dyDescent="0.3">
      <c r="AC488" s="28"/>
      <c r="AD488" s="27">
        <v>2040</v>
      </c>
      <c r="AE488" s="26">
        <f>Y202</f>
        <v>652.4764244133836</v>
      </c>
      <c r="AF488" s="25"/>
    </row>
    <row r="489" spans="29:53" x14ac:dyDescent="0.3">
      <c r="AC489" s="28"/>
      <c r="AD489" s="29">
        <v>2050</v>
      </c>
      <c r="AE489" s="26">
        <f>Z202</f>
        <v>928.57229229265897</v>
      </c>
      <c r="AF489" s="25"/>
    </row>
    <row r="490" spans="29:53" x14ac:dyDescent="0.3">
      <c r="AC490" s="28" t="str">
        <f>C203</f>
        <v>INDHT</v>
      </c>
      <c r="AD490" s="27">
        <v>2015</v>
      </c>
      <c r="AE490" s="26">
        <f>U203</f>
        <v>0</v>
      </c>
      <c r="AF490" s="25"/>
      <c r="BA490" s="3"/>
    </row>
    <row r="491" spans="29:53" x14ac:dyDescent="0.3">
      <c r="AC491" s="28"/>
      <c r="AD491" s="27">
        <v>2020</v>
      </c>
      <c r="AE491" s="26">
        <f>V203</f>
        <v>2.2017630034960738</v>
      </c>
      <c r="AF491" s="25"/>
      <c r="AZ491" s="3"/>
      <c r="BA491" s="3"/>
    </row>
    <row r="492" spans="29:53" x14ac:dyDescent="0.3">
      <c r="AC492" s="28"/>
      <c r="AD492" s="27">
        <v>2025</v>
      </c>
      <c r="AE492" s="26">
        <f>W203</f>
        <v>4.8681791372780641</v>
      </c>
      <c r="AF492" s="25"/>
    </row>
    <row r="493" spans="29:53" x14ac:dyDescent="0.3">
      <c r="AC493" s="28"/>
      <c r="AD493" s="27">
        <v>2030</v>
      </c>
      <c r="AE493" s="26">
        <f>X203</f>
        <v>7.6384030328147183</v>
      </c>
      <c r="AF493" s="25"/>
    </row>
    <row r="494" spans="29:53" x14ac:dyDescent="0.3">
      <c r="AC494" s="28"/>
      <c r="AD494" s="27">
        <v>2040</v>
      </c>
      <c r="AE494" s="26">
        <f>Y203</f>
        <v>12.674786062695988</v>
      </c>
      <c r="AF494" s="25"/>
    </row>
    <row r="495" spans="29:53" x14ac:dyDescent="0.3">
      <c r="AC495" s="28"/>
      <c r="AD495" s="29">
        <v>2050</v>
      </c>
      <c r="AE495" s="26">
        <f>Z203</f>
        <v>18.038130893599909</v>
      </c>
      <c r="AF495" s="25"/>
    </row>
    <row r="496" spans="29:53" x14ac:dyDescent="0.3">
      <c r="AC496" s="28" t="str">
        <f>C204</f>
        <v>INDRH</v>
      </c>
      <c r="AD496" s="27">
        <v>2015</v>
      </c>
      <c r="AE496" s="26">
        <f>U204</f>
        <v>0</v>
      </c>
      <c r="AF496" s="25"/>
    </row>
    <row r="497" spans="29:32" x14ac:dyDescent="0.3">
      <c r="AC497" s="28"/>
      <c r="AD497" s="27">
        <v>2020</v>
      </c>
      <c r="AE497" s="26">
        <f>V204</f>
        <v>5.2150860462484854</v>
      </c>
      <c r="AF497" s="25"/>
    </row>
    <row r="498" spans="29:32" x14ac:dyDescent="0.3">
      <c r="AC498" s="28"/>
      <c r="AD498" s="27">
        <v>2025</v>
      </c>
      <c r="AE498" s="26">
        <f>W204</f>
        <v>11.530747427922233</v>
      </c>
      <c r="AF498" s="25"/>
    </row>
    <row r="499" spans="29:32" x14ac:dyDescent="0.3">
      <c r="AC499" s="28"/>
      <c r="AD499" s="27">
        <v>2030</v>
      </c>
      <c r="AE499" s="26">
        <f>X204</f>
        <v>18.092287411861292</v>
      </c>
      <c r="AF499" s="25"/>
    </row>
    <row r="500" spans="29:32" x14ac:dyDescent="0.3">
      <c r="AC500" s="28"/>
      <c r="AD500" s="27">
        <v>2040</v>
      </c>
      <c r="AE500" s="26">
        <f>Y204</f>
        <v>30.021441830838768</v>
      </c>
      <c r="AF500" s="25"/>
    </row>
    <row r="501" spans="29:32" x14ac:dyDescent="0.3">
      <c r="AC501" s="28"/>
      <c r="AD501" s="29">
        <v>2050</v>
      </c>
      <c r="AE501" s="26">
        <f>Z204</f>
        <v>42.725036515849439</v>
      </c>
      <c r="AF501" s="25"/>
    </row>
    <row r="502" spans="29:32" x14ac:dyDescent="0.3">
      <c r="AC502" s="28" t="str">
        <f>C205</f>
        <v>INDLA</v>
      </c>
      <c r="AD502" s="27">
        <v>2015</v>
      </c>
      <c r="AE502" s="26">
        <f>U205</f>
        <v>0</v>
      </c>
      <c r="AF502" s="25"/>
    </row>
    <row r="503" spans="29:32" x14ac:dyDescent="0.3">
      <c r="AC503" s="28"/>
      <c r="AD503" s="27">
        <v>2020</v>
      </c>
      <c r="AE503" s="26">
        <f>V205</f>
        <v>23.330666977969038</v>
      </c>
      <c r="AF503" s="25"/>
    </row>
    <row r="504" spans="29:32" x14ac:dyDescent="0.3">
      <c r="AC504" s="28"/>
      <c r="AD504" s="27">
        <v>2025</v>
      </c>
      <c r="AE504" s="26">
        <f>W205</f>
        <v>51.584964440126278</v>
      </c>
      <c r="AF504" s="25"/>
    </row>
    <row r="505" spans="29:32" x14ac:dyDescent="0.3">
      <c r="AC505" s="28"/>
      <c r="AD505" s="27">
        <v>2030</v>
      </c>
      <c r="AE505" s="26">
        <f>X205</f>
        <v>80.939246012917238</v>
      </c>
      <c r="AF505" s="25"/>
    </row>
    <row r="506" spans="29:32" x14ac:dyDescent="0.3">
      <c r="AC506" s="28"/>
      <c r="AD506" s="27">
        <v>2040</v>
      </c>
      <c r="AE506" s="26">
        <f>Y205</f>
        <v>134.30655896034992</v>
      </c>
      <c r="AF506" s="25"/>
    </row>
    <row r="507" spans="29:32" x14ac:dyDescent="0.3">
      <c r="AC507" s="28"/>
      <c r="AD507" s="29">
        <v>2050</v>
      </c>
      <c r="AE507" s="26">
        <f>Z205</f>
        <v>191.13847590106607</v>
      </c>
      <c r="AF507" s="25"/>
    </row>
    <row r="508" spans="29:32" x14ac:dyDescent="0.3">
      <c r="AC508" s="28" t="str">
        <f>C206</f>
        <v>INDEM</v>
      </c>
      <c r="AD508" s="27">
        <v>2015</v>
      </c>
      <c r="AE508" s="26">
        <f>U206</f>
        <v>0</v>
      </c>
      <c r="AF508" s="25"/>
    </row>
    <row r="509" spans="29:32" x14ac:dyDescent="0.3">
      <c r="AC509" s="28"/>
      <c r="AD509" s="27">
        <v>2020</v>
      </c>
      <c r="AE509" s="26">
        <f>V206</f>
        <v>79.598719511191803</v>
      </c>
      <c r="AF509" s="25"/>
    </row>
    <row r="510" spans="29:32" x14ac:dyDescent="0.3">
      <c r="AC510" s="28"/>
      <c r="AD510" s="27">
        <v>2025</v>
      </c>
      <c r="AE510" s="26">
        <f>W206</f>
        <v>175.99570210923488</v>
      </c>
      <c r="AF510" s="25"/>
    </row>
    <row r="511" spans="29:32" x14ac:dyDescent="0.3">
      <c r="AC511" s="28"/>
      <c r="AD511" s="27">
        <v>2030</v>
      </c>
      <c r="AE511" s="26">
        <f>X206</f>
        <v>276.14557041653723</v>
      </c>
      <c r="AF511" s="25"/>
    </row>
    <row r="512" spans="29:32" x14ac:dyDescent="0.3">
      <c r="AC512" s="28"/>
      <c r="AD512" s="27">
        <v>2040</v>
      </c>
      <c r="AE512" s="26">
        <f>Y206</f>
        <v>458.22222422073366</v>
      </c>
      <c r="AF512" s="25"/>
    </row>
    <row r="513" spans="29:53" x14ac:dyDescent="0.3">
      <c r="AC513" s="28"/>
      <c r="AD513" s="29">
        <v>2050</v>
      </c>
      <c r="AE513" s="26">
        <f>Z206</f>
        <v>652.11928769170675</v>
      </c>
      <c r="AF513" s="25"/>
    </row>
    <row r="514" spans="29:53" x14ac:dyDescent="0.3">
      <c r="AC514" s="28" t="str">
        <f>C207</f>
        <v>INDTF</v>
      </c>
      <c r="AD514" s="27">
        <v>2015</v>
      </c>
      <c r="AE514" s="26">
        <f>U207</f>
        <v>0</v>
      </c>
      <c r="AF514" s="25"/>
    </row>
    <row r="515" spans="29:53" x14ac:dyDescent="0.3">
      <c r="AC515" s="28"/>
      <c r="AD515" s="27">
        <v>2020</v>
      </c>
      <c r="AE515" s="26">
        <f>V207</f>
        <v>0</v>
      </c>
      <c r="AF515" s="25"/>
    </row>
    <row r="516" spans="29:53" x14ac:dyDescent="0.3">
      <c r="AC516" s="28"/>
      <c r="AD516" s="27">
        <v>2025</v>
      </c>
      <c r="AE516" s="26">
        <f>W207</f>
        <v>0</v>
      </c>
      <c r="AF516" s="25"/>
    </row>
    <row r="517" spans="29:53" x14ac:dyDescent="0.3">
      <c r="AC517" s="28"/>
      <c r="AD517" s="27">
        <v>2030</v>
      </c>
      <c r="AE517" s="26">
        <f>X207</f>
        <v>0</v>
      </c>
      <c r="AF517" s="25"/>
    </row>
    <row r="518" spans="29:53" x14ac:dyDescent="0.3">
      <c r="AC518" s="28"/>
      <c r="AD518" s="27">
        <v>2040</v>
      </c>
      <c r="AE518" s="26">
        <f>Y207</f>
        <v>0</v>
      </c>
      <c r="AF518" s="25"/>
    </row>
    <row r="519" spans="29:53" x14ac:dyDescent="0.3">
      <c r="AC519" s="28"/>
      <c r="AD519" s="29">
        <v>2050</v>
      </c>
      <c r="AE519" s="26">
        <f>Z207</f>
        <v>0</v>
      </c>
      <c r="AF519" s="25"/>
    </row>
    <row r="520" spans="29:53" x14ac:dyDescent="0.3">
      <c r="AC520" s="28" t="str">
        <f>C210</f>
        <v>IWDMT</v>
      </c>
      <c r="AD520" s="27">
        <v>2015</v>
      </c>
      <c r="AE520" s="26">
        <f>U210</f>
        <v>0</v>
      </c>
      <c r="AF520" s="25" t="str">
        <f>B210</f>
        <v>Wood products</v>
      </c>
    </row>
    <row r="521" spans="29:53" x14ac:dyDescent="0.3">
      <c r="AC521" s="28"/>
      <c r="AD521" s="27">
        <v>2020</v>
      </c>
      <c r="AE521" s="26">
        <f>V210</f>
        <v>241.13758960828281</v>
      </c>
      <c r="AF521" s="25"/>
    </row>
    <row r="522" spans="29:53" x14ac:dyDescent="0.3">
      <c r="AC522" s="28"/>
      <c r="AD522" s="27">
        <v>2025</v>
      </c>
      <c r="AE522" s="26">
        <f>W210</f>
        <v>337.41025452549246</v>
      </c>
      <c r="AF522" s="25"/>
    </row>
    <row r="523" spans="29:53" x14ac:dyDescent="0.3">
      <c r="AC523" s="28"/>
      <c r="AD523" s="27">
        <v>2030</v>
      </c>
      <c r="AE523" s="26">
        <f>X210</f>
        <v>492.55921795829983</v>
      </c>
      <c r="AF523" s="25"/>
    </row>
    <row r="524" spans="29:53" x14ac:dyDescent="0.3">
      <c r="AC524" s="28"/>
      <c r="AD524" s="27">
        <v>2040</v>
      </c>
      <c r="AE524" s="26">
        <f>Y210</f>
        <v>640.20465677442348</v>
      </c>
      <c r="AF524" s="25"/>
    </row>
    <row r="525" spans="29:53" x14ac:dyDescent="0.3">
      <c r="AC525" s="28"/>
      <c r="AD525" s="29">
        <v>2050</v>
      </c>
      <c r="AE525" s="26">
        <f>Z210</f>
        <v>699.99253583539291</v>
      </c>
      <c r="AF525" s="25"/>
    </row>
    <row r="526" spans="29:53" x14ac:dyDescent="0.3">
      <c r="AC526" s="28" t="str">
        <f>C211</f>
        <v>IWDHT</v>
      </c>
      <c r="AD526" s="27">
        <v>2015</v>
      </c>
      <c r="AE526" s="26">
        <f>U211</f>
        <v>0</v>
      </c>
      <c r="AF526" s="25"/>
      <c r="BA526" s="3"/>
    </row>
    <row r="527" spans="29:53" x14ac:dyDescent="0.3">
      <c r="AC527" s="28"/>
      <c r="AD527" s="27">
        <v>2020</v>
      </c>
      <c r="AE527" s="26">
        <f>V211</f>
        <v>0</v>
      </c>
      <c r="AF527" s="25"/>
      <c r="AZ527" s="3"/>
      <c r="BA527" s="3"/>
    </row>
    <row r="528" spans="29:53" x14ac:dyDescent="0.3">
      <c r="AC528" s="28"/>
      <c r="AD528" s="27">
        <v>2025</v>
      </c>
      <c r="AE528" s="26">
        <f>W211</f>
        <v>0</v>
      </c>
      <c r="AF528" s="25"/>
    </row>
    <row r="529" spans="29:32" x14ac:dyDescent="0.3">
      <c r="AC529" s="28"/>
      <c r="AD529" s="27">
        <v>2030</v>
      </c>
      <c r="AE529" s="26">
        <f>X211</f>
        <v>0</v>
      </c>
      <c r="AF529" s="25"/>
    </row>
    <row r="530" spans="29:32" x14ac:dyDescent="0.3">
      <c r="AC530" s="28"/>
      <c r="AD530" s="27">
        <v>2040</v>
      </c>
      <c r="AE530" s="26">
        <f>Y211</f>
        <v>0</v>
      </c>
      <c r="AF530" s="25"/>
    </row>
    <row r="531" spans="29:32" x14ac:dyDescent="0.3">
      <c r="AC531" s="28"/>
      <c r="AD531" s="29">
        <v>2050</v>
      </c>
      <c r="AE531" s="26">
        <f>Z211</f>
        <v>0</v>
      </c>
      <c r="AF531" s="25"/>
    </row>
    <row r="532" spans="29:32" x14ac:dyDescent="0.3">
      <c r="AC532" s="28" t="str">
        <f>C212</f>
        <v>IWDRH</v>
      </c>
      <c r="AD532" s="27">
        <v>2015</v>
      </c>
      <c r="AE532" s="26">
        <f>U212</f>
        <v>0</v>
      </c>
      <c r="AF532" s="25"/>
    </row>
    <row r="533" spans="29:32" x14ac:dyDescent="0.3">
      <c r="AC533" s="28"/>
      <c r="AD533" s="27">
        <v>2020</v>
      </c>
      <c r="AE533" s="26">
        <f>V212</f>
        <v>89.99447529335302</v>
      </c>
      <c r="AF533" s="25"/>
    </row>
    <row r="534" spans="29:32" x14ac:dyDescent="0.3">
      <c r="AC534" s="28"/>
      <c r="AD534" s="27">
        <v>2025</v>
      </c>
      <c r="AE534" s="26">
        <f>W212</f>
        <v>125.92420312380604</v>
      </c>
      <c r="AF534" s="25"/>
    </row>
    <row r="535" spans="29:32" x14ac:dyDescent="0.3">
      <c r="AC535" s="28"/>
      <c r="AD535" s="27">
        <v>2030</v>
      </c>
      <c r="AE535" s="26">
        <f>X212</f>
        <v>183.82703602150818</v>
      </c>
      <c r="AF535" s="25"/>
    </row>
    <row r="536" spans="29:32" x14ac:dyDescent="0.3">
      <c r="AC536" s="28"/>
      <c r="AD536" s="27">
        <v>2040</v>
      </c>
      <c r="AE536" s="26">
        <f>Y212</f>
        <v>238.92949357405513</v>
      </c>
      <c r="AF536" s="25"/>
    </row>
    <row r="537" spans="29:32" x14ac:dyDescent="0.3">
      <c r="AC537" s="28"/>
      <c r="AD537" s="29">
        <v>2050</v>
      </c>
      <c r="AE537" s="26">
        <f>Z212</f>
        <v>261.24280778497888</v>
      </c>
      <c r="AF537" s="25"/>
    </row>
    <row r="538" spans="29:32" x14ac:dyDescent="0.3">
      <c r="AC538" s="28" t="str">
        <f>C213</f>
        <v>IWDLA</v>
      </c>
      <c r="AD538" s="27">
        <v>2015</v>
      </c>
      <c r="AE538" s="26">
        <f>U213</f>
        <v>0</v>
      </c>
      <c r="AF538" s="25"/>
    </row>
    <row r="539" spans="29:32" x14ac:dyDescent="0.3">
      <c r="AC539" s="28"/>
      <c r="AD539" s="27">
        <v>2020</v>
      </c>
      <c r="AE539" s="26">
        <f>V213</f>
        <v>55.501471786607361</v>
      </c>
      <c r="AF539" s="25"/>
    </row>
    <row r="540" spans="29:32" x14ac:dyDescent="0.3">
      <c r="AC540" s="28"/>
      <c r="AD540" s="27">
        <v>2025</v>
      </c>
      <c r="AE540" s="26">
        <f>W213</f>
        <v>77.660085067945971</v>
      </c>
      <c r="AF540" s="25"/>
    </row>
    <row r="541" spans="29:32" x14ac:dyDescent="0.3">
      <c r="AC541" s="28"/>
      <c r="AD541" s="27">
        <v>2030</v>
      </c>
      <c r="AE541" s="26">
        <f>X213</f>
        <v>113.36997099106338</v>
      </c>
      <c r="AF541" s="25"/>
    </row>
    <row r="542" spans="29:32" x14ac:dyDescent="0.3">
      <c r="AC542" s="28"/>
      <c r="AD542" s="27">
        <v>2040</v>
      </c>
      <c r="AE542" s="26">
        <f>Y213</f>
        <v>147.35280697356635</v>
      </c>
      <c r="AF542" s="25"/>
    </row>
    <row r="543" spans="29:32" x14ac:dyDescent="0.3">
      <c r="AC543" s="28"/>
      <c r="AD543" s="29">
        <v>2050</v>
      </c>
      <c r="AE543" s="26">
        <f>Z213</f>
        <v>161.11389369701723</v>
      </c>
      <c r="AF543" s="25"/>
    </row>
    <row r="544" spans="29:32" x14ac:dyDescent="0.3">
      <c r="AC544" s="28" t="str">
        <f>C214</f>
        <v>IWDEM</v>
      </c>
      <c r="AD544" s="27">
        <v>2015</v>
      </c>
      <c r="AE544" s="26">
        <f>U214</f>
        <v>0</v>
      </c>
      <c r="AF544" s="25"/>
    </row>
    <row r="545" spans="29:32" x14ac:dyDescent="0.3">
      <c r="AC545" s="28"/>
      <c r="AD545" s="27">
        <v>2020</v>
      </c>
      <c r="AE545" s="26">
        <f>V214</f>
        <v>194.25515125312563</v>
      </c>
      <c r="AF545" s="25"/>
    </row>
    <row r="546" spans="29:32" x14ac:dyDescent="0.3">
      <c r="AC546" s="28"/>
      <c r="AD546" s="27">
        <v>2025</v>
      </c>
      <c r="AE546" s="26">
        <f>W214</f>
        <v>271.81029773780983</v>
      </c>
      <c r="AF546" s="25"/>
    </row>
    <row r="547" spans="29:32" x14ac:dyDescent="0.3">
      <c r="AC547" s="28"/>
      <c r="AD547" s="27">
        <v>2030</v>
      </c>
      <c r="AE547" s="26">
        <f>X214</f>
        <v>396.79489846872104</v>
      </c>
      <c r="AF547" s="25"/>
    </row>
    <row r="548" spans="29:32" x14ac:dyDescent="0.3">
      <c r="AC548" s="28"/>
      <c r="AD548" s="27">
        <v>2040</v>
      </c>
      <c r="AE548" s="26">
        <f>Y214</f>
        <v>515.73482440748103</v>
      </c>
      <c r="AF548" s="25"/>
    </row>
    <row r="549" spans="29:32" x14ac:dyDescent="0.3">
      <c r="AC549" s="28"/>
      <c r="AD549" s="29">
        <v>2050</v>
      </c>
      <c r="AE549" s="26">
        <f>Z214</f>
        <v>563.89862793955899</v>
      </c>
      <c r="AF549" s="25"/>
    </row>
    <row r="550" spans="29:32" x14ac:dyDescent="0.3">
      <c r="AC550" s="28" t="str">
        <f>C215</f>
        <v>IWDTF</v>
      </c>
      <c r="AD550" s="27">
        <v>2015</v>
      </c>
      <c r="AE550" s="26">
        <f>U215</f>
        <v>0</v>
      </c>
      <c r="AF550" s="25"/>
    </row>
    <row r="551" spans="29:32" x14ac:dyDescent="0.3">
      <c r="AC551" s="28"/>
      <c r="AD551" s="27">
        <v>2020</v>
      </c>
      <c r="AE551" s="26">
        <f>V215</f>
        <v>31.126842468467363</v>
      </c>
      <c r="AF551" s="25"/>
    </row>
    <row r="552" spans="29:32" x14ac:dyDescent="0.3">
      <c r="AC552" s="28"/>
      <c r="AD552" s="27">
        <v>2025</v>
      </c>
      <c r="AE552" s="26">
        <f>W215</f>
        <v>43.55403840986105</v>
      </c>
      <c r="AF552" s="25"/>
    </row>
    <row r="553" spans="29:32" x14ac:dyDescent="0.3">
      <c r="AC553" s="28"/>
      <c r="AD553" s="27">
        <v>2030</v>
      </c>
      <c r="AE553" s="26">
        <f>X215</f>
        <v>63.581182878560291</v>
      </c>
      <c r="AF553" s="25"/>
    </row>
    <row r="554" spans="29:32" x14ac:dyDescent="0.3">
      <c r="AC554" s="28"/>
      <c r="AD554" s="27">
        <v>2040</v>
      </c>
      <c r="AE554" s="26">
        <f>Y215</f>
        <v>82.639747421246412</v>
      </c>
      <c r="AF554" s="25"/>
    </row>
    <row r="555" spans="29:32" x14ac:dyDescent="0.3">
      <c r="AC555" s="28"/>
      <c r="AD555" s="29">
        <v>2050</v>
      </c>
      <c r="AE555" s="26">
        <f>Z215</f>
        <v>90.357365798695184</v>
      </c>
      <c r="AF555" s="25"/>
    </row>
    <row r="556" spans="29:32" x14ac:dyDescent="0.3">
      <c r="AC556" s="28" t="str">
        <f>C218</f>
        <v>IIDMT</v>
      </c>
      <c r="AD556" s="27">
        <v>2015</v>
      </c>
      <c r="AE556" s="26">
        <f>U218</f>
        <v>0</v>
      </c>
      <c r="AF556" s="25" t="str">
        <f>B218</f>
        <v>Mining</v>
      </c>
    </row>
    <row r="557" spans="29:32" x14ac:dyDescent="0.3">
      <c r="AC557" s="28"/>
      <c r="AD557" s="27">
        <v>2020</v>
      </c>
      <c r="AE557" s="26">
        <f>V218</f>
        <v>57.382000523377386</v>
      </c>
      <c r="AF557" s="25"/>
    </row>
    <row r="558" spans="29:32" x14ac:dyDescent="0.3">
      <c r="AC558" s="28"/>
      <c r="AD558" s="27">
        <v>2025</v>
      </c>
      <c r="AE558" s="26">
        <f>W218</f>
        <v>80.291403066714892</v>
      </c>
      <c r="AF558" s="25"/>
    </row>
    <row r="559" spans="29:32" x14ac:dyDescent="0.3">
      <c r="AC559" s="28"/>
      <c r="AD559" s="27">
        <v>2030</v>
      </c>
      <c r="AE559" s="26">
        <f>X218</f>
        <v>117.21122927616202</v>
      </c>
      <c r="AF559" s="25"/>
    </row>
    <row r="560" spans="29:32" x14ac:dyDescent="0.3">
      <c r="AC560" s="28"/>
      <c r="AD560" s="27">
        <v>2040</v>
      </c>
      <c r="AE560" s="26">
        <f>Y218</f>
        <v>152.34548877167987</v>
      </c>
      <c r="AF560" s="25"/>
    </row>
    <row r="561" spans="29:53" x14ac:dyDescent="0.3">
      <c r="AC561" s="28"/>
      <c r="AD561" s="29">
        <v>2050</v>
      </c>
      <c r="AE561" s="26">
        <f>Z218</f>
        <v>166.57283554553314</v>
      </c>
      <c r="AF561" s="25"/>
    </row>
    <row r="562" spans="29:53" x14ac:dyDescent="0.3">
      <c r="AC562" s="28" t="str">
        <f>C219</f>
        <v>IIDHT</v>
      </c>
      <c r="AD562" s="27">
        <v>2015</v>
      </c>
      <c r="AE562" s="26">
        <f>U219</f>
        <v>0</v>
      </c>
      <c r="AF562" s="25"/>
      <c r="BA562" s="3"/>
    </row>
    <row r="563" spans="29:53" x14ac:dyDescent="0.3">
      <c r="AC563" s="28"/>
      <c r="AD563" s="27">
        <v>2020</v>
      </c>
      <c r="AE563" s="26">
        <f>V219</f>
        <v>11.395617945139659</v>
      </c>
      <c r="AF563" s="25"/>
      <c r="AZ563" s="3"/>
      <c r="BA563" s="3"/>
    </row>
    <row r="564" spans="29:53" x14ac:dyDescent="0.3">
      <c r="AC564" s="28"/>
      <c r="AD564" s="27">
        <v>2025</v>
      </c>
      <c r="AE564" s="26">
        <f>W219</f>
        <v>15.945246685060074</v>
      </c>
      <c r="AF564" s="25"/>
    </row>
    <row r="565" spans="29:53" x14ac:dyDescent="0.3">
      <c r="AC565" s="28"/>
      <c r="AD565" s="27">
        <v>2030</v>
      </c>
      <c r="AE565" s="26">
        <f>X219</f>
        <v>23.277236337676143</v>
      </c>
      <c r="AF565" s="25"/>
    </row>
    <row r="566" spans="29:53" x14ac:dyDescent="0.3">
      <c r="AC566" s="28"/>
      <c r="AD566" s="27">
        <v>2040</v>
      </c>
      <c r="AE566" s="26">
        <f>Y219</f>
        <v>30.254626361455511</v>
      </c>
      <c r="AF566" s="25"/>
    </row>
    <row r="567" spans="29:53" x14ac:dyDescent="0.3">
      <c r="AC567" s="28"/>
      <c r="AD567" s="29">
        <v>2050</v>
      </c>
      <c r="AE567" s="26">
        <f>Z219</f>
        <v>33.080066512183592</v>
      </c>
      <c r="AF567" s="25"/>
    </row>
    <row r="568" spans="29:53" x14ac:dyDescent="0.3">
      <c r="AC568" s="28" t="str">
        <f>C220</f>
        <v>IIDRH</v>
      </c>
      <c r="AD568" s="27">
        <v>2015</v>
      </c>
      <c r="AE568" s="26">
        <f>U220</f>
        <v>0</v>
      </c>
      <c r="AF568" s="25"/>
    </row>
    <row r="569" spans="29:53" x14ac:dyDescent="0.3">
      <c r="AC569" s="28"/>
      <c r="AD569" s="27">
        <v>2020</v>
      </c>
      <c r="AE569" s="26">
        <f>V220</f>
        <v>24.569693324628076</v>
      </c>
      <c r="AF569" s="25"/>
    </row>
    <row r="570" spans="29:53" x14ac:dyDescent="0.3">
      <c r="AC570" s="28"/>
      <c r="AD570" s="27">
        <v>2025</v>
      </c>
      <c r="AE570" s="26">
        <f>W220</f>
        <v>34.378988741418922</v>
      </c>
      <c r="AF570" s="25"/>
    </row>
    <row r="571" spans="29:53" x14ac:dyDescent="0.3">
      <c r="AC571" s="28"/>
      <c r="AD571" s="27">
        <v>2030</v>
      </c>
      <c r="AE571" s="26">
        <f>X220</f>
        <v>50.187235217509006</v>
      </c>
      <c r="AF571" s="25"/>
    </row>
    <row r="572" spans="29:53" x14ac:dyDescent="0.3">
      <c r="AC572" s="28"/>
      <c r="AD572" s="27">
        <v>2040</v>
      </c>
      <c r="AE572" s="26">
        <f>Y220</f>
        <v>65.230941834901856</v>
      </c>
      <c r="AF572" s="25"/>
    </row>
    <row r="573" spans="29:53" x14ac:dyDescent="0.3">
      <c r="AC573" s="28"/>
      <c r="AD573" s="29">
        <v>2050</v>
      </c>
      <c r="AE573" s="26">
        <f>Z220</f>
        <v>71.322774532758089</v>
      </c>
      <c r="AF573" s="25"/>
    </row>
    <row r="574" spans="29:53" x14ac:dyDescent="0.3">
      <c r="AC574" s="28" t="str">
        <f>C221</f>
        <v>IIDLA</v>
      </c>
      <c r="AD574" s="27">
        <v>2015</v>
      </c>
      <c r="AE574" s="26">
        <f>U221</f>
        <v>0</v>
      </c>
      <c r="AF574" s="25"/>
    </row>
    <row r="575" spans="29:53" x14ac:dyDescent="0.3">
      <c r="AC575" s="28"/>
      <c r="AD575" s="27">
        <v>2020</v>
      </c>
      <c r="AE575" s="26">
        <f>V221</f>
        <v>35.510064743194292</v>
      </c>
      <c r="AF575" s="25"/>
    </row>
    <row r="576" spans="29:53" x14ac:dyDescent="0.3">
      <c r="AC576" s="28"/>
      <c r="AD576" s="27">
        <v>2025</v>
      </c>
      <c r="AE576" s="26">
        <f>W221</f>
        <v>49.687234589519072</v>
      </c>
      <c r="AF576" s="25"/>
    </row>
    <row r="577" spans="29:32" x14ac:dyDescent="0.3">
      <c r="AC577" s="28"/>
      <c r="AD577" s="27">
        <v>2030</v>
      </c>
      <c r="AE577" s="26">
        <f>X221</f>
        <v>72.534563142848896</v>
      </c>
      <c r="AF577" s="25"/>
    </row>
    <row r="578" spans="29:32" x14ac:dyDescent="0.3">
      <c r="AC578" s="28"/>
      <c r="AD578" s="27">
        <v>2040</v>
      </c>
      <c r="AE578" s="26">
        <f>Y221</f>
        <v>94.276918202110878</v>
      </c>
      <c r="AF578" s="25"/>
    </row>
    <row r="579" spans="29:32" x14ac:dyDescent="0.3">
      <c r="AC579" s="28"/>
      <c r="AD579" s="29">
        <v>2050</v>
      </c>
      <c r="AE579" s="26">
        <f>Z221</f>
        <v>103.08131680193999</v>
      </c>
      <c r="AF579" s="25"/>
    </row>
    <row r="580" spans="29:32" x14ac:dyDescent="0.3">
      <c r="AC580" s="28" t="str">
        <f>C222</f>
        <v>IIDEM</v>
      </c>
      <c r="AD580" s="27">
        <v>2015</v>
      </c>
      <c r="AE580" s="26">
        <f>U222</f>
        <v>0</v>
      </c>
      <c r="AF580" s="25"/>
    </row>
    <row r="581" spans="29:32" x14ac:dyDescent="0.3">
      <c r="AC581" s="28"/>
      <c r="AD581" s="27">
        <v>2020</v>
      </c>
      <c r="AE581" s="26">
        <f>V222</f>
        <v>153.90068614812336</v>
      </c>
      <c r="AF581" s="25"/>
    </row>
    <row r="582" spans="29:32" x14ac:dyDescent="0.3">
      <c r="AC582" s="28"/>
      <c r="AD582" s="27">
        <v>2025</v>
      </c>
      <c r="AE582" s="26">
        <f>W222</f>
        <v>215.34456643296673</v>
      </c>
      <c r="AF582" s="25"/>
    </row>
    <row r="583" spans="29:32" x14ac:dyDescent="0.3">
      <c r="AC583" s="28"/>
      <c r="AD583" s="27">
        <v>2030</v>
      </c>
      <c r="AE583" s="26">
        <f>X222</f>
        <v>314.36493055897063</v>
      </c>
      <c r="AF583" s="25"/>
    </row>
    <row r="584" spans="29:32" x14ac:dyDescent="0.3">
      <c r="AC584" s="28"/>
      <c r="AD584" s="27">
        <v>2040</v>
      </c>
      <c r="AE584" s="26">
        <f>Y222</f>
        <v>408.59633752191746</v>
      </c>
      <c r="AF584" s="25"/>
    </row>
    <row r="585" spans="29:32" x14ac:dyDescent="0.3">
      <c r="AC585" s="28"/>
      <c r="AD585" s="29">
        <v>2050</v>
      </c>
      <c r="AE585" s="26">
        <f>Z222</f>
        <v>446.75461730638233</v>
      </c>
      <c r="AF585" s="25"/>
    </row>
    <row r="586" spans="29:32" x14ac:dyDescent="0.3">
      <c r="AC586" s="28" t="str">
        <f>C223</f>
        <v>IIDTF</v>
      </c>
      <c r="AD586" s="27">
        <v>2015</v>
      </c>
      <c r="AE586" s="26">
        <f>U223</f>
        <v>0</v>
      </c>
      <c r="AF586" s="25"/>
    </row>
    <row r="587" spans="29:32" x14ac:dyDescent="0.3">
      <c r="AC587" s="28"/>
      <c r="AD587" s="27">
        <v>2020</v>
      </c>
      <c r="AE587" s="26">
        <f>V223</f>
        <v>0</v>
      </c>
      <c r="AF587" s="25"/>
    </row>
    <row r="588" spans="29:32" x14ac:dyDescent="0.3">
      <c r="AC588" s="28"/>
      <c r="AD588" s="27">
        <v>2025</v>
      </c>
      <c r="AE588" s="26">
        <f>W223</f>
        <v>0</v>
      </c>
      <c r="AF588" s="25"/>
    </row>
    <row r="589" spans="29:32" x14ac:dyDescent="0.3">
      <c r="AC589" s="28"/>
      <c r="AD589" s="27">
        <v>2030</v>
      </c>
      <c r="AE589" s="26">
        <f>X223</f>
        <v>0</v>
      </c>
      <c r="AF589" s="25"/>
    </row>
    <row r="590" spans="29:32" x14ac:dyDescent="0.3">
      <c r="AC590" s="28"/>
      <c r="AD590" s="27">
        <v>2040</v>
      </c>
      <c r="AE590" s="26">
        <f>Y223</f>
        <v>0</v>
      </c>
      <c r="AF590" s="25"/>
    </row>
    <row r="591" spans="29:32" ht="15" thickBot="1" x14ac:dyDescent="0.35">
      <c r="AC591" s="24"/>
      <c r="AD591" s="23">
        <v>2050</v>
      </c>
      <c r="AE591" s="22">
        <f>Z223</f>
        <v>0</v>
      </c>
      <c r="AF591" s="21"/>
    </row>
    <row r="603" spans="48:48" x14ac:dyDescent="0.3">
      <c r="AV603" s="3"/>
    </row>
    <row r="604" spans="48:48" x14ac:dyDescent="0.3">
      <c r="AV604" s="3"/>
    </row>
    <row r="605" spans="48:48" x14ac:dyDescent="0.3">
      <c r="AV605" s="3"/>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DA684-E758-469D-9304-A0C9715C3F13}">
  <sheetPr>
    <tabColor theme="4" tint="0.39997558519241921"/>
  </sheetPr>
  <dimension ref="B2:DO579"/>
  <sheetViews>
    <sheetView workbookViewId="0">
      <selection activeCell="F16" sqref="F16"/>
    </sheetView>
  </sheetViews>
  <sheetFormatPr defaultRowHeight="14.4" x14ac:dyDescent="0.3"/>
  <cols>
    <col min="1" max="1" width="2.77734375" customWidth="1"/>
    <col min="2" max="2" width="27.77734375" customWidth="1"/>
    <col min="3" max="3" width="14.21875" bestFit="1" customWidth="1"/>
    <col min="4" max="4" width="10.21875" bestFit="1" customWidth="1"/>
    <col min="9" max="10" width="7.5546875" bestFit="1" customWidth="1"/>
    <col min="11" max="11" width="16" customWidth="1"/>
    <col min="12" max="12" width="11.109375" bestFit="1" customWidth="1"/>
    <col min="13" max="13" width="8.109375" bestFit="1" customWidth="1"/>
    <col min="14" max="14" width="8.44140625" bestFit="1" customWidth="1"/>
    <col min="15" max="15" width="14.109375" bestFit="1" customWidth="1"/>
    <col min="16" max="17" width="8.109375" bestFit="1" customWidth="1"/>
    <col min="18" max="18" width="13.21875" bestFit="1" customWidth="1"/>
    <col min="19" max="19" width="13.21875" customWidth="1"/>
    <col min="20" max="25" width="5" bestFit="1" customWidth="1"/>
    <col min="26" max="26" width="6" bestFit="1" customWidth="1"/>
    <col min="27" max="28" width="5" bestFit="1" customWidth="1"/>
    <col min="29" max="29" width="10.21875" customWidth="1"/>
    <col min="30" max="53" width="5" bestFit="1" customWidth="1"/>
  </cols>
  <sheetData>
    <row r="2" spans="2:9" x14ac:dyDescent="0.3">
      <c r="B2" s="78" t="s">
        <v>545</v>
      </c>
      <c r="C2" s="78"/>
      <c r="D2" s="78"/>
      <c r="E2" s="78"/>
      <c r="F2" s="78"/>
      <c r="G2" s="78"/>
      <c r="H2" s="78"/>
      <c r="I2" s="78"/>
    </row>
    <row r="3" spans="2:9" x14ac:dyDescent="0.3">
      <c r="B3" s="77" t="s">
        <v>137</v>
      </c>
      <c r="C3" s="77" t="s">
        <v>136</v>
      </c>
      <c r="D3" s="75" t="s">
        <v>3</v>
      </c>
      <c r="E3" s="75" t="s">
        <v>4</v>
      </c>
      <c r="F3" s="76" t="s">
        <v>5</v>
      </c>
      <c r="G3" s="76" t="s">
        <v>6</v>
      </c>
      <c r="H3" s="75" t="s">
        <v>25</v>
      </c>
      <c r="I3" s="44"/>
    </row>
    <row r="4" spans="2:9" x14ac:dyDescent="0.3">
      <c r="B4" t="s">
        <v>55</v>
      </c>
      <c r="C4" s="14" t="s">
        <v>54</v>
      </c>
      <c r="D4" s="46" t="s">
        <v>26</v>
      </c>
      <c r="E4" s="46">
        <v>2010</v>
      </c>
      <c r="F4" s="45">
        <v>6.2284147600859496</v>
      </c>
      <c r="G4" s="45">
        <v>9.3426221401289293</v>
      </c>
      <c r="H4" s="31" t="s">
        <v>233</v>
      </c>
    </row>
    <row r="5" spans="2:9" x14ac:dyDescent="0.3">
      <c r="B5" t="s">
        <v>55</v>
      </c>
      <c r="C5" s="14" t="s">
        <v>54</v>
      </c>
      <c r="D5" s="46" t="s">
        <v>26</v>
      </c>
      <c r="E5" s="46">
        <v>2010</v>
      </c>
      <c r="F5" s="45">
        <v>0.15050335787315799</v>
      </c>
      <c r="G5" s="45">
        <v>0.22575503680973699</v>
      </c>
      <c r="H5" t="s">
        <v>232</v>
      </c>
    </row>
    <row r="6" spans="2:9" x14ac:dyDescent="0.3">
      <c r="B6" t="s">
        <v>55</v>
      </c>
      <c r="C6" s="14" t="s">
        <v>54</v>
      </c>
      <c r="D6" s="46" t="s">
        <v>26</v>
      </c>
      <c r="E6" s="46">
        <v>2010</v>
      </c>
      <c r="F6" s="45">
        <v>0.176532557824403</v>
      </c>
      <c r="G6" s="45">
        <v>0.26479883673660498</v>
      </c>
      <c r="H6" t="s">
        <v>231</v>
      </c>
    </row>
    <row r="7" spans="2:9" x14ac:dyDescent="0.3">
      <c r="B7" t="s">
        <v>55</v>
      </c>
      <c r="C7" s="14" t="s">
        <v>54</v>
      </c>
      <c r="D7" s="46" t="s">
        <v>26</v>
      </c>
      <c r="E7" s="46">
        <v>2010</v>
      </c>
      <c r="F7" s="45">
        <v>0.68291779215134496</v>
      </c>
      <c r="G7" s="45">
        <v>1.02437668822702</v>
      </c>
      <c r="H7" t="s">
        <v>230</v>
      </c>
    </row>
    <row r="8" spans="2:9" x14ac:dyDescent="0.3">
      <c r="B8" t="s">
        <v>55</v>
      </c>
      <c r="C8" s="14" t="s">
        <v>54</v>
      </c>
      <c r="D8" s="46" t="s">
        <v>26</v>
      </c>
      <c r="E8" s="46">
        <v>2010</v>
      </c>
      <c r="F8" s="45">
        <v>1.8332776406833799</v>
      </c>
      <c r="G8" s="45">
        <v>2.7499164610250699</v>
      </c>
      <c r="H8" t="s">
        <v>229</v>
      </c>
    </row>
    <row r="9" spans="2:9" x14ac:dyDescent="0.3">
      <c r="B9" t="s">
        <v>55</v>
      </c>
      <c r="C9" s="14" t="s">
        <v>54</v>
      </c>
      <c r="D9" s="46" t="s">
        <v>26</v>
      </c>
      <c r="E9" s="46">
        <v>2010</v>
      </c>
      <c r="F9" s="45">
        <v>7.4518423269156404</v>
      </c>
      <c r="G9" s="45">
        <v>11.177763490373501</v>
      </c>
      <c r="H9" t="s">
        <v>228</v>
      </c>
    </row>
    <row r="10" spans="2:9" x14ac:dyDescent="0.3">
      <c r="B10" t="s">
        <v>55</v>
      </c>
      <c r="C10" s="14" t="s">
        <v>54</v>
      </c>
      <c r="D10" s="46" t="s">
        <v>26</v>
      </c>
      <c r="E10" s="46">
        <v>2010</v>
      </c>
      <c r="F10" s="45">
        <v>2.4070926991217999E-2</v>
      </c>
      <c r="G10" s="45">
        <v>3.6106390486826997E-2</v>
      </c>
      <c r="H10" t="s">
        <v>227</v>
      </c>
    </row>
    <row r="11" spans="2:9" x14ac:dyDescent="0.3">
      <c r="B11" s="5" t="s">
        <v>55</v>
      </c>
      <c r="C11" s="14" t="s">
        <v>54</v>
      </c>
      <c r="D11" s="50" t="s">
        <v>26</v>
      </c>
      <c r="E11" s="46">
        <v>2010</v>
      </c>
      <c r="F11" s="45">
        <v>6.7697717118315301</v>
      </c>
      <c r="G11" s="45">
        <v>10.1546575677473</v>
      </c>
      <c r="H11" s="5" t="s">
        <v>226</v>
      </c>
    </row>
    <row r="12" spans="2:9" x14ac:dyDescent="0.3">
      <c r="B12" t="s">
        <v>55</v>
      </c>
      <c r="C12" s="14" t="s">
        <v>54</v>
      </c>
      <c r="D12" s="46" t="s">
        <v>26</v>
      </c>
      <c r="E12" s="46">
        <v>2010</v>
      </c>
      <c r="F12" s="45">
        <v>0.30048576949000799</v>
      </c>
      <c r="G12" s="45">
        <v>0.45072865423501202</v>
      </c>
      <c r="H12" t="s">
        <v>225</v>
      </c>
    </row>
    <row r="13" spans="2:9" x14ac:dyDescent="0.3">
      <c r="B13" t="s">
        <v>55</v>
      </c>
      <c r="C13" s="14" t="s">
        <v>54</v>
      </c>
      <c r="D13" s="46" t="s">
        <v>26</v>
      </c>
      <c r="E13" s="46">
        <v>2010</v>
      </c>
      <c r="F13" s="45">
        <v>0.81646900459754301</v>
      </c>
      <c r="G13" s="45">
        <v>1.2247035068963099</v>
      </c>
      <c r="H13" t="s">
        <v>224</v>
      </c>
    </row>
    <row r="14" spans="2:9" x14ac:dyDescent="0.3">
      <c r="B14" t="s">
        <v>55</v>
      </c>
      <c r="C14" s="14" t="s">
        <v>54</v>
      </c>
      <c r="D14" s="46" t="s">
        <v>26</v>
      </c>
      <c r="E14" s="46">
        <v>2010</v>
      </c>
      <c r="F14" s="45">
        <v>0.292560451477198</v>
      </c>
      <c r="G14" s="45">
        <v>0.438840677215797</v>
      </c>
      <c r="H14" t="s">
        <v>223</v>
      </c>
    </row>
    <row r="15" spans="2:9" x14ac:dyDescent="0.3">
      <c r="B15" t="s">
        <v>55</v>
      </c>
      <c r="C15" s="14" t="s">
        <v>54</v>
      </c>
      <c r="D15" s="46" t="s">
        <v>26</v>
      </c>
      <c r="E15" s="46">
        <v>2010</v>
      </c>
      <c r="F15" s="45">
        <v>2.9903053881784998</v>
      </c>
      <c r="G15" s="45">
        <v>4.4854580822677601</v>
      </c>
      <c r="H15" t="s">
        <v>222</v>
      </c>
    </row>
    <row r="16" spans="2:9" x14ac:dyDescent="0.3">
      <c r="B16" t="s">
        <v>55</v>
      </c>
      <c r="C16" s="14" t="s">
        <v>54</v>
      </c>
      <c r="D16" s="46" t="s">
        <v>26</v>
      </c>
      <c r="E16" s="46">
        <v>2010</v>
      </c>
      <c r="F16" s="45">
        <v>0</v>
      </c>
      <c r="G16" s="45">
        <v>0</v>
      </c>
      <c r="H16" t="s">
        <v>221</v>
      </c>
    </row>
    <row r="17" spans="2:53" x14ac:dyDescent="0.3">
      <c r="B17" t="s">
        <v>55</v>
      </c>
      <c r="C17" s="14" t="s">
        <v>54</v>
      </c>
      <c r="D17" s="46" t="s">
        <v>26</v>
      </c>
      <c r="E17" s="46">
        <v>2010</v>
      </c>
      <c r="F17" s="45">
        <v>3.7054948869493197E-2</v>
      </c>
      <c r="G17" s="45">
        <v>5.5582423304239799E-2</v>
      </c>
      <c r="H17" t="s">
        <v>220</v>
      </c>
    </row>
    <row r="18" spans="2:53" x14ac:dyDescent="0.3">
      <c r="B18" s="5" t="s">
        <v>55</v>
      </c>
      <c r="C18" s="14" t="s">
        <v>54</v>
      </c>
      <c r="D18" s="50" t="s">
        <v>26</v>
      </c>
      <c r="E18" s="46">
        <v>2010</v>
      </c>
      <c r="F18" s="45">
        <v>1.8700705390003201</v>
      </c>
      <c r="G18" s="45">
        <v>2.8051058085004801</v>
      </c>
      <c r="H18" s="5" t="s">
        <v>219</v>
      </c>
    </row>
    <row r="19" spans="2:53" x14ac:dyDescent="0.3">
      <c r="B19" t="s">
        <v>55</v>
      </c>
      <c r="C19" s="14" t="s">
        <v>54</v>
      </c>
      <c r="D19" s="46" t="s">
        <v>26</v>
      </c>
      <c r="E19" s="46">
        <v>2010</v>
      </c>
      <c r="F19" s="45">
        <v>0.289034354135347</v>
      </c>
      <c r="G19" s="45">
        <v>0.43355153120302098</v>
      </c>
      <c r="H19" t="s">
        <v>218</v>
      </c>
      <c r="K19" s="14" t="s">
        <v>236</v>
      </c>
    </row>
    <row r="20" spans="2:53" x14ac:dyDescent="0.3">
      <c r="B20" t="s">
        <v>55</v>
      </c>
      <c r="C20" s="14" t="s">
        <v>54</v>
      </c>
      <c r="D20" s="46" t="s">
        <v>26</v>
      </c>
      <c r="E20" s="46">
        <v>2010</v>
      </c>
      <c r="F20" s="45">
        <v>0.406969997651495</v>
      </c>
      <c r="G20" s="45">
        <v>0.610454996477242</v>
      </c>
      <c r="H20" t="s">
        <v>217</v>
      </c>
      <c r="K20" s="74" t="s">
        <v>134</v>
      </c>
      <c r="L20" s="74" t="s">
        <v>133</v>
      </c>
      <c r="M20" s="74">
        <v>2010</v>
      </c>
      <c r="N20" s="74">
        <v>2011</v>
      </c>
      <c r="O20" s="74">
        <v>2012</v>
      </c>
      <c r="P20" s="74">
        <v>2013</v>
      </c>
      <c r="Q20" s="74">
        <v>2014</v>
      </c>
      <c r="R20" s="74">
        <v>2015</v>
      </c>
      <c r="S20" s="74"/>
      <c r="T20" s="74">
        <v>2017</v>
      </c>
      <c r="U20" s="74">
        <v>2018</v>
      </c>
      <c r="V20" s="74">
        <v>2019</v>
      </c>
      <c r="W20" s="74">
        <v>2020</v>
      </c>
      <c r="X20" s="74">
        <v>2021</v>
      </c>
      <c r="Y20" s="74">
        <v>2022</v>
      </c>
      <c r="Z20" s="74">
        <v>2023</v>
      </c>
      <c r="AA20" s="74">
        <v>2024</v>
      </c>
      <c r="AB20" s="74">
        <v>2025</v>
      </c>
      <c r="AC20" s="74">
        <v>2026</v>
      </c>
      <c r="AD20" s="74">
        <v>2027</v>
      </c>
      <c r="AE20" s="74">
        <v>2028</v>
      </c>
      <c r="AF20" s="74">
        <v>2029</v>
      </c>
      <c r="AG20" s="74">
        <v>2030</v>
      </c>
      <c r="AH20" s="74">
        <v>2031</v>
      </c>
      <c r="AI20" s="74">
        <v>2032</v>
      </c>
      <c r="AJ20" s="74">
        <v>2033</v>
      </c>
      <c r="AK20" s="74">
        <v>2034</v>
      </c>
      <c r="AL20" s="74">
        <v>2035</v>
      </c>
      <c r="AM20" s="74">
        <v>2036</v>
      </c>
      <c r="AN20" s="74">
        <v>2037</v>
      </c>
      <c r="AO20" s="74">
        <v>2038</v>
      </c>
      <c r="AP20" s="74">
        <v>2039</v>
      </c>
      <c r="AQ20" s="74">
        <v>2040</v>
      </c>
      <c r="AR20" s="74">
        <v>2041</v>
      </c>
      <c r="AS20" s="74">
        <v>2042</v>
      </c>
      <c r="AT20" s="74">
        <v>2043</v>
      </c>
      <c r="AU20" s="74">
        <v>2044</v>
      </c>
      <c r="AV20" s="74">
        <v>2045</v>
      </c>
      <c r="AW20" s="74">
        <v>2046</v>
      </c>
      <c r="AX20" s="74">
        <v>2047</v>
      </c>
      <c r="AY20" s="74">
        <v>2048</v>
      </c>
      <c r="AZ20" s="74">
        <v>2049</v>
      </c>
      <c r="BA20" s="74">
        <v>2050</v>
      </c>
    </row>
    <row r="21" spans="2:53" x14ac:dyDescent="0.3">
      <c r="B21" t="s">
        <v>55</v>
      </c>
      <c r="C21" s="14" t="s">
        <v>54</v>
      </c>
      <c r="D21" s="46" t="s">
        <v>26</v>
      </c>
      <c r="E21" s="46">
        <v>2010</v>
      </c>
      <c r="F21" s="45">
        <v>0.12877165601041701</v>
      </c>
      <c r="G21" s="45">
        <v>0.19315748401562599</v>
      </c>
      <c r="H21" t="s">
        <v>216</v>
      </c>
      <c r="K21" s="69" t="s">
        <v>49</v>
      </c>
      <c r="L21" s="69" t="s">
        <v>109</v>
      </c>
      <c r="M21" s="70">
        <f>'[16]Convergence programme'!D25/100</f>
        <v>1</v>
      </c>
      <c r="N21" s="70">
        <f>'[16]Convergence programme'!E25/100</f>
        <v>0.99419896142059472</v>
      </c>
      <c r="O21" s="70">
        <f>'[16]Convergence programme'!F25/100</f>
        <v>0.98839792284118944</v>
      </c>
      <c r="P21" s="70">
        <f>'[16]Convergence programme'!G25/100</f>
        <v>0.98259688426178426</v>
      </c>
      <c r="Q21" s="70">
        <f>'[16]Convergence programme'!H25/100</f>
        <v>0.97564528462114852</v>
      </c>
      <c r="R21" s="70">
        <f>'[16]Convergence programme'!I25/100</f>
        <v>0.96869368498051289</v>
      </c>
      <c r="S21" s="70"/>
      <c r="T21" s="70">
        <f>'[16]Convergence programme'!K25/100</f>
        <v>1.0208264469786408</v>
      </c>
      <c r="U21" s="70">
        <f>'[16]Convergence programme'!L25/100</f>
        <v>1.0468928279777046</v>
      </c>
      <c r="V21" s="70">
        <f>'[16]Convergence programme'!M25/100</f>
        <v>1.0729592089767686</v>
      </c>
      <c r="W21" s="70">
        <f>'[16]Convergence programme'!N25/100</f>
        <v>1.0990255899758323</v>
      </c>
      <c r="X21" s="70">
        <f>'[16]Convergence programme'!O25/100</f>
        <v>1.1106632097952529</v>
      </c>
      <c r="Y21" s="70">
        <f>'[16]Convergence programme'!P25/100</f>
        <v>1.1223008296146735</v>
      </c>
      <c r="Z21" s="70">
        <f>'[16]Convergence programme'!Q25/100</f>
        <v>1.1339384494340941</v>
      </c>
      <c r="AA21" s="70">
        <f>'[16]Convergence programme'!R25/100</f>
        <v>1.1455760692535146</v>
      </c>
      <c r="AB21" s="70">
        <f>'[16]Convergence programme'!S25/100</f>
        <v>1.1572136890729352</v>
      </c>
      <c r="AC21" s="70">
        <f>'[16]Convergence programme'!T25/100</f>
        <v>1.1660446052965707</v>
      </c>
      <c r="AD21" s="70">
        <f>'[16]Convergence programme'!U25/100</f>
        <v>1.1748755215202062</v>
      </c>
      <c r="AE21" s="70">
        <f>'[16]Convergence programme'!V25/100</f>
        <v>1.1837064377438418</v>
      </c>
      <c r="AF21" s="70">
        <f>'[16]Convergence programme'!W25/100</f>
        <v>1.1925373539674773</v>
      </c>
      <c r="AG21" s="70">
        <f>'[16]Convergence programme'!X25/100</f>
        <v>1.2013682701911126</v>
      </c>
      <c r="AH21" s="70">
        <f>'[16]Convergence programme'!Y25/100</f>
        <v>1.2072162243795159</v>
      </c>
      <c r="AI21" s="70">
        <f>'[16]Convergence programme'!Z25/100</f>
        <v>1.2130641785679195</v>
      </c>
      <c r="AJ21" s="70">
        <f>'[16]Convergence programme'!AA25/100</f>
        <v>1.2189121327563228</v>
      </c>
      <c r="AK21" s="70">
        <f>'[16]Convergence programme'!AB25/100</f>
        <v>1.2247600869447262</v>
      </c>
      <c r="AL21" s="70">
        <f>'[16]Convergence programme'!AC25/100</f>
        <v>1.2306080411331295</v>
      </c>
      <c r="AM21" s="70">
        <f>'[16]Convergence programme'!AD25/100</f>
        <v>1.2390282011373634</v>
      </c>
      <c r="AN21" s="70">
        <f>'[16]Convergence programme'!AE25/100</f>
        <v>1.2474483611415972</v>
      </c>
      <c r="AO21" s="70">
        <f>'[16]Convergence programme'!AF25/100</f>
        <v>1.2558685211458311</v>
      </c>
      <c r="AP21" s="70">
        <f>'[16]Convergence programme'!AG25/100</f>
        <v>1.2642886811500649</v>
      </c>
      <c r="AQ21" s="70">
        <f>'[16]Convergence programme'!AH25/100</f>
        <v>1.2727088411542986</v>
      </c>
      <c r="AR21" s="70">
        <f>'[16]Convergence programme'!AI25/100</f>
        <v>1.279004900681374</v>
      </c>
      <c r="AS21" s="70">
        <f>'[16]Convergence programme'!AJ25/100</f>
        <v>1.2853009602084495</v>
      </c>
      <c r="AT21" s="70">
        <f>'[16]Convergence programme'!AK25/100</f>
        <v>1.2915970197355251</v>
      </c>
      <c r="AU21" s="70">
        <f>'[16]Convergence programme'!AL25/100</f>
        <v>1.2978930792626004</v>
      </c>
      <c r="AV21" s="70">
        <f>'[16]Convergence programme'!AM25/100</f>
        <v>1.3041891387896754</v>
      </c>
      <c r="AW21" s="70">
        <f>'[16]Convergence programme'!AN25/100</f>
        <v>1.3101897052683433</v>
      </c>
      <c r="AX21" s="70">
        <f>'[16]Convergence programme'!AO25/100</f>
        <v>1.3161902717470111</v>
      </c>
      <c r="AY21" s="70">
        <f>'[16]Convergence programme'!AP25/100</f>
        <v>1.3221908382256788</v>
      </c>
      <c r="AZ21" s="70">
        <f>'[16]Convergence programme'!AQ25/100</f>
        <v>1.3281914047043466</v>
      </c>
      <c r="BA21" s="70">
        <f>'[16]Convergence programme'!AR25/100</f>
        <v>1.3341919711830139</v>
      </c>
    </row>
    <row r="22" spans="2:53" x14ac:dyDescent="0.3">
      <c r="B22" t="s">
        <v>55</v>
      </c>
      <c r="C22" s="14" t="s">
        <v>54</v>
      </c>
      <c r="D22" s="46" t="s">
        <v>26</v>
      </c>
      <c r="E22" s="46">
        <v>2010</v>
      </c>
      <c r="F22" s="45">
        <v>1.5466843079397701</v>
      </c>
      <c r="G22" s="45">
        <v>2.32002646190965</v>
      </c>
      <c r="H22" t="s">
        <v>215</v>
      </c>
      <c r="K22" s="102" t="s">
        <v>48</v>
      </c>
      <c r="L22" s="102" t="s">
        <v>105</v>
      </c>
      <c r="M22" s="70">
        <f>'[16]Convergence programme'!D26/100</f>
        <v>1</v>
      </c>
      <c r="N22" s="70">
        <f>'[16]Convergence programme'!E26/100</f>
        <v>0.99419896142059472</v>
      </c>
      <c r="O22" s="70">
        <f>'[16]Convergence programme'!F26/100</f>
        <v>0.98839792284118944</v>
      </c>
      <c r="P22" s="70">
        <f>'[16]Convergence programme'!G26/100</f>
        <v>0.98259688426178426</v>
      </c>
      <c r="Q22" s="70">
        <f>'[16]Convergence programme'!H26/100</f>
        <v>0.97564528462114852</v>
      </c>
      <c r="R22" s="70">
        <f>'[16]Convergence programme'!I26/100</f>
        <v>0.96869368498051289</v>
      </c>
      <c r="S22" s="70"/>
      <c r="T22" s="70">
        <f>'[16]Convergence programme'!K26/100</f>
        <v>1.0208264469786408</v>
      </c>
      <c r="U22" s="70">
        <f>'[16]Convergence programme'!L26/100</f>
        <v>1.0468928279777046</v>
      </c>
      <c r="V22" s="70">
        <f>'[16]Convergence programme'!M26/100</f>
        <v>1.0729592089767686</v>
      </c>
      <c r="W22" s="70">
        <f>'[16]Convergence programme'!N26/100</f>
        <v>1.0990255899758323</v>
      </c>
      <c r="X22" s="70">
        <f>'[16]Convergence programme'!O26/100</f>
        <v>1.1106632097952529</v>
      </c>
      <c r="Y22" s="70">
        <f>'[16]Convergence programme'!P26/100</f>
        <v>1.1223008296146735</v>
      </c>
      <c r="Z22" s="70">
        <f>'[16]Convergence programme'!Q26/100</f>
        <v>1.1339384494340941</v>
      </c>
      <c r="AA22" s="70">
        <f>'[16]Convergence programme'!R26/100</f>
        <v>1.1455760692535146</v>
      </c>
      <c r="AB22" s="70">
        <f>'[16]Convergence programme'!S26/100</f>
        <v>1.1572136890729352</v>
      </c>
      <c r="AC22" s="70">
        <f>'[16]Convergence programme'!T26/100</f>
        <v>1.1660446052965707</v>
      </c>
      <c r="AD22" s="70">
        <f>'[16]Convergence programme'!U26/100</f>
        <v>1.1748755215202062</v>
      </c>
      <c r="AE22" s="70">
        <f>'[16]Convergence programme'!V26/100</f>
        <v>1.1837064377438418</v>
      </c>
      <c r="AF22" s="70">
        <f>'[16]Convergence programme'!W26/100</f>
        <v>1.1925373539674773</v>
      </c>
      <c r="AG22" s="70">
        <f>'[16]Convergence programme'!X26/100</f>
        <v>1.2013682701911126</v>
      </c>
      <c r="AH22" s="70">
        <f>'[16]Convergence programme'!Y26/100</f>
        <v>1.2072162243795159</v>
      </c>
      <c r="AI22" s="70">
        <f>'[16]Convergence programme'!Z26/100</f>
        <v>1.2130641785679195</v>
      </c>
      <c r="AJ22" s="70">
        <f>'[16]Convergence programme'!AA26/100</f>
        <v>1.2189121327563228</v>
      </c>
      <c r="AK22" s="70">
        <f>'[16]Convergence programme'!AB26/100</f>
        <v>1.2247600869447262</v>
      </c>
      <c r="AL22" s="70">
        <f>'[16]Convergence programme'!AC26/100</f>
        <v>1.2306080411331295</v>
      </c>
      <c r="AM22" s="70">
        <f>'[16]Convergence programme'!AD26/100</f>
        <v>1.2390282011373634</v>
      </c>
      <c r="AN22" s="70">
        <f>'[16]Convergence programme'!AE26/100</f>
        <v>1.2474483611415972</v>
      </c>
      <c r="AO22" s="70">
        <f>'[16]Convergence programme'!AF26/100</f>
        <v>1.2558685211458311</v>
      </c>
      <c r="AP22" s="70">
        <f>'[16]Convergence programme'!AG26/100</f>
        <v>1.2642886811500649</v>
      </c>
      <c r="AQ22" s="70">
        <f>'[16]Convergence programme'!AH26/100</f>
        <v>1.2727088411542986</v>
      </c>
      <c r="AR22" s="70">
        <f>'[16]Convergence programme'!AI26/100</f>
        <v>1.279004900681374</v>
      </c>
      <c r="AS22" s="70">
        <f>'[16]Convergence programme'!AJ26/100</f>
        <v>1.2853009602084495</v>
      </c>
      <c r="AT22" s="70">
        <f>'[16]Convergence programme'!AK26/100</f>
        <v>1.2915970197355251</v>
      </c>
      <c r="AU22" s="70">
        <f>'[16]Convergence programme'!AL26/100</f>
        <v>1.2978930792626004</v>
      </c>
      <c r="AV22" s="70">
        <f>'[16]Convergence programme'!AM26/100</f>
        <v>1.3041891387896754</v>
      </c>
      <c r="AW22" s="70">
        <f>'[16]Convergence programme'!AN26/100</f>
        <v>1.3101897052683433</v>
      </c>
      <c r="AX22" s="70">
        <f>'[16]Convergence programme'!AO26/100</f>
        <v>1.3161902717470111</v>
      </c>
      <c r="AY22" s="70">
        <f>'[16]Convergence programme'!AP26/100</f>
        <v>1.3221908382256788</v>
      </c>
      <c r="AZ22" s="70">
        <f>'[16]Convergence programme'!AQ26/100</f>
        <v>1.3281914047043466</v>
      </c>
      <c r="BA22" s="70">
        <f>'[16]Convergence programme'!AR26/100</f>
        <v>1.3341919711830139</v>
      </c>
    </row>
    <row r="23" spans="2:53" x14ac:dyDescent="0.3">
      <c r="B23" t="s">
        <v>55</v>
      </c>
      <c r="C23" s="14" t="s">
        <v>54</v>
      </c>
      <c r="D23" s="46" t="s">
        <v>26</v>
      </c>
      <c r="E23" s="46">
        <v>2010</v>
      </c>
      <c r="F23" s="45">
        <v>0</v>
      </c>
      <c r="G23" s="45">
        <v>0</v>
      </c>
      <c r="H23" t="s">
        <v>214</v>
      </c>
      <c r="K23" s="69" t="s">
        <v>47</v>
      </c>
      <c r="L23" s="69" t="s">
        <v>100</v>
      </c>
      <c r="M23" s="70">
        <f>'[16]Convergence programme'!D27/100</f>
        <v>1</v>
      </c>
      <c r="N23" s="70">
        <f>'[16]Convergence programme'!E27/100</f>
        <v>1.040300445892907</v>
      </c>
      <c r="O23" s="70">
        <f>'[16]Convergence programme'!F27/100</f>
        <v>1.0806008917858139</v>
      </c>
      <c r="P23" s="70">
        <f>'[16]Convergence programme'!G27/100</f>
        <v>1.1209013376787207</v>
      </c>
      <c r="Q23" s="70">
        <f>'[16]Convergence programme'!H27/100</f>
        <v>1.1698019639833184</v>
      </c>
      <c r="R23" s="70">
        <f>'[16]Convergence programme'!I27/100</f>
        <v>1.2187025902879158</v>
      </c>
      <c r="S23" s="70"/>
      <c r="T23" s="70">
        <f>'[16]Convergence programme'!K27/100</f>
        <v>1.1944063075666016</v>
      </c>
      <c r="U23" s="70">
        <f>'[16]Convergence programme'!L27/100</f>
        <v>1.1822581662059444</v>
      </c>
      <c r="V23" s="70">
        <f>'[16]Convergence programme'!M27/100</f>
        <v>1.1701100248452874</v>
      </c>
      <c r="W23" s="70">
        <f>'[16]Convergence programme'!N27/100</f>
        <v>1.1579618834846301</v>
      </c>
      <c r="X23" s="70">
        <f>'[16]Convergence programme'!O27/100</f>
        <v>1.1468430893963402</v>
      </c>
      <c r="Y23" s="70">
        <f>'[16]Convergence programme'!P27/100</f>
        <v>1.13572429530805</v>
      </c>
      <c r="Z23" s="70">
        <f>'[16]Convergence programme'!Q27/100</f>
        <v>1.1246055012197598</v>
      </c>
      <c r="AA23" s="70">
        <f>'[16]Convergence programme'!R27/100</f>
        <v>1.1134867071314698</v>
      </c>
      <c r="AB23" s="70">
        <f>'[16]Convergence programme'!S27/100</f>
        <v>1.1023679130431796</v>
      </c>
      <c r="AC23" s="70">
        <f>'[16]Convergence programme'!T27/100</f>
        <v>1.1157263161666005</v>
      </c>
      <c r="AD23" s="70">
        <f>'[16]Convergence programme'!U27/100</f>
        <v>1.1290847192900213</v>
      </c>
      <c r="AE23" s="70">
        <f>'[16]Convergence programme'!V27/100</f>
        <v>1.1424431224134421</v>
      </c>
      <c r="AF23" s="70">
        <f>'[16]Convergence programme'!W27/100</f>
        <v>1.155801525536863</v>
      </c>
      <c r="AG23" s="70">
        <f>'[16]Convergence programme'!X27/100</f>
        <v>1.1691599286602836</v>
      </c>
      <c r="AH23" s="70">
        <f>'[16]Convergence programme'!Y27/100</f>
        <v>1.1746013472435297</v>
      </c>
      <c r="AI23" s="70">
        <f>'[16]Convergence programme'!Z27/100</f>
        <v>1.1800427658267758</v>
      </c>
      <c r="AJ23" s="70">
        <f>'[16]Convergence programme'!AA27/100</f>
        <v>1.1854841844100219</v>
      </c>
      <c r="AK23" s="70">
        <f>'[16]Convergence programme'!AB27/100</f>
        <v>1.190925602993268</v>
      </c>
      <c r="AL23" s="70">
        <f>'[16]Convergence programme'!AC27/100</f>
        <v>1.1963670215765139</v>
      </c>
      <c r="AM23" s="70">
        <f>'[16]Convergence programme'!AD27/100</f>
        <v>1.1984983962769555</v>
      </c>
      <c r="AN23" s="70">
        <f>'[16]Convergence programme'!AE27/100</f>
        <v>1.200629770977397</v>
      </c>
      <c r="AO23" s="70">
        <f>'[16]Convergence programme'!AF27/100</f>
        <v>1.2027611456778387</v>
      </c>
      <c r="AP23" s="70">
        <f>'[16]Convergence programme'!AG27/100</f>
        <v>1.2048925203782803</v>
      </c>
      <c r="AQ23" s="70">
        <f>'[16]Convergence programme'!AH27/100</f>
        <v>1.2070238950787215</v>
      </c>
      <c r="AR23" s="70">
        <f>'[16]Convergence programme'!AI27/100</f>
        <v>1.2153077701984734</v>
      </c>
      <c r="AS23" s="70">
        <f>'[16]Convergence programme'!AJ27/100</f>
        <v>1.2235916453182252</v>
      </c>
      <c r="AT23" s="70">
        <f>'[16]Convergence programme'!AK27/100</f>
        <v>1.231875520437977</v>
      </c>
      <c r="AU23" s="70">
        <f>'[16]Convergence programme'!AL27/100</f>
        <v>1.2401593955577288</v>
      </c>
      <c r="AV23" s="70">
        <f>'[16]Convergence programme'!AM27/100</f>
        <v>1.2484432706774806</v>
      </c>
      <c r="AW23" s="70">
        <f>'[16]Convergence programme'!AN27/100</f>
        <v>1.2695211261426411</v>
      </c>
      <c r="AX23" s="70">
        <f>'[16]Convergence programme'!AO27/100</f>
        <v>1.2905989816078016</v>
      </c>
      <c r="AY23" s="70">
        <f>'[16]Convergence programme'!AP27/100</f>
        <v>1.3116768370729621</v>
      </c>
      <c r="AZ23" s="70">
        <f>'[16]Convergence programme'!AQ27/100</f>
        <v>1.3327546925381228</v>
      </c>
      <c r="BA23" s="70">
        <f>'[16]Convergence programme'!AR27/100</f>
        <v>1.3538325480032831</v>
      </c>
    </row>
    <row r="24" spans="2:53" x14ac:dyDescent="0.3">
      <c r="B24" t="s">
        <v>55</v>
      </c>
      <c r="C24" s="14" t="s">
        <v>54</v>
      </c>
      <c r="D24" s="46" t="s">
        <v>26</v>
      </c>
      <c r="E24" s="46">
        <v>2010</v>
      </c>
      <c r="F24" s="45">
        <v>3.8942046336881701E-3</v>
      </c>
      <c r="G24" s="45">
        <v>5.8413069505322502E-3</v>
      </c>
      <c r="H24" t="s">
        <v>213</v>
      </c>
      <c r="K24" s="102" t="s">
        <v>46</v>
      </c>
      <c r="L24" s="102" t="s">
        <v>95</v>
      </c>
      <c r="M24" s="70">
        <f>'[16]Convergence programme'!D28/100</f>
        <v>1</v>
      </c>
      <c r="N24" s="70">
        <f>'[16]Convergence programme'!E28/100</f>
        <v>1.040300445892907</v>
      </c>
      <c r="O24" s="70">
        <f>'[16]Convergence programme'!F28/100</f>
        <v>1.0806008917858139</v>
      </c>
      <c r="P24" s="70">
        <f>'[16]Convergence programme'!G28/100</f>
        <v>1.1209013376787207</v>
      </c>
      <c r="Q24" s="70">
        <f>'[16]Convergence programme'!H28/100</f>
        <v>1.0711839882831358</v>
      </c>
      <c r="R24" s="70">
        <f>'[16]Convergence programme'!I28/100</f>
        <v>1.0214666388875508</v>
      </c>
      <c r="S24" s="70"/>
      <c r="T24" s="70">
        <f>'[16]Convergence programme'!K28/100</f>
        <v>1.0105001921501864</v>
      </c>
      <c r="U24" s="70">
        <f>'[16]Convergence programme'!L28/100</f>
        <v>1.005016968781504</v>
      </c>
      <c r="V24" s="70">
        <f>'[16]Convergence programme'!M28/100</f>
        <v>0.99953374541282192</v>
      </c>
      <c r="W24" s="70">
        <f>'[16]Convergence programme'!N28/100</f>
        <v>0.99405052204413957</v>
      </c>
      <c r="X24" s="70">
        <f>'[16]Convergence programme'!O28/100</f>
        <v>0.98928701637077865</v>
      </c>
      <c r="Y24" s="70">
        <f>'[16]Convergence programme'!P28/100</f>
        <v>0.98452351069741761</v>
      </c>
      <c r="Z24" s="70">
        <f>'[16]Convergence programme'!Q28/100</f>
        <v>0.97976000502405669</v>
      </c>
      <c r="AA24" s="70">
        <f>'[16]Convergence programme'!R28/100</f>
        <v>0.97499649935069566</v>
      </c>
      <c r="AB24" s="70">
        <f>'[16]Convergence programme'!S28/100</f>
        <v>0.97023299367733495</v>
      </c>
      <c r="AC24" s="70">
        <f>'[16]Convergence programme'!T28/100</f>
        <v>0.96684054379646345</v>
      </c>
      <c r="AD24" s="70">
        <f>'[16]Convergence programme'!U28/100</f>
        <v>0.96344809391559183</v>
      </c>
      <c r="AE24" s="70">
        <f>'[16]Convergence programme'!V28/100</f>
        <v>0.96005564403472021</v>
      </c>
      <c r="AF24" s="70">
        <f>'[16]Convergence programme'!W28/100</f>
        <v>0.9566631941538486</v>
      </c>
      <c r="AG24" s="70">
        <f>'[16]Convergence programme'!X28/100</f>
        <v>0.95327074427297731</v>
      </c>
      <c r="AH24" s="70">
        <f>'[16]Convergence programme'!Y28/100</f>
        <v>0.95034607516477676</v>
      </c>
      <c r="AI24" s="70">
        <f>'[16]Convergence programme'!Z28/100</f>
        <v>0.94742140605657621</v>
      </c>
      <c r="AJ24" s="70">
        <f>'[16]Convergence programme'!AA28/100</f>
        <v>0.94449673694837566</v>
      </c>
      <c r="AK24" s="70">
        <f>'[16]Convergence programme'!AB28/100</f>
        <v>0.94157206784017522</v>
      </c>
      <c r="AL24" s="70">
        <f>'[16]Convergence programme'!AC28/100</f>
        <v>0.93864739873197489</v>
      </c>
      <c r="AM24" s="70">
        <f>'[16]Convergence programme'!AD28/100</f>
        <v>0.94060659264698421</v>
      </c>
      <c r="AN24" s="70">
        <f>'[16]Convergence programme'!AE28/100</f>
        <v>0.94256578656199341</v>
      </c>
      <c r="AO24" s="70">
        <f>'[16]Convergence programme'!AF28/100</f>
        <v>0.94452498047700262</v>
      </c>
      <c r="AP24" s="70">
        <f>'[16]Convergence programme'!AG28/100</f>
        <v>0.94648417439201182</v>
      </c>
      <c r="AQ24" s="70">
        <f>'[16]Convergence programme'!AH28/100</f>
        <v>0.94844336830702081</v>
      </c>
      <c r="AR24" s="70">
        <f>'[16]Convergence programme'!AI28/100</f>
        <v>0.95031473260592358</v>
      </c>
      <c r="AS24" s="70">
        <f>'[16]Convergence programme'!AJ28/100</f>
        <v>0.95218609690482647</v>
      </c>
      <c r="AT24" s="70">
        <f>'[16]Convergence programme'!AK28/100</f>
        <v>0.95405746120372936</v>
      </c>
      <c r="AU24" s="70">
        <f>'[16]Convergence programme'!AL28/100</f>
        <v>0.95592882550263225</v>
      </c>
      <c r="AV24" s="70">
        <f>'[16]Convergence programme'!AM28/100</f>
        <v>0.95780018980153481</v>
      </c>
      <c r="AW24" s="70">
        <f>'[16]Convergence programme'!AN28/100</f>
        <v>0.96010454177771432</v>
      </c>
      <c r="AX24" s="70">
        <f>'[16]Convergence programme'!AO28/100</f>
        <v>0.96240889375389382</v>
      </c>
      <c r="AY24" s="70">
        <f>'[16]Convergence programme'!AP28/100</f>
        <v>0.96471324573007333</v>
      </c>
      <c r="AZ24" s="70">
        <f>'[16]Convergence programme'!AQ28/100</f>
        <v>0.96701759770625284</v>
      </c>
      <c r="BA24" s="70">
        <f>'[16]Convergence programme'!AR28/100</f>
        <v>0.96932194968243224</v>
      </c>
    </row>
    <row r="25" spans="2:53" x14ac:dyDescent="0.3">
      <c r="B25" s="5" t="s">
        <v>55</v>
      </c>
      <c r="C25" s="14" t="s">
        <v>54</v>
      </c>
      <c r="D25" s="50" t="s">
        <v>26</v>
      </c>
      <c r="E25" s="46">
        <v>2010</v>
      </c>
      <c r="F25" s="45">
        <v>2.8706186385647601</v>
      </c>
      <c r="G25" s="45">
        <v>4.3059279578471301</v>
      </c>
      <c r="H25" s="5" t="s">
        <v>150</v>
      </c>
      <c r="K25" s="69" t="s">
        <v>212</v>
      </c>
      <c r="L25" s="69" t="s">
        <v>59</v>
      </c>
      <c r="M25" s="70">
        <f>'[16]Convergence programme'!D29/100</f>
        <v>1</v>
      </c>
      <c r="N25" s="70">
        <f>'[16]Convergence programme'!E29/100</f>
        <v>0.99419896142059472</v>
      </c>
      <c r="O25" s="70">
        <f>'[16]Convergence programme'!F29/100</f>
        <v>0.98839792284118944</v>
      </c>
      <c r="P25" s="70">
        <f>'[16]Convergence programme'!G29/100</f>
        <v>0.98259688426178426</v>
      </c>
      <c r="Q25" s="70">
        <f>'[16]Convergence programme'!H29/100</f>
        <v>0.97564528462114852</v>
      </c>
      <c r="R25" s="70">
        <f>'[16]Convergence programme'!I29/100</f>
        <v>0.96869368498051289</v>
      </c>
      <c r="S25" s="70"/>
      <c r="T25" s="70">
        <f>'[16]Convergence programme'!K29/100</f>
        <v>1.0208264469786408</v>
      </c>
      <c r="U25" s="70">
        <f>'[16]Convergence programme'!L29/100</f>
        <v>1.0468928279777046</v>
      </c>
      <c r="V25" s="70">
        <f>'[16]Convergence programme'!M29/100</f>
        <v>1.0729592089767686</v>
      </c>
      <c r="W25" s="70">
        <f>'[16]Convergence programme'!N29/100</f>
        <v>1.0990255899758323</v>
      </c>
      <c r="X25" s="70">
        <f>'[16]Convergence programme'!O29/100</f>
        <v>1.1106632097952529</v>
      </c>
      <c r="Y25" s="70">
        <f>'[16]Convergence programme'!P29/100</f>
        <v>1.1223008296146735</v>
      </c>
      <c r="Z25" s="70">
        <f>'[16]Convergence programme'!Q29/100</f>
        <v>1.1339384494340941</v>
      </c>
      <c r="AA25" s="70">
        <f>'[16]Convergence programme'!R29/100</f>
        <v>1.1455760692535146</v>
      </c>
      <c r="AB25" s="70">
        <f>'[16]Convergence programme'!S29/100</f>
        <v>1.1572136890729352</v>
      </c>
      <c r="AC25" s="70">
        <f>'[16]Convergence programme'!T29/100</f>
        <v>1.1660446052965707</v>
      </c>
      <c r="AD25" s="70">
        <f>'[16]Convergence programme'!U29/100</f>
        <v>1.1748755215202062</v>
      </c>
      <c r="AE25" s="70">
        <f>'[16]Convergence programme'!V29/100</f>
        <v>1.1837064377438418</v>
      </c>
      <c r="AF25" s="70">
        <f>'[16]Convergence programme'!W29/100</f>
        <v>1.1925373539674773</v>
      </c>
      <c r="AG25" s="70">
        <f>'[16]Convergence programme'!X29/100</f>
        <v>1.2013682701911126</v>
      </c>
      <c r="AH25" s="70">
        <f>'[16]Convergence programme'!Y29/100</f>
        <v>1.2072162243795159</v>
      </c>
      <c r="AI25" s="70">
        <f>'[16]Convergence programme'!Z29/100</f>
        <v>1.2130641785679195</v>
      </c>
      <c r="AJ25" s="70">
        <f>'[16]Convergence programme'!AA29/100</f>
        <v>1.2189121327563228</v>
      </c>
      <c r="AK25" s="70">
        <f>'[16]Convergence programme'!AB29/100</f>
        <v>1.2247600869447262</v>
      </c>
      <c r="AL25" s="70">
        <f>'[16]Convergence programme'!AC29/100</f>
        <v>1.2306080411331295</v>
      </c>
      <c r="AM25" s="70">
        <f>'[16]Convergence programme'!AD29/100</f>
        <v>1.2390282011373634</v>
      </c>
      <c r="AN25" s="70">
        <f>'[16]Convergence programme'!AE29/100</f>
        <v>1.2474483611415972</v>
      </c>
      <c r="AO25" s="70">
        <f>'[16]Convergence programme'!AF29/100</f>
        <v>1.2558685211458311</v>
      </c>
      <c r="AP25" s="70">
        <f>'[16]Convergence programme'!AG29/100</f>
        <v>1.2642886811500649</v>
      </c>
      <c r="AQ25" s="70">
        <f>'[16]Convergence programme'!AH29/100</f>
        <v>1.2727088411542986</v>
      </c>
      <c r="AR25" s="70">
        <f>'[16]Convergence programme'!AI29/100</f>
        <v>1.279004900681374</v>
      </c>
      <c r="AS25" s="70">
        <f>'[16]Convergence programme'!AJ29/100</f>
        <v>1.2853009602084495</v>
      </c>
      <c r="AT25" s="70">
        <f>'[16]Convergence programme'!AK29/100</f>
        <v>1.2915970197355251</v>
      </c>
      <c r="AU25" s="70">
        <f>'[16]Convergence programme'!AL29/100</f>
        <v>1.2978930792626004</v>
      </c>
      <c r="AV25" s="70">
        <f>'[16]Convergence programme'!AM29/100</f>
        <v>1.3041891387896754</v>
      </c>
      <c r="AW25" s="70">
        <f>'[16]Convergence programme'!AN29/100</f>
        <v>1.3101897052683433</v>
      </c>
      <c r="AX25" s="70">
        <f>'[16]Convergence programme'!AO29/100</f>
        <v>1.3161902717470111</v>
      </c>
      <c r="AY25" s="70">
        <f>'[16]Convergence programme'!AP29/100</f>
        <v>1.3221908382256788</v>
      </c>
      <c r="AZ25" s="70">
        <f>'[16]Convergence programme'!AQ29/100</f>
        <v>1.3281914047043466</v>
      </c>
      <c r="BA25" s="70">
        <f>'[16]Convergence programme'!AR29/100</f>
        <v>1.3341919711830139</v>
      </c>
    </row>
    <row r="26" spans="2:53" x14ac:dyDescent="0.3">
      <c r="B26" t="s">
        <v>55</v>
      </c>
      <c r="C26" s="14" t="s">
        <v>54</v>
      </c>
      <c r="D26" s="46" t="s">
        <v>26</v>
      </c>
      <c r="E26" s="46">
        <v>2010</v>
      </c>
      <c r="F26" s="45">
        <v>2.4083347655361602</v>
      </c>
      <c r="G26" s="45">
        <v>3.6125021483042401</v>
      </c>
      <c r="H26" t="s">
        <v>149</v>
      </c>
      <c r="K26" s="102" t="s">
        <v>204</v>
      </c>
      <c r="L26" s="102" t="s">
        <v>114</v>
      </c>
      <c r="M26" s="70">
        <f>'[16]Convergence programme'!D30/100</f>
        <v>1</v>
      </c>
      <c r="N26" s="70">
        <f>'[16]Convergence programme'!E30/100</f>
        <v>0.99419896142059472</v>
      </c>
      <c r="O26" s="70">
        <f>'[16]Convergence programme'!F30/100</f>
        <v>0.98839792284118944</v>
      </c>
      <c r="P26" s="70">
        <f>'[16]Convergence programme'!G30/100</f>
        <v>0.98259688426178426</v>
      </c>
      <c r="Q26" s="70">
        <f>'[16]Convergence programme'!H30/100</f>
        <v>0.97564528462114852</v>
      </c>
      <c r="R26" s="70">
        <f>'[16]Convergence programme'!I30/100</f>
        <v>0.96869368498051289</v>
      </c>
      <c r="S26" s="70"/>
      <c r="T26" s="70">
        <f>'[16]Convergence programme'!K30/100</f>
        <v>1.0208264469786408</v>
      </c>
      <c r="U26" s="70">
        <f>'[16]Convergence programme'!L30/100</f>
        <v>1.0468928279777046</v>
      </c>
      <c r="V26" s="70">
        <f>'[16]Convergence programme'!M30/100</f>
        <v>1.0729592089767686</v>
      </c>
      <c r="W26" s="70">
        <f>'[16]Convergence programme'!N30/100</f>
        <v>1.0990255899758323</v>
      </c>
      <c r="X26" s="70">
        <f>'[16]Convergence programme'!O30/100</f>
        <v>1.1106632097952529</v>
      </c>
      <c r="Y26" s="70">
        <f>'[16]Convergence programme'!P30/100</f>
        <v>1.1223008296146735</v>
      </c>
      <c r="Z26" s="70">
        <f>'[16]Convergence programme'!Q30/100</f>
        <v>1.1339384494340941</v>
      </c>
      <c r="AA26" s="70">
        <f>'[16]Convergence programme'!R30/100</f>
        <v>1.1455760692535146</v>
      </c>
      <c r="AB26" s="70">
        <f>'[16]Convergence programme'!S30/100</f>
        <v>1.1572136890729352</v>
      </c>
      <c r="AC26" s="70">
        <f>'[16]Convergence programme'!T30/100</f>
        <v>1.1660446052965707</v>
      </c>
      <c r="AD26" s="70">
        <f>'[16]Convergence programme'!U30/100</f>
        <v>1.1748755215202062</v>
      </c>
      <c r="AE26" s="70">
        <f>'[16]Convergence programme'!V30/100</f>
        <v>1.1837064377438418</v>
      </c>
      <c r="AF26" s="70">
        <f>'[16]Convergence programme'!W30/100</f>
        <v>1.1925373539674773</v>
      </c>
      <c r="AG26" s="70">
        <f>'[16]Convergence programme'!X30/100</f>
        <v>1.2013682701911126</v>
      </c>
      <c r="AH26" s="70">
        <f>'[16]Convergence programme'!Y30/100</f>
        <v>1.2072162243795159</v>
      </c>
      <c r="AI26" s="70">
        <f>'[16]Convergence programme'!Z30/100</f>
        <v>1.2130641785679195</v>
      </c>
      <c r="AJ26" s="70">
        <f>'[16]Convergence programme'!AA30/100</f>
        <v>1.2189121327563228</v>
      </c>
      <c r="AK26" s="70">
        <f>'[16]Convergence programme'!AB30/100</f>
        <v>1.2247600869447262</v>
      </c>
      <c r="AL26" s="70">
        <f>'[16]Convergence programme'!AC30/100</f>
        <v>1.2306080411331295</v>
      </c>
      <c r="AM26" s="70">
        <f>'[16]Convergence programme'!AD30/100</f>
        <v>1.2390282011373634</v>
      </c>
      <c r="AN26" s="70">
        <f>'[16]Convergence programme'!AE30/100</f>
        <v>1.2474483611415972</v>
      </c>
      <c r="AO26" s="70">
        <f>'[16]Convergence programme'!AF30/100</f>
        <v>1.2558685211458311</v>
      </c>
      <c r="AP26" s="70">
        <f>'[16]Convergence programme'!AG30/100</f>
        <v>1.2642886811500649</v>
      </c>
      <c r="AQ26" s="70">
        <f>'[16]Convergence programme'!AH30/100</f>
        <v>1.2727088411542986</v>
      </c>
      <c r="AR26" s="70">
        <f>'[16]Convergence programme'!AI30/100</f>
        <v>1.279004900681374</v>
      </c>
      <c r="AS26" s="70">
        <f>'[16]Convergence programme'!AJ30/100</f>
        <v>1.2853009602084495</v>
      </c>
      <c r="AT26" s="70">
        <f>'[16]Convergence programme'!AK30/100</f>
        <v>1.2915970197355251</v>
      </c>
      <c r="AU26" s="70">
        <f>'[16]Convergence programme'!AL30/100</f>
        <v>1.2978930792626004</v>
      </c>
      <c r="AV26" s="70">
        <f>'[16]Convergence programme'!AM30/100</f>
        <v>1.3041891387896754</v>
      </c>
      <c r="AW26" s="70">
        <f>'[16]Convergence programme'!AN30/100</f>
        <v>1.3101897052683433</v>
      </c>
      <c r="AX26" s="70">
        <f>'[16]Convergence programme'!AO30/100</f>
        <v>1.3161902717470111</v>
      </c>
      <c r="AY26" s="70">
        <f>'[16]Convergence programme'!AP30/100</f>
        <v>1.3221908382256788</v>
      </c>
      <c r="AZ26" s="70">
        <f>'[16]Convergence programme'!AQ30/100</f>
        <v>1.3281914047043466</v>
      </c>
      <c r="BA26" s="70">
        <f>'[16]Convergence programme'!AR30/100</f>
        <v>1.3341919711830139</v>
      </c>
    </row>
    <row r="27" spans="2:53" x14ac:dyDescent="0.3">
      <c r="B27" t="s">
        <v>55</v>
      </c>
      <c r="C27" s="14" t="s">
        <v>54</v>
      </c>
      <c r="D27" s="46" t="s">
        <v>26</v>
      </c>
      <c r="E27" s="46">
        <v>2010</v>
      </c>
      <c r="F27" s="45">
        <v>0.12946514830686301</v>
      </c>
      <c r="G27" s="45">
        <v>0.19419772246029399</v>
      </c>
      <c r="H27" t="s">
        <v>148</v>
      </c>
      <c r="K27" s="69" t="s">
        <v>83</v>
      </c>
      <c r="L27" s="69" t="s">
        <v>86</v>
      </c>
      <c r="M27" s="70">
        <f>'[16]Convergence programme'!D31/100</f>
        <v>1</v>
      </c>
      <c r="N27" s="70">
        <f>'[16]Convergence programme'!E31/100</f>
        <v>0.99419896142059472</v>
      </c>
      <c r="O27" s="70">
        <f>'[16]Convergence programme'!F31/100</f>
        <v>0.98839792284118944</v>
      </c>
      <c r="P27" s="70">
        <f>'[16]Convergence programme'!G31/100</f>
        <v>0.98259688426178426</v>
      </c>
      <c r="Q27" s="70">
        <f>'[16]Convergence programme'!H31/100</f>
        <v>0.97564528462114852</v>
      </c>
      <c r="R27" s="70">
        <f>'[16]Convergence programme'!I31/100</f>
        <v>0.96869368498051289</v>
      </c>
      <c r="S27" s="70"/>
      <c r="T27" s="70">
        <f>'[16]Convergence programme'!K31/100</f>
        <v>1.0208264469786408</v>
      </c>
      <c r="U27" s="70">
        <f>'[16]Convergence programme'!L31/100</f>
        <v>1.0468928279777046</v>
      </c>
      <c r="V27" s="70">
        <f>'[16]Convergence programme'!M31/100</f>
        <v>1.0729592089767686</v>
      </c>
      <c r="W27" s="70">
        <f>'[16]Convergence programme'!N31/100</f>
        <v>1.0990255899758323</v>
      </c>
      <c r="X27" s="70">
        <f>'[16]Convergence programme'!O31/100</f>
        <v>1.1106632097952529</v>
      </c>
      <c r="Y27" s="70">
        <f>'[16]Convergence programme'!P31/100</f>
        <v>1.1223008296146735</v>
      </c>
      <c r="Z27" s="70">
        <f>'[16]Convergence programme'!Q31/100</f>
        <v>1.1339384494340941</v>
      </c>
      <c r="AA27" s="70">
        <f>'[16]Convergence programme'!R31/100</f>
        <v>1.1455760692535146</v>
      </c>
      <c r="AB27" s="70">
        <f>'[16]Convergence programme'!S31/100</f>
        <v>1.1572136890729352</v>
      </c>
      <c r="AC27" s="70">
        <f>'[16]Convergence programme'!T31/100</f>
        <v>1.1660446052965707</v>
      </c>
      <c r="AD27" s="70">
        <f>'[16]Convergence programme'!U31/100</f>
        <v>1.1748755215202062</v>
      </c>
      <c r="AE27" s="70">
        <f>'[16]Convergence programme'!V31/100</f>
        <v>1.1837064377438418</v>
      </c>
      <c r="AF27" s="70">
        <f>'[16]Convergence programme'!W31/100</f>
        <v>1.1925373539674773</v>
      </c>
      <c r="AG27" s="70">
        <f>'[16]Convergence programme'!X31/100</f>
        <v>1.2013682701911126</v>
      </c>
      <c r="AH27" s="70">
        <f>'[16]Convergence programme'!Y31/100</f>
        <v>1.2072162243795159</v>
      </c>
      <c r="AI27" s="70">
        <f>'[16]Convergence programme'!Z31/100</f>
        <v>1.2130641785679195</v>
      </c>
      <c r="AJ27" s="70">
        <f>'[16]Convergence programme'!AA31/100</f>
        <v>1.2189121327563228</v>
      </c>
      <c r="AK27" s="70">
        <f>'[16]Convergence programme'!AB31/100</f>
        <v>1.2247600869447262</v>
      </c>
      <c r="AL27" s="70">
        <f>'[16]Convergence programme'!AC31/100</f>
        <v>1.2306080411331295</v>
      </c>
      <c r="AM27" s="70">
        <f>'[16]Convergence programme'!AD31/100</f>
        <v>1.2390282011373634</v>
      </c>
      <c r="AN27" s="70">
        <f>'[16]Convergence programme'!AE31/100</f>
        <v>1.2474483611415972</v>
      </c>
      <c r="AO27" s="70">
        <f>'[16]Convergence programme'!AF31/100</f>
        <v>1.2558685211458311</v>
      </c>
      <c r="AP27" s="70">
        <f>'[16]Convergence programme'!AG31/100</f>
        <v>1.2642886811500649</v>
      </c>
      <c r="AQ27" s="70">
        <f>'[16]Convergence programme'!AH31/100</f>
        <v>1.2727088411542986</v>
      </c>
      <c r="AR27" s="70">
        <f>'[16]Convergence programme'!AI31/100</f>
        <v>1.279004900681374</v>
      </c>
      <c r="AS27" s="70">
        <f>'[16]Convergence programme'!AJ31/100</f>
        <v>1.2853009602084495</v>
      </c>
      <c r="AT27" s="70">
        <f>'[16]Convergence programme'!AK31/100</f>
        <v>1.2915970197355251</v>
      </c>
      <c r="AU27" s="70">
        <f>'[16]Convergence programme'!AL31/100</f>
        <v>1.2978930792626004</v>
      </c>
      <c r="AV27" s="70">
        <f>'[16]Convergence programme'!AM31/100</f>
        <v>1.3041891387896754</v>
      </c>
      <c r="AW27" s="70">
        <f>'[16]Convergence programme'!AN31/100</f>
        <v>1.3101897052683433</v>
      </c>
      <c r="AX27" s="70">
        <f>'[16]Convergence programme'!AO31/100</f>
        <v>1.3161902717470111</v>
      </c>
      <c r="AY27" s="70">
        <f>'[16]Convergence programme'!AP31/100</f>
        <v>1.3221908382256788</v>
      </c>
      <c r="AZ27" s="70">
        <f>'[16]Convergence programme'!AQ31/100</f>
        <v>1.3281914047043466</v>
      </c>
      <c r="BA27" s="70">
        <f>'[16]Convergence programme'!AR31/100</f>
        <v>1.3341919711830139</v>
      </c>
    </row>
    <row r="28" spans="2:53" x14ac:dyDescent="0.3">
      <c r="B28" t="s">
        <v>55</v>
      </c>
      <c r="C28" s="103" t="s">
        <v>54</v>
      </c>
      <c r="D28" s="46" t="s">
        <v>26</v>
      </c>
      <c r="E28" s="46">
        <v>2010</v>
      </c>
      <c r="F28" s="45">
        <v>7.6525797493957007E-2</v>
      </c>
      <c r="G28" s="45">
        <v>0.114788696240935</v>
      </c>
      <c r="H28" t="s">
        <v>147</v>
      </c>
      <c r="K28" s="102" t="s">
        <v>189</v>
      </c>
      <c r="L28" s="102" t="s">
        <v>81</v>
      </c>
      <c r="M28" s="70">
        <f>'[16]Convergence programme'!D32/100</f>
        <v>1</v>
      </c>
      <c r="N28" s="70">
        <f>'[16]Convergence programme'!E32/100</f>
        <v>0.98732186701888991</v>
      </c>
      <c r="O28" s="70">
        <f>'[16]Convergence programme'!F32/100</f>
        <v>0.97464373403777982</v>
      </c>
      <c r="P28" s="70">
        <f>'[16]Convergence programme'!G32/100</f>
        <v>0.96196560105666995</v>
      </c>
      <c r="Q28" s="70">
        <f>'[16]Convergence programme'!H32/100</f>
        <v>0.97953415087583651</v>
      </c>
      <c r="R28" s="70">
        <f>'[16]Convergence programme'!I32/100</f>
        <v>0.99710270069500306</v>
      </c>
      <c r="S28" s="70"/>
      <c r="T28" s="70">
        <f>'[16]Convergence programme'!K32/100</f>
        <v>1.0029079376881753</v>
      </c>
      <c r="U28" s="70">
        <f>'[16]Convergence programme'!L32/100</f>
        <v>1.0058105561847612</v>
      </c>
      <c r="V28" s="70">
        <f>'[16]Convergence programme'!M32/100</f>
        <v>1.0087131746813474</v>
      </c>
      <c r="W28" s="70">
        <f>'[16]Convergence programme'!N32/100</f>
        <v>1.0116157931779333</v>
      </c>
      <c r="X28" s="70">
        <f>'[16]Convergence programme'!O32/100</f>
        <v>1.0160073904835059</v>
      </c>
      <c r="Y28" s="70">
        <f>'[16]Convergence programme'!P32/100</f>
        <v>1.0203989877890782</v>
      </c>
      <c r="Z28" s="70">
        <f>'[16]Convergence programme'!Q32/100</f>
        <v>1.0247905850946508</v>
      </c>
      <c r="AA28" s="70">
        <f>'[16]Convergence programme'!R32/100</f>
        <v>1.0291821824002232</v>
      </c>
      <c r="AB28" s="70">
        <f>'[16]Convergence programme'!S32/100</f>
        <v>1.0335737797057956</v>
      </c>
      <c r="AC28" s="70">
        <f>'[16]Convergence programme'!T32/100</f>
        <v>1.0378706467554211</v>
      </c>
      <c r="AD28" s="70">
        <f>'[16]Convergence programme'!U32/100</f>
        <v>1.0421675138050466</v>
      </c>
      <c r="AE28" s="70">
        <f>'[16]Convergence programme'!V32/100</f>
        <v>1.0464643808546721</v>
      </c>
      <c r="AF28" s="70">
        <f>'[16]Convergence programme'!W32/100</f>
        <v>1.0507612479042976</v>
      </c>
      <c r="AG28" s="70">
        <f>'[16]Convergence programme'!X32/100</f>
        <v>1.0550581149539229</v>
      </c>
      <c r="AH28" s="70">
        <f>'[16]Convergence programme'!Y32/100</f>
        <v>1.0581932215066847</v>
      </c>
      <c r="AI28" s="70">
        <f>'[16]Convergence programme'!Z32/100</f>
        <v>1.0613283280594465</v>
      </c>
      <c r="AJ28" s="70">
        <f>'[16]Convergence programme'!AA32/100</f>
        <v>1.0644634346122082</v>
      </c>
      <c r="AK28" s="70">
        <f>'[16]Convergence programme'!AB32/100</f>
        <v>1.06759854116497</v>
      </c>
      <c r="AL28" s="70">
        <f>'[16]Convergence programme'!AC32/100</f>
        <v>1.0707336477177321</v>
      </c>
      <c r="AM28" s="70">
        <f>'[16]Convergence programme'!AD32/100</f>
        <v>1.0736031536870458</v>
      </c>
      <c r="AN28" s="70">
        <f>'[16]Convergence programme'!AE32/100</f>
        <v>1.0764726596563599</v>
      </c>
      <c r="AO28" s="70">
        <f>'[16]Convergence programme'!AF32/100</f>
        <v>1.0793421656256736</v>
      </c>
      <c r="AP28" s="70">
        <f>'[16]Convergence programme'!AG32/100</f>
        <v>1.0822116715949877</v>
      </c>
      <c r="AQ28" s="70">
        <f>'[16]Convergence programme'!AH32/100</f>
        <v>1.0850811775643012</v>
      </c>
      <c r="AR28" s="70">
        <f>'[16]Convergence programme'!AI32/100</f>
        <v>1.0876239175056635</v>
      </c>
      <c r="AS28" s="70">
        <f>'[16]Convergence programme'!AJ32/100</f>
        <v>1.0901666574470255</v>
      </c>
      <c r="AT28" s="70">
        <f>'[16]Convergence programme'!AK32/100</f>
        <v>1.0927093973883877</v>
      </c>
      <c r="AU28" s="70">
        <f>'[16]Convergence programme'!AL32/100</f>
        <v>1.0952521373297497</v>
      </c>
      <c r="AV28" s="70">
        <f>'[16]Convergence programme'!AM32/100</f>
        <v>1.0977948772711117</v>
      </c>
      <c r="AW28" s="70">
        <f>'[16]Convergence programme'!AN32/100</f>
        <v>1.0978094027422449</v>
      </c>
      <c r="AX28" s="70">
        <f>'[16]Convergence programme'!AO32/100</f>
        <v>1.0978239282133782</v>
      </c>
      <c r="AY28" s="70">
        <f>'[16]Convergence programme'!AP32/100</f>
        <v>1.0978384536845112</v>
      </c>
      <c r="AZ28" s="70">
        <f>'[16]Convergence programme'!AQ32/100</f>
        <v>1.0978529791556444</v>
      </c>
      <c r="BA28" s="70">
        <f>'[16]Convergence programme'!AR32/100</f>
        <v>1.0978675046267774</v>
      </c>
    </row>
    <row r="29" spans="2:53" x14ac:dyDescent="0.3">
      <c r="B29" t="s">
        <v>55</v>
      </c>
      <c r="C29" s="103" t="s">
        <v>54</v>
      </c>
      <c r="D29" s="46" t="s">
        <v>26</v>
      </c>
      <c r="E29" s="46">
        <v>2010</v>
      </c>
      <c r="F29" s="45">
        <v>0.81067993515592696</v>
      </c>
      <c r="G29" s="45">
        <v>1.21601990273389</v>
      </c>
      <c r="H29" t="s">
        <v>146</v>
      </c>
      <c r="K29" s="69" t="s">
        <v>181</v>
      </c>
      <c r="L29" s="69" t="s">
        <v>76</v>
      </c>
      <c r="M29" s="70">
        <f>'[16]Convergence programme'!D33/100</f>
        <v>1</v>
      </c>
      <c r="N29" s="70">
        <f>'[16]Convergence programme'!E33/100</f>
        <v>0.98732186701888991</v>
      </c>
      <c r="O29" s="70">
        <f>'[16]Convergence programme'!F33/100</f>
        <v>0.97464373403777982</v>
      </c>
      <c r="P29" s="70">
        <f>'[16]Convergence programme'!G33/100</f>
        <v>0.96196560105666995</v>
      </c>
      <c r="Q29" s="70">
        <f>'[16]Convergence programme'!H33/100</f>
        <v>0.97953415087583651</v>
      </c>
      <c r="R29" s="70">
        <f>'[16]Convergence programme'!I33/100</f>
        <v>0.99710270069500306</v>
      </c>
      <c r="S29" s="70"/>
      <c r="T29" s="70">
        <f>'[16]Convergence programme'!K33/100</f>
        <v>1.0029079376881753</v>
      </c>
      <c r="U29" s="70">
        <f>'[16]Convergence programme'!L33/100</f>
        <v>1.0058105561847612</v>
      </c>
      <c r="V29" s="70">
        <f>'[16]Convergence programme'!M33/100</f>
        <v>1.0087131746813474</v>
      </c>
      <c r="W29" s="70">
        <f>'[16]Convergence programme'!N33/100</f>
        <v>1.0116157931779333</v>
      </c>
      <c r="X29" s="70">
        <f>'[16]Convergence programme'!O33/100</f>
        <v>1.0160073904835059</v>
      </c>
      <c r="Y29" s="70">
        <f>'[16]Convergence programme'!P33/100</f>
        <v>1.0203989877890782</v>
      </c>
      <c r="Z29" s="70">
        <f>'[16]Convergence programme'!Q33/100</f>
        <v>1.0247905850946508</v>
      </c>
      <c r="AA29" s="70">
        <f>'[16]Convergence programme'!R33/100</f>
        <v>1.0291821824002232</v>
      </c>
      <c r="AB29" s="70">
        <f>'[16]Convergence programme'!S33/100</f>
        <v>1.0335737797057956</v>
      </c>
      <c r="AC29" s="70">
        <f>'[16]Convergence programme'!T33/100</f>
        <v>1.0378706467554211</v>
      </c>
      <c r="AD29" s="70">
        <f>'[16]Convergence programme'!U33/100</f>
        <v>1.0421675138050466</v>
      </c>
      <c r="AE29" s="70">
        <f>'[16]Convergence programme'!V33/100</f>
        <v>1.0464643808546721</v>
      </c>
      <c r="AF29" s="70">
        <f>'[16]Convergence programme'!W33/100</f>
        <v>1.0507612479042976</v>
      </c>
      <c r="AG29" s="70">
        <f>'[16]Convergence programme'!X33/100</f>
        <v>1.0550581149539229</v>
      </c>
      <c r="AH29" s="70">
        <f>'[16]Convergence programme'!Y33/100</f>
        <v>1.0581932215066847</v>
      </c>
      <c r="AI29" s="70">
        <f>'[16]Convergence programme'!Z33/100</f>
        <v>1.0613283280594465</v>
      </c>
      <c r="AJ29" s="70">
        <f>'[16]Convergence programme'!AA33/100</f>
        <v>1.0644634346122082</v>
      </c>
      <c r="AK29" s="70">
        <f>'[16]Convergence programme'!AB33/100</f>
        <v>1.06759854116497</v>
      </c>
      <c r="AL29" s="70">
        <f>'[16]Convergence programme'!AC33/100</f>
        <v>1.0707336477177321</v>
      </c>
      <c r="AM29" s="70">
        <f>'[16]Convergence programme'!AD33/100</f>
        <v>1.0736031536870458</v>
      </c>
      <c r="AN29" s="70">
        <f>'[16]Convergence programme'!AE33/100</f>
        <v>1.0764726596563599</v>
      </c>
      <c r="AO29" s="70">
        <f>'[16]Convergence programme'!AF33/100</f>
        <v>1.0793421656256736</v>
      </c>
      <c r="AP29" s="70">
        <f>'[16]Convergence programme'!AG33/100</f>
        <v>1.0822116715949877</v>
      </c>
      <c r="AQ29" s="70">
        <f>'[16]Convergence programme'!AH33/100</f>
        <v>1.0850811775643012</v>
      </c>
      <c r="AR29" s="70">
        <f>'[16]Convergence programme'!AI33/100</f>
        <v>1.0876239175056635</v>
      </c>
      <c r="AS29" s="70">
        <f>'[16]Convergence programme'!AJ33/100</f>
        <v>1.0901666574470255</v>
      </c>
      <c r="AT29" s="70">
        <f>'[16]Convergence programme'!AK33/100</f>
        <v>1.0927093973883877</v>
      </c>
      <c r="AU29" s="70">
        <f>'[16]Convergence programme'!AL33/100</f>
        <v>1.0952521373297497</v>
      </c>
      <c r="AV29" s="70">
        <f>'[16]Convergence programme'!AM33/100</f>
        <v>1.0977948772711117</v>
      </c>
      <c r="AW29" s="70">
        <f>'[16]Convergence programme'!AN33/100</f>
        <v>1.0978094027422449</v>
      </c>
      <c r="AX29" s="70">
        <f>'[16]Convergence programme'!AO33/100</f>
        <v>1.0978239282133782</v>
      </c>
      <c r="AY29" s="70">
        <f>'[16]Convergence programme'!AP33/100</f>
        <v>1.0978384536845112</v>
      </c>
      <c r="AZ29" s="70">
        <f>'[16]Convergence programme'!AQ33/100</f>
        <v>1.0978529791556444</v>
      </c>
      <c r="BA29" s="70">
        <f>'[16]Convergence programme'!AR33/100</f>
        <v>1.0978675046267774</v>
      </c>
    </row>
    <row r="30" spans="2:53" x14ac:dyDescent="0.3">
      <c r="B30" t="s">
        <v>55</v>
      </c>
      <c r="C30" s="103" t="s">
        <v>54</v>
      </c>
      <c r="D30" s="46" t="s">
        <v>26</v>
      </c>
      <c r="E30" s="46">
        <v>2010</v>
      </c>
      <c r="F30" s="45">
        <v>0</v>
      </c>
      <c r="G30" s="45">
        <v>0</v>
      </c>
      <c r="H30" t="s">
        <v>145</v>
      </c>
      <c r="K30" s="101" t="s">
        <v>173</v>
      </c>
      <c r="L30" s="101" t="s">
        <v>58</v>
      </c>
      <c r="M30" s="70">
        <f>'[16]Convergence programme'!D34/100</f>
        <v>1</v>
      </c>
      <c r="N30" s="70">
        <f>'[16]Convergence programme'!E34/100</f>
        <v>0.98732186701888991</v>
      </c>
      <c r="O30" s="70">
        <f>'[16]Convergence programme'!F34/100</f>
        <v>0.97464373403777982</v>
      </c>
      <c r="P30" s="70">
        <f>'[16]Convergence programme'!G34/100</f>
        <v>0.96196560105666995</v>
      </c>
      <c r="Q30" s="70">
        <f>'[16]Convergence programme'!H34/100</f>
        <v>0.97953415087583651</v>
      </c>
      <c r="R30" s="70">
        <f>'[16]Convergence programme'!I34/100</f>
        <v>0.99710270069500306</v>
      </c>
      <c r="S30" s="70"/>
      <c r="T30" s="70">
        <f>'[16]Convergence programme'!K34/100</f>
        <v>1.0029079376881753</v>
      </c>
      <c r="U30" s="70">
        <f>'[16]Convergence programme'!L34/100</f>
        <v>1.0058105561847612</v>
      </c>
      <c r="V30" s="70">
        <f>'[16]Convergence programme'!M34/100</f>
        <v>1.0087131746813474</v>
      </c>
      <c r="W30" s="70">
        <f>'[16]Convergence programme'!N34/100</f>
        <v>1.0116157931779333</v>
      </c>
      <c r="X30" s="70">
        <f>'[16]Convergence programme'!O34/100</f>
        <v>1.0160073904835059</v>
      </c>
      <c r="Y30" s="70">
        <f>'[16]Convergence programme'!P34/100</f>
        <v>1.0203989877890782</v>
      </c>
      <c r="Z30" s="70">
        <f>'[16]Convergence programme'!Q34/100</f>
        <v>1.0247905850946508</v>
      </c>
      <c r="AA30" s="70">
        <f>'[16]Convergence programme'!R34/100</f>
        <v>1.0291821824002232</v>
      </c>
      <c r="AB30" s="70">
        <f>'[16]Convergence programme'!S34/100</f>
        <v>1.0335737797057956</v>
      </c>
      <c r="AC30" s="70">
        <f>'[16]Convergence programme'!T34/100</f>
        <v>1.0378706467554211</v>
      </c>
      <c r="AD30" s="70">
        <f>'[16]Convergence programme'!U34/100</f>
        <v>1.0421675138050466</v>
      </c>
      <c r="AE30" s="70">
        <f>'[16]Convergence programme'!V34/100</f>
        <v>1.0464643808546721</v>
      </c>
      <c r="AF30" s="70">
        <f>'[16]Convergence programme'!W34/100</f>
        <v>1.0507612479042976</v>
      </c>
      <c r="AG30" s="70">
        <f>'[16]Convergence programme'!X34/100</f>
        <v>1.0550581149539229</v>
      </c>
      <c r="AH30" s="70">
        <f>'[16]Convergence programme'!Y34/100</f>
        <v>1.0581932215066847</v>
      </c>
      <c r="AI30" s="70">
        <f>'[16]Convergence programme'!Z34/100</f>
        <v>1.0613283280594465</v>
      </c>
      <c r="AJ30" s="70">
        <f>'[16]Convergence programme'!AA34/100</f>
        <v>1.0644634346122082</v>
      </c>
      <c r="AK30" s="70">
        <f>'[16]Convergence programme'!AB34/100</f>
        <v>1.06759854116497</v>
      </c>
      <c r="AL30" s="70">
        <f>'[16]Convergence programme'!AC34/100</f>
        <v>1.0707336477177321</v>
      </c>
      <c r="AM30" s="70">
        <f>'[16]Convergence programme'!AD34/100</f>
        <v>1.0736031536870458</v>
      </c>
      <c r="AN30" s="70">
        <f>'[16]Convergence programme'!AE34/100</f>
        <v>1.0764726596563599</v>
      </c>
      <c r="AO30" s="70">
        <f>'[16]Convergence programme'!AF34/100</f>
        <v>1.0793421656256736</v>
      </c>
      <c r="AP30" s="70">
        <f>'[16]Convergence programme'!AG34/100</f>
        <v>1.0822116715949877</v>
      </c>
      <c r="AQ30" s="70">
        <f>'[16]Convergence programme'!AH34/100</f>
        <v>1.0850811775643012</v>
      </c>
      <c r="AR30" s="70">
        <f>'[16]Convergence programme'!AI34/100</f>
        <v>1.0876239175056635</v>
      </c>
      <c r="AS30" s="70">
        <f>'[16]Convergence programme'!AJ34/100</f>
        <v>1.0901666574470255</v>
      </c>
      <c r="AT30" s="70">
        <f>'[16]Convergence programme'!AK34/100</f>
        <v>1.0927093973883877</v>
      </c>
      <c r="AU30" s="70">
        <f>'[16]Convergence programme'!AL34/100</f>
        <v>1.0952521373297497</v>
      </c>
      <c r="AV30" s="70">
        <f>'[16]Convergence programme'!AM34/100</f>
        <v>1.0977948772711117</v>
      </c>
      <c r="AW30" s="70">
        <f>'[16]Convergence programme'!AN34/100</f>
        <v>1.0978094027422449</v>
      </c>
      <c r="AX30" s="70">
        <f>'[16]Convergence programme'!AO34/100</f>
        <v>1.0978239282133782</v>
      </c>
      <c r="AY30" s="70">
        <f>'[16]Convergence programme'!AP34/100</f>
        <v>1.0978384536845112</v>
      </c>
      <c r="AZ30" s="70">
        <f>'[16]Convergence programme'!AQ34/100</f>
        <v>1.0978529791556444</v>
      </c>
      <c r="BA30" s="70">
        <f>'[16]Convergence programme'!AR34/100</f>
        <v>1.0978675046267774</v>
      </c>
    </row>
    <row r="31" spans="2:53" x14ac:dyDescent="0.3">
      <c r="B31" t="s">
        <v>55</v>
      </c>
      <c r="C31" s="103" t="s">
        <v>54</v>
      </c>
      <c r="D31" s="46" t="s">
        <v>26</v>
      </c>
      <c r="E31" s="46">
        <v>2010</v>
      </c>
      <c r="F31" s="45">
        <v>2.481876515005E-2</v>
      </c>
      <c r="G31" s="45">
        <v>3.7228147725075003E-2</v>
      </c>
      <c r="H31" t="s">
        <v>144</v>
      </c>
      <c r="K31" s="100" t="s">
        <v>41</v>
      </c>
      <c r="L31" s="100" t="s">
        <v>57</v>
      </c>
      <c r="M31" s="70">
        <f>'[16]Convergence programme'!D35/100</f>
        <v>1</v>
      </c>
      <c r="N31" s="70">
        <f>'[16]Convergence programme'!E35/100</f>
        <v>0.98732186701888991</v>
      </c>
      <c r="O31" s="70">
        <f>'[16]Convergence programme'!F35/100</f>
        <v>0.97464373403777982</v>
      </c>
      <c r="P31" s="70">
        <f>'[16]Convergence programme'!G35/100</f>
        <v>0.96196560105666995</v>
      </c>
      <c r="Q31" s="70">
        <f>'[16]Convergence programme'!H35/100</f>
        <v>0.97953415087583651</v>
      </c>
      <c r="R31" s="70">
        <f>'[16]Convergence programme'!I35/100</f>
        <v>0.99710270069500306</v>
      </c>
      <c r="S31" s="70"/>
      <c r="T31" s="70">
        <f>'[16]Convergence programme'!K35/100</f>
        <v>1.0029079376881753</v>
      </c>
      <c r="U31" s="70">
        <f>'[16]Convergence programme'!L35/100</f>
        <v>1.0058105561847612</v>
      </c>
      <c r="V31" s="70">
        <f>'[16]Convergence programme'!M35/100</f>
        <v>1.0087131746813474</v>
      </c>
      <c r="W31" s="70">
        <f>'[16]Convergence programme'!N35/100</f>
        <v>1.0116157931779333</v>
      </c>
      <c r="X31" s="70">
        <f>'[16]Convergence programme'!O35/100</f>
        <v>1.0160073904835059</v>
      </c>
      <c r="Y31" s="70">
        <f>'[16]Convergence programme'!P35/100</f>
        <v>1.0203989877890782</v>
      </c>
      <c r="Z31" s="70">
        <f>'[16]Convergence programme'!Q35/100</f>
        <v>1.0247905850946508</v>
      </c>
      <c r="AA31" s="70">
        <f>'[16]Convergence programme'!R35/100</f>
        <v>1.0291821824002232</v>
      </c>
      <c r="AB31" s="70">
        <f>'[16]Convergence programme'!S35/100</f>
        <v>1.0335737797057956</v>
      </c>
      <c r="AC31" s="70">
        <f>'[16]Convergence programme'!T35/100</f>
        <v>1.0378706467554211</v>
      </c>
      <c r="AD31" s="70">
        <f>'[16]Convergence programme'!U35/100</f>
        <v>1.0421675138050466</v>
      </c>
      <c r="AE31" s="70">
        <f>'[16]Convergence programme'!V35/100</f>
        <v>1.0464643808546721</v>
      </c>
      <c r="AF31" s="70">
        <f>'[16]Convergence programme'!W35/100</f>
        <v>1.0507612479042976</v>
      </c>
      <c r="AG31" s="70">
        <f>'[16]Convergence programme'!X35/100</f>
        <v>1.0550581149539229</v>
      </c>
      <c r="AH31" s="70">
        <f>'[16]Convergence programme'!Y35/100</f>
        <v>1.0581932215066847</v>
      </c>
      <c r="AI31" s="70">
        <f>'[16]Convergence programme'!Z35/100</f>
        <v>1.0613283280594465</v>
      </c>
      <c r="AJ31" s="70">
        <f>'[16]Convergence programme'!AA35/100</f>
        <v>1.0644634346122082</v>
      </c>
      <c r="AK31" s="70">
        <f>'[16]Convergence programme'!AB35/100</f>
        <v>1.06759854116497</v>
      </c>
      <c r="AL31" s="70">
        <f>'[16]Convergence programme'!AC35/100</f>
        <v>1.0707336477177321</v>
      </c>
      <c r="AM31" s="70">
        <f>'[16]Convergence programme'!AD35/100</f>
        <v>1.0736031536870458</v>
      </c>
      <c r="AN31" s="70">
        <f>'[16]Convergence programme'!AE35/100</f>
        <v>1.0764726596563599</v>
      </c>
      <c r="AO31" s="70">
        <f>'[16]Convergence programme'!AF35/100</f>
        <v>1.0793421656256736</v>
      </c>
      <c r="AP31" s="70">
        <f>'[16]Convergence programme'!AG35/100</f>
        <v>1.0822116715949877</v>
      </c>
      <c r="AQ31" s="70">
        <f>'[16]Convergence programme'!AH35/100</f>
        <v>1.0850811775643012</v>
      </c>
      <c r="AR31" s="70">
        <f>'[16]Convergence programme'!AI35/100</f>
        <v>1.0876239175056635</v>
      </c>
      <c r="AS31" s="70">
        <f>'[16]Convergence programme'!AJ35/100</f>
        <v>1.0901666574470255</v>
      </c>
      <c r="AT31" s="70">
        <f>'[16]Convergence programme'!AK35/100</f>
        <v>1.0927093973883877</v>
      </c>
      <c r="AU31" s="70">
        <f>'[16]Convergence programme'!AL35/100</f>
        <v>1.0952521373297497</v>
      </c>
      <c r="AV31" s="70">
        <f>'[16]Convergence programme'!AM35/100</f>
        <v>1.0977948772711117</v>
      </c>
      <c r="AW31" s="70">
        <f>'[16]Convergence programme'!AN35/100</f>
        <v>1.0978094027422449</v>
      </c>
      <c r="AX31" s="70">
        <f>'[16]Convergence programme'!AO35/100</f>
        <v>1.0978239282133782</v>
      </c>
      <c r="AY31" s="70">
        <f>'[16]Convergence programme'!AP35/100</f>
        <v>1.0978384536845112</v>
      </c>
      <c r="AZ31" s="70">
        <f>'[16]Convergence programme'!AQ35/100</f>
        <v>1.0978529791556444</v>
      </c>
      <c r="BA31" s="70">
        <f>'[16]Convergence programme'!AR35/100</f>
        <v>1.0978675046267774</v>
      </c>
    </row>
    <row r="32" spans="2:53" x14ac:dyDescent="0.3">
      <c r="B32" t="s">
        <v>55</v>
      </c>
      <c r="C32" s="103" t="s">
        <v>54</v>
      </c>
      <c r="D32" s="46" t="s">
        <v>26</v>
      </c>
      <c r="E32" s="46">
        <v>2010</v>
      </c>
      <c r="F32" s="45">
        <v>0.83761162535363898</v>
      </c>
      <c r="G32" s="45">
        <v>1.25641743803046</v>
      </c>
      <c r="H32" t="s">
        <v>211</v>
      </c>
      <c r="K32" t="s">
        <v>158</v>
      </c>
      <c r="L32" t="s">
        <v>64</v>
      </c>
      <c r="M32" s="70">
        <f>'[16]Convergence programme'!D36/100</f>
        <v>1</v>
      </c>
      <c r="N32" s="70">
        <f>'[16]Convergence programme'!E36/100</f>
        <v>0.99419896142059472</v>
      </c>
      <c r="O32" s="70">
        <f>'[16]Convergence programme'!F36/100</f>
        <v>0.98839792284118944</v>
      </c>
      <c r="P32" s="70">
        <f>'[16]Convergence programme'!G36/100</f>
        <v>0.98259688426178426</v>
      </c>
      <c r="Q32" s="70">
        <f>'[16]Convergence programme'!H36/100</f>
        <v>0.97564528462114852</v>
      </c>
      <c r="R32" s="70">
        <f>'[16]Convergence programme'!I36/100</f>
        <v>0.96869368498051289</v>
      </c>
      <c r="S32" s="70"/>
      <c r="T32" s="70">
        <f>'[16]Convergence programme'!K36/100</f>
        <v>1.0208264469786408</v>
      </c>
      <c r="U32" s="70">
        <f>'[16]Convergence programme'!L36/100</f>
        <v>1.0468928279777046</v>
      </c>
      <c r="V32" s="70">
        <f>'[16]Convergence programme'!M36/100</f>
        <v>1.0729592089767686</v>
      </c>
      <c r="W32" s="70">
        <f>'[16]Convergence programme'!N36/100</f>
        <v>1.0990255899758323</v>
      </c>
      <c r="X32" s="70">
        <f>'[16]Convergence programme'!O36/100</f>
        <v>1.1106632097952529</v>
      </c>
      <c r="Y32" s="70">
        <f>'[16]Convergence programme'!P36/100</f>
        <v>1.1223008296146735</v>
      </c>
      <c r="Z32" s="70">
        <f>'[16]Convergence programme'!Q36/100</f>
        <v>1.1339384494340941</v>
      </c>
      <c r="AA32" s="70">
        <f>'[16]Convergence programme'!R36/100</f>
        <v>1.1455760692535146</v>
      </c>
      <c r="AB32" s="70">
        <f>'[16]Convergence programme'!S36/100</f>
        <v>1.1572136890729352</v>
      </c>
      <c r="AC32" s="70">
        <f>'[16]Convergence programme'!T36/100</f>
        <v>1.1660446052965707</v>
      </c>
      <c r="AD32" s="70">
        <f>'[16]Convergence programme'!U36/100</f>
        <v>1.1748755215202062</v>
      </c>
      <c r="AE32" s="70">
        <f>'[16]Convergence programme'!V36/100</f>
        <v>1.1837064377438418</v>
      </c>
      <c r="AF32" s="70">
        <f>'[16]Convergence programme'!W36/100</f>
        <v>1.1925373539674773</v>
      </c>
      <c r="AG32" s="70">
        <f>'[16]Convergence programme'!X36/100</f>
        <v>1.2013682701911126</v>
      </c>
      <c r="AH32" s="70">
        <f>'[16]Convergence programme'!Y36/100</f>
        <v>1.2072162243795159</v>
      </c>
      <c r="AI32" s="70">
        <f>'[16]Convergence programme'!Z36/100</f>
        <v>1.2130641785679195</v>
      </c>
      <c r="AJ32" s="70">
        <f>'[16]Convergence programme'!AA36/100</f>
        <v>1.2189121327563228</v>
      </c>
      <c r="AK32" s="70">
        <f>'[16]Convergence programme'!AB36/100</f>
        <v>1.2247600869447262</v>
      </c>
      <c r="AL32" s="70">
        <f>'[16]Convergence programme'!AC36/100</f>
        <v>1.2306080411331295</v>
      </c>
      <c r="AM32" s="70">
        <f>'[16]Convergence programme'!AD36/100</f>
        <v>1.2390282011373634</v>
      </c>
      <c r="AN32" s="70">
        <f>'[16]Convergence programme'!AE36/100</f>
        <v>1.2474483611415972</v>
      </c>
      <c r="AO32" s="70">
        <f>'[16]Convergence programme'!AF36/100</f>
        <v>1.2558685211458311</v>
      </c>
      <c r="AP32" s="70">
        <f>'[16]Convergence programme'!AG36/100</f>
        <v>1.2642886811500649</v>
      </c>
      <c r="AQ32" s="70">
        <f>'[16]Convergence programme'!AH36/100</f>
        <v>1.2727088411542986</v>
      </c>
      <c r="AR32" s="70">
        <f>'[16]Convergence programme'!AI36/100</f>
        <v>1.279004900681374</v>
      </c>
      <c r="AS32" s="70">
        <f>'[16]Convergence programme'!AJ36/100</f>
        <v>1.2853009602084495</v>
      </c>
      <c r="AT32" s="70">
        <f>'[16]Convergence programme'!AK36/100</f>
        <v>1.2915970197355251</v>
      </c>
      <c r="AU32" s="70">
        <f>'[16]Convergence programme'!AL36/100</f>
        <v>1.2978930792626004</v>
      </c>
      <c r="AV32" s="70">
        <f>'[16]Convergence programme'!AM36/100</f>
        <v>1.3041891387896754</v>
      </c>
      <c r="AW32" s="70">
        <f>'[16]Convergence programme'!AN36/100</f>
        <v>1.3101897052683433</v>
      </c>
      <c r="AX32" s="70">
        <f>'[16]Convergence programme'!AO36/100</f>
        <v>1.3161902717470111</v>
      </c>
      <c r="AY32" s="70">
        <f>'[16]Convergence programme'!AP36/100</f>
        <v>1.3221908382256788</v>
      </c>
      <c r="AZ32" s="70">
        <f>'[16]Convergence programme'!AQ36/100</f>
        <v>1.3281914047043466</v>
      </c>
      <c r="BA32" s="70">
        <f>'[16]Convergence programme'!AR36/100</f>
        <v>1.3341919711830139</v>
      </c>
    </row>
    <row r="33" spans="2:23" x14ac:dyDescent="0.3">
      <c r="B33" t="s">
        <v>55</v>
      </c>
      <c r="C33" s="103" t="s">
        <v>54</v>
      </c>
      <c r="D33" s="46" t="s">
        <v>26</v>
      </c>
      <c r="E33" s="46">
        <v>2010</v>
      </c>
      <c r="F33" s="45">
        <v>1.4147469626097999</v>
      </c>
      <c r="G33" s="45">
        <v>2.1221204439146901</v>
      </c>
      <c r="H33" t="s">
        <v>210</v>
      </c>
    </row>
    <row r="34" spans="2:23" x14ac:dyDescent="0.3">
      <c r="B34" t="s">
        <v>55</v>
      </c>
      <c r="C34" s="103" t="s">
        <v>54</v>
      </c>
      <c r="D34" s="46" t="s">
        <v>26</v>
      </c>
      <c r="E34" s="46">
        <v>2010</v>
      </c>
      <c r="F34" s="45">
        <v>2.0798131628644199</v>
      </c>
      <c r="G34" s="45">
        <v>3.11971974429663</v>
      </c>
      <c r="H34" t="s">
        <v>209</v>
      </c>
    </row>
    <row r="35" spans="2:23" x14ac:dyDescent="0.3">
      <c r="B35" t="s">
        <v>55</v>
      </c>
      <c r="C35" s="103" t="s">
        <v>54</v>
      </c>
      <c r="D35" s="46" t="s">
        <v>26</v>
      </c>
      <c r="E35" s="46">
        <v>2010</v>
      </c>
      <c r="F35" s="45">
        <v>0.47314864319521999</v>
      </c>
      <c r="G35" s="45">
        <v>0.70972296479283004</v>
      </c>
      <c r="H35" t="s">
        <v>208</v>
      </c>
      <c r="M35" s="13"/>
      <c r="O35" s="13"/>
    </row>
    <row r="36" spans="2:23" x14ac:dyDescent="0.3">
      <c r="B36" t="s">
        <v>55</v>
      </c>
      <c r="C36" s="103" t="s">
        <v>54</v>
      </c>
      <c r="D36" s="46" t="s">
        <v>26</v>
      </c>
      <c r="E36" s="46">
        <v>2010</v>
      </c>
      <c r="F36" s="45">
        <v>1.8784549448911301</v>
      </c>
      <c r="G36" s="45">
        <v>2.8176824173366999</v>
      </c>
      <c r="H36" t="s">
        <v>207</v>
      </c>
      <c r="M36" s="13"/>
      <c r="O36" s="13"/>
    </row>
    <row r="37" spans="2:23" x14ac:dyDescent="0.3">
      <c r="B37" t="s">
        <v>55</v>
      </c>
      <c r="C37" s="103" t="s">
        <v>54</v>
      </c>
      <c r="D37" s="46" t="s">
        <v>26</v>
      </c>
      <c r="E37" s="46">
        <v>2010</v>
      </c>
      <c r="F37" s="45">
        <v>0</v>
      </c>
      <c r="G37" s="45">
        <v>0</v>
      </c>
      <c r="H37" t="s">
        <v>206</v>
      </c>
      <c r="K37" t="s">
        <v>134</v>
      </c>
      <c r="L37" t="s">
        <v>49</v>
      </c>
      <c r="M37" t="s">
        <v>48</v>
      </c>
      <c r="N37" t="s">
        <v>47</v>
      </c>
      <c r="O37" t="s">
        <v>46</v>
      </c>
      <c r="P37" t="s">
        <v>212</v>
      </c>
      <c r="Q37" t="s">
        <v>204</v>
      </c>
      <c r="R37" t="s">
        <v>83</v>
      </c>
      <c r="T37" t="s">
        <v>181</v>
      </c>
      <c r="U37" t="s">
        <v>173</v>
      </c>
      <c r="V37" t="s">
        <v>41</v>
      </c>
      <c r="W37" t="s">
        <v>158</v>
      </c>
    </row>
    <row r="38" spans="2:23" x14ac:dyDescent="0.3">
      <c r="B38" t="s">
        <v>55</v>
      </c>
      <c r="C38" s="103" t="s">
        <v>54</v>
      </c>
      <c r="D38" s="46" t="s">
        <v>26</v>
      </c>
      <c r="E38" s="46">
        <v>2010</v>
      </c>
      <c r="F38" s="45">
        <v>3.3346073865261602E-2</v>
      </c>
      <c r="G38" s="45">
        <v>5.0019110797892397E-2</v>
      </c>
      <c r="H38" t="s">
        <v>205</v>
      </c>
      <c r="K38" t="s">
        <v>133</v>
      </c>
      <c r="L38" t="s">
        <v>109</v>
      </c>
      <c r="M38" s="13" t="s">
        <v>105</v>
      </c>
      <c r="N38" t="s">
        <v>100</v>
      </c>
      <c r="O38" t="s">
        <v>95</v>
      </c>
      <c r="P38" t="s">
        <v>59</v>
      </c>
      <c r="Q38" t="s">
        <v>114</v>
      </c>
      <c r="R38" t="s">
        <v>86</v>
      </c>
      <c r="T38" t="s">
        <v>76</v>
      </c>
      <c r="U38" t="s">
        <v>58</v>
      </c>
      <c r="V38" t="s">
        <v>57</v>
      </c>
      <c r="W38" t="s">
        <v>64</v>
      </c>
    </row>
    <row r="39" spans="2:23" x14ac:dyDescent="0.3">
      <c r="B39" t="s">
        <v>55</v>
      </c>
      <c r="C39" s="103" t="s">
        <v>54</v>
      </c>
      <c r="D39" s="46" t="s">
        <v>26</v>
      </c>
      <c r="E39" s="46">
        <v>2010</v>
      </c>
      <c r="F39" s="45">
        <v>2.44246435071845</v>
      </c>
      <c r="G39" s="45">
        <v>3.6636965260776702</v>
      </c>
      <c r="H39" t="s">
        <v>203</v>
      </c>
      <c r="K39">
        <v>2010</v>
      </c>
      <c r="L39" s="13">
        <v>1</v>
      </c>
      <c r="M39" s="13">
        <v>1</v>
      </c>
      <c r="N39" s="13">
        <v>1</v>
      </c>
      <c r="O39" s="13">
        <v>1</v>
      </c>
      <c r="P39" s="13">
        <v>1</v>
      </c>
      <c r="Q39" s="13">
        <v>1</v>
      </c>
      <c r="R39" s="13">
        <v>1</v>
      </c>
      <c r="S39" s="13"/>
      <c r="T39" s="13">
        <v>1</v>
      </c>
      <c r="U39" s="13">
        <v>1</v>
      </c>
      <c r="V39" s="13">
        <v>1</v>
      </c>
      <c r="W39" s="13">
        <v>1</v>
      </c>
    </row>
    <row r="40" spans="2:23" x14ac:dyDescent="0.3">
      <c r="B40" t="s">
        <v>55</v>
      </c>
      <c r="C40" s="103" t="s">
        <v>54</v>
      </c>
      <c r="D40" s="46" t="s">
        <v>26</v>
      </c>
      <c r="E40" s="46">
        <v>2010</v>
      </c>
      <c r="F40" s="45">
        <v>0.13706878026535399</v>
      </c>
      <c r="G40" s="45">
        <v>0.205603170398031</v>
      </c>
      <c r="H40" t="s">
        <v>202</v>
      </c>
      <c r="K40">
        <v>2011</v>
      </c>
      <c r="L40" s="13">
        <v>0.99419896142059472</v>
      </c>
      <c r="M40" s="13">
        <v>0.99419896142059472</v>
      </c>
      <c r="N40" s="13">
        <v>1.040300445892907</v>
      </c>
      <c r="O40" s="13">
        <v>1.040300445892907</v>
      </c>
      <c r="P40" s="13">
        <v>0.99419896142059472</v>
      </c>
      <c r="Q40" s="13">
        <v>0.99419896142059472</v>
      </c>
      <c r="R40" s="13">
        <v>0.99419896142059472</v>
      </c>
      <c r="S40" s="13"/>
      <c r="T40" s="13">
        <v>0.98732186701888991</v>
      </c>
      <c r="U40" s="13">
        <v>0.98732186701888991</v>
      </c>
      <c r="V40" s="13">
        <v>0.98732186701888991</v>
      </c>
      <c r="W40" s="13">
        <v>0.99419896142059472</v>
      </c>
    </row>
    <row r="41" spans="2:23" x14ac:dyDescent="0.3">
      <c r="B41" t="s">
        <v>55</v>
      </c>
      <c r="C41" s="103" t="s">
        <v>54</v>
      </c>
      <c r="D41" s="46" t="s">
        <v>26</v>
      </c>
      <c r="E41" s="46">
        <v>2010</v>
      </c>
      <c r="F41" s="45">
        <v>1.04061069893179</v>
      </c>
      <c r="G41" s="45">
        <v>1.56091604839769</v>
      </c>
      <c r="H41" t="s">
        <v>201</v>
      </c>
      <c r="K41">
        <v>2012</v>
      </c>
      <c r="L41" s="13">
        <v>0.98839792284118944</v>
      </c>
      <c r="M41" s="13">
        <v>0.98839792284118944</v>
      </c>
      <c r="N41" s="13">
        <v>1.0806008917858139</v>
      </c>
      <c r="O41" s="13">
        <v>1.0806008917858139</v>
      </c>
      <c r="P41" s="13">
        <v>0.98839792284118944</v>
      </c>
      <c r="Q41" s="13">
        <v>0.98839792284118944</v>
      </c>
      <c r="R41" s="13">
        <v>0.98839792284118944</v>
      </c>
      <c r="S41" s="13"/>
      <c r="T41" s="13">
        <v>0.97464373403777982</v>
      </c>
      <c r="U41" s="13">
        <v>0.97464373403777982</v>
      </c>
      <c r="V41" s="13">
        <v>0.97464373403777982</v>
      </c>
      <c r="W41" s="13">
        <v>0.98839792284118944</v>
      </c>
    </row>
    <row r="42" spans="2:23" x14ac:dyDescent="0.3">
      <c r="B42" t="s">
        <v>55</v>
      </c>
      <c r="C42" s="103" t="s">
        <v>54</v>
      </c>
      <c r="D42" s="46" t="s">
        <v>26</v>
      </c>
      <c r="E42" s="46">
        <v>2010</v>
      </c>
      <c r="F42" s="45">
        <v>0.32579221175369999</v>
      </c>
      <c r="G42" s="45">
        <v>0.48868831763054998</v>
      </c>
      <c r="H42" t="s">
        <v>200</v>
      </c>
      <c r="K42">
        <v>2013</v>
      </c>
      <c r="L42" s="13">
        <v>0.98259688426178426</v>
      </c>
      <c r="M42" s="13">
        <v>0.98259688426178426</v>
      </c>
      <c r="N42" s="13">
        <v>1.1209013376787207</v>
      </c>
      <c r="O42" s="13">
        <v>1.1209013376787207</v>
      </c>
      <c r="P42" s="13">
        <v>0.98259688426178426</v>
      </c>
      <c r="Q42" s="13">
        <v>0.98259688426178426</v>
      </c>
      <c r="R42" s="13">
        <v>0.98259688426178426</v>
      </c>
      <c r="S42" s="13"/>
      <c r="T42" s="13">
        <v>0.96196560105666995</v>
      </c>
      <c r="U42" s="13">
        <v>0.96196560105666995</v>
      </c>
      <c r="V42" s="13">
        <v>0.96196560105666995</v>
      </c>
      <c r="W42" s="13">
        <v>0.98259688426178426</v>
      </c>
    </row>
    <row r="43" spans="2:23" x14ac:dyDescent="0.3">
      <c r="B43" t="s">
        <v>55</v>
      </c>
      <c r="C43" s="103" t="s">
        <v>54</v>
      </c>
      <c r="D43" s="46" t="s">
        <v>26</v>
      </c>
      <c r="E43" s="46">
        <v>2010</v>
      </c>
      <c r="F43" s="45">
        <v>1.4119840471487299</v>
      </c>
      <c r="G43" s="45">
        <v>2.1179760707230999</v>
      </c>
      <c r="H43" t="s">
        <v>199</v>
      </c>
      <c r="K43">
        <v>2014</v>
      </c>
      <c r="L43" s="13">
        <v>0.97564528462114852</v>
      </c>
      <c r="M43" s="13">
        <v>0.97564528462114852</v>
      </c>
      <c r="N43" s="13">
        <v>1.1698019639833184</v>
      </c>
      <c r="O43" s="13">
        <v>1.0711839882831358</v>
      </c>
      <c r="P43" s="13">
        <v>0.97564528462114852</v>
      </c>
      <c r="Q43" s="13">
        <v>0.97564528462114852</v>
      </c>
      <c r="R43" s="13">
        <v>0.97564528462114852</v>
      </c>
      <c r="S43" s="13"/>
      <c r="T43" s="13">
        <v>0.97953415087583651</v>
      </c>
      <c r="U43" s="13">
        <v>0.97953415087583651</v>
      </c>
      <c r="V43" s="13">
        <v>0.97953415087583651</v>
      </c>
      <c r="W43" s="13">
        <v>0.97564528462114852</v>
      </c>
    </row>
    <row r="44" spans="2:23" x14ac:dyDescent="0.3">
      <c r="B44" t="s">
        <v>55</v>
      </c>
      <c r="C44" s="103" t="s">
        <v>54</v>
      </c>
      <c r="D44" s="46" t="s">
        <v>26</v>
      </c>
      <c r="E44" s="46">
        <v>2010</v>
      </c>
      <c r="F44" s="45">
        <v>0</v>
      </c>
      <c r="G44" s="45">
        <v>0</v>
      </c>
      <c r="H44" t="s">
        <v>198</v>
      </c>
      <c r="K44">
        <v>2015</v>
      </c>
      <c r="L44" s="13">
        <v>0.96869368498051289</v>
      </c>
      <c r="M44" s="13">
        <v>0.96869368498051289</v>
      </c>
      <c r="N44" s="13">
        <v>1.2187025902879158</v>
      </c>
      <c r="O44" s="13">
        <v>1.0214666388875508</v>
      </c>
      <c r="P44" s="13">
        <v>0.96869368498051289</v>
      </c>
      <c r="Q44" s="13">
        <v>0.96869368498051289</v>
      </c>
      <c r="R44" s="13">
        <v>0.96869368498051289</v>
      </c>
      <c r="S44" s="13"/>
      <c r="T44" s="13">
        <v>0.99710270069500306</v>
      </c>
      <c r="U44" s="13">
        <v>0.99710270069500306</v>
      </c>
      <c r="V44" s="13">
        <v>0.99710270069500306</v>
      </c>
      <c r="W44" s="13">
        <v>0.96869368498051289</v>
      </c>
    </row>
    <row r="45" spans="2:23" x14ac:dyDescent="0.3">
      <c r="B45" t="s">
        <v>55</v>
      </c>
      <c r="C45" s="103" t="s">
        <v>54</v>
      </c>
      <c r="D45" s="46" t="s">
        <v>26</v>
      </c>
      <c r="E45" s="46">
        <v>2010</v>
      </c>
      <c r="F45" s="45">
        <v>6.3270108065090105E-2</v>
      </c>
      <c r="G45" s="45">
        <v>9.4905162097635207E-2</v>
      </c>
      <c r="H45" t="s">
        <v>197</v>
      </c>
      <c r="K45">
        <v>2016</v>
      </c>
      <c r="L45" s="13">
        <v>0.99476006597957678</v>
      </c>
      <c r="M45" s="13">
        <v>0.99476006597957678</v>
      </c>
      <c r="N45" s="13">
        <v>1.2065544489272586</v>
      </c>
      <c r="O45" s="13">
        <v>1.0159834155188685</v>
      </c>
      <c r="P45" s="13">
        <v>0.99476006597957678</v>
      </c>
      <c r="Q45" s="13">
        <v>0.99476006597957678</v>
      </c>
      <c r="R45" s="13">
        <v>0.99476006597957678</v>
      </c>
      <c r="S45" s="13"/>
      <c r="T45" s="13">
        <v>1.0000053191915892</v>
      </c>
      <c r="U45" s="13">
        <v>1.0000053191915892</v>
      </c>
      <c r="V45" s="13">
        <v>1.0000053191915892</v>
      </c>
      <c r="W45" s="13">
        <v>0.99476006597957678</v>
      </c>
    </row>
    <row r="46" spans="2:23" x14ac:dyDescent="0.3">
      <c r="B46" t="s">
        <v>55</v>
      </c>
      <c r="C46" s="103" t="s">
        <v>54</v>
      </c>
      <c r="D46" s="46" t="s">
        <v>26</v>
      </c>
      <c r="E46" s="46">
        <v>2010</v>
      </c>
      <c r="F46" s="45">
        <v>3.1876674648601402E-2</v>
      </c>
      <c r="G46" s="45">
        <v>4.7815011972902097E-2</v>
      </c>
      <c r="H46" t="s">
        <v>196</v>
      </c>
      <c r="K46">
        <v>2017</v>
      </c>
      <c r="L46" s="13">
        <v>1.0208264469786408</v>
      </c>
      <c r="M46" s="13">
        <v>1.0208264469786408</v>
      </c>
      <c r="N46" s="13">
        <v>1.1944063075666016</v>
      </c>
      <c r="O46" s="13">
        <v>1.0105001921501864</v>
      </c>
      <c r="P46" s="13">
        <v>1.0208264469786408</v>
      </c>
      <c r="Q46" s="13">
        <v>1.0208264469786408</v>
      </c>
      <c r="R46" s="13">
        <v>1.0208264469786408</v>
      </c>
      <c r="S46" s="13"/>
      <c r="T46" s="13">
        <v>1.0029079376881753</v>
      </c>
      <c r="U46" s="13">
        <v>1.0029079376881753</v>
      </c>
      <c r="V46" s="13">
        <v>1.0029079376881753</v>
      </c>
      <c r="W46" s="13">
        <v>1.0208264469786408</v>
      </c>
    </row>
    <row r="47" spans="2:23" x14ac:dyDescent="0.3">
      <c r="B47" t="s">
        <v>55</v>
      </c>
      <c r="C47" s="103" t="s">
        <v>54</v>
      </c>
      <c r="D47" s="46" t="s">
        <v>26</v>
      </c>
      <c r="E47" s="46">
        <v>2010</v>
      </c>
      <c r="F47" s="45">
        <v>0</v>
      </c>
      <c r="G47" s="45">
        <v>0</v>
      </c>
      <c r="H47" t="s">
        <v>195</v>
      </c>
      <c r="K47">
        <v>2018</v>
      </c>
      <c r="L47" s="13">
        <v>1.0468928279777046</v>
      </c>
      <c r="M47" s="13">
        <v>1.0468928279777046</v>
      </c>
      <c r="N47" s="13">
        <v>1.1822581662059444</v>
      </c>
      <c r="O47" s="13">
        <v>1.005016968781504</v>
      </c>
      <c r="P47" s="13">
        <v>1.0468928279777046</v>
      </c>
      <c r="Q47" s="13">
        <v>1.0468928279777046</v>
      </c>
      <c r="R47" s="13">
        <v>1.0468928279777046</v>
      </c>
      <c r="S47" s="13"/>
      <c r="T47" s="13">
        <v>1.0058105561847612</v>
      </c>
      <c r="U47" s="13">
        <v>1.0058105561847612</v>
      </c>
      <c r="V47" s="13">
        <v>1.0058105561847612</v>
      </c>
      <c r="W47" s="13">
        <v>1.0468928279777046</v>
      </c>
    </row>
    <row r="48" spans="2:23" x14ac:dyDescent="0.3">
      <c r="B48" t="s">
        <v>55</v>
      </c>
      <c r="C48" s="103" t="s">
        <v>54</v>
      </c>
      <c r="D48" s="46" t="s">
        <v>26</v>
      </c>
      <c r="E48" s="46">
        <v>2010</v>
      </c>
      <c r="F48" s="45">
        <v>0.46570814664170701</v>
      </c>
      <c r="G48" s="45">
        <v>0.69856221996255996</v>
      </c>
      <c r="H48" t="s">
        <v>194</v>
      </c>
      <c r="K48">
        <v>2019</v>
      </c>
      <c r="L48" s="13">
        <v>1.0729592089767686</v>
      </c>
      <c r="M48" s="13">
        <v>1.0729592089767686</v>
      </c>
      <c r="N48" s="13">
        <v>1.1701100248452874</v>
      </c>
      <c r="O48" s="13">
        <v>0.99953374541282192</v>
      </c>
      <c r="P48" s="13">
        <v>1.0729592089767686</v>
      </c>
      <c r="Q48" s="13">
        <v>1.0729592089767686</v>
      </c>
      <c r="R48" s="13">
        <v>1.0729592089767686</v>
      </c>
      <c r="S48" s="13"/>
      <c r="T48" s="13">
        <v>1.0087131746813474</v>
      </c>
      <c r="U48" s="13">
        <v>1.0087131746813474</v>
      </c>
      <c r="V48" s="13">
        <v>1.0087131746813474</v>
      </c>
      <c r="W48" s="13">
        <v>1.0729592089767686</v>
      </c>
    </row>
    <row r="49" spans="2:23" x14ac:dyDescent="0.3">
      <c r="B49" t="s">
        <v>55</v>
      </c>
      <c r="C49" s="103" t="s">
        <v>54</v>
      </c>
      <c r="D49" s="46" t="s">
        <v>26</v>
      </c>
      <c r="E49" s="46">
        <v>2010</v>
      </c>
      <c r="F49" s="45">
        <v>0.18311814878590399</v>
      </c>
      <c r="G49" s="45">
        <v>0.27467722317885601</v>
      </c>
      <c r="H49" t="s">
        <v>193</v>
      </c>
      <c r="K49">
        <v>2020</v>
      </c>
      <c r="L49" s="13">
        <v>1.0990255899758323</v>
      </c>
      <c r="M49" s="13">
        <v>1.0990255899758323</v>
      </c>
      <c r="N49" s="13">
        <v>1.1579618834846301</v>
      </c>
      <c r="O49" s="13">
        <v>0.99405052204413957</v>
      </c>
      <c r="P49" s="13">
        <v>1.0990255899758323</v>
      </c>
      <c r="Q49" s="13">
        <v>1.0990255899758323</v>
      </c>
      <c r="R49" s="13">
        <v>1.0990255899758323</v>
      </c>
      <c r="S49" s="13"/>
      <c r="T49" s="13">
        <v>1.0116157931779333</v>
      </c>
      <c r="U49" s="13">
        <v>1.0116157931779333</v>
      </c>
      <c r="V49" s="13">
        <v>1.0116157931779333</v>
      </c>
      <c r="W49" s="13">
        <v>1.0990255899758323</v>
      </c>
    </row>
    <row r="50" spans="2:23" x14ac:dyDescent="0.3">
      <c r="B50" t="s">
        <v>55</v>
      </c>
      <c r="C50" s="103" t="s">
        <v>54</v>
      </c>
      <c r="D50" s="46" t="s">
        <v>26</v>
      </c>
      <c r="E50" s="46">
        <v>2010</v>
      </c>
      <c r="F50" s="45">
        <v>0.19266124095135301</v>
      </c>
      <c r="G50" s="45">
        <v>0.28899186142702998</v>
      </c>
      <c r="H50" t="s">
        <v>192</v>
      </c>
      <c r="K50">
        <v>2021</v>
      </c>
      <c r="L50" s="13">
        <v>1.1106632097952529</v>
      </c>
      <c r="M50" s="13">
        <v>1.1106632097952529</v>
      </c>
      <c r="N50" s="13">
        <v>1.1468430893963402</v>
      </c>
      <c r="O50" s="13">
        <v>0.98928701637077865</v>
      </c>
      <c r="P50" s="13">
        <v>1.1106632097952529</v>
      </c>
      <c r="Q50" s="13">
        <v>1.1106632097952529</v>
      </c>
      <c r="R50" s="13">
        <v>1.1106632097952529</v>
      </c>
      <c r="S50" s="13"/>
      <c r="T50" s="13">
        <v>1.0160073904835059</v>
      </c>
      <c r="U50" s="13">
        <v>1.0160073904835059</v>
      </c>
      <c r="V50" s="13">
        <v>1.0160073904835059</v>
      </c>
      <c r="W50" s="13">
        <v>1.1106632097952529</v>
      </c>
    </row>
    <row r="51" spans="2:23" x14ac:dyDescent="0.3">
      <c r="B51" t="s">
        <v>55</v>
      </c>
      <c r="C51" s="103" t="s">
        <v>54</v>
      </c>
      <c r="D51" s="46" t="s">
        <v>26</v>
      </c>
      <c r="E51" s="46">
        <v>2010</v>
      </c>
      <c r="F51" s="45">
        <v>0</v>
      </c>
      <c r="G51" s="45">
        <v>0</v>
      </c>
      <c r="H51" t="s">
        <v>191</v>
      </c>
      <c r="K51">
        <v>2022</v>
      </c>
      <c r="L51" s="13">
        <v>1.1223008296146735</v>
      </c>
      <c r="M51" s="13">
        <v>1.1223008296146735</v>
      </c>
      <c r="N51" s="13">
        <v>1.13572429530805</v>
      </c>
      <c r="O51" s="13">
        <v>0.98452351069741761</v>
      </c>
      <c r="P51" s="13">
        <v>1.1223008296146735</v>
      </c>
      <c r="Q51" s="13">
        <v>1.1223008296146735</v>
      </c>
      <c r="R51" s="13">
        <v>1.1223008296146735</v>
      </c>
      <c r="S51" s="13"/>
      <c r="T51" s="13">
        <v>1.0203989877890782</v>
      </c>
      <c r="U51" s="13">
        <v>1.0203989877890782</v>
      </c>
      <c r="V51" s="13">
        <v>1.0203989877890782</v>
      </c>
      <c r="W51" s="13">
        <v>1.1223008296146735</v>
      </c>
    </row>
    <row r="52" spans="2:23" x14ac:dyDescent="0.3">
      <c r="B52" t="s">
        <v>55</v>
      </c>
      <c r="C52" s="103" t="s">
        <v>54</v>
      </c>
      <c r="D52" s="46" t="s">
        <v>26</v>
      </c>
      <c r="E52" s="46">
        <v>2010</v>
      </c>
      <c r="F52" s="45">
        <v>0</v>
      </c>
      <c r="G52" s="45">
        <v>0</v>
      </c>
      <c r="H52" t="s">
        <v>190</v>
      </c>
      <c r="K52">
        <v>2023</v>
      </c>
      <c r="L52" s="13">
        <v>1.1339384494340941</v>
      </c>
      <c r="M52" s="13">
        <v>1.1339384494340941</v>
      </c>
      <c r="N52" s="13">
        <v>1.1246055012197598</v>
      </c>
      <c r="O52" s="13">
        <v>0.97976000502405669</v>
      </c>
      <c r="P52" s="13">
        <v>1.1339384494340941</v>
      </c>
      <c r="Q52" s="13">
        <v>1.1339384494340941</v>
      </c>
      <c r="R52" s="13">
        <v>1.1339384494340941</v>
      </c>
      <c r="S52" s="13"/>
      <c r="T52" s="13">
        <v>1.0247905850946508</v>
      </c>
      <c r="U52" s="13">
        <v>1.0247905850946508</v>
      </c>
      <c r="V52" s="13">
        <v>1.0247905850946508</v>
      </c>
      <c r="W52" s="13">
        <v>1.1339384494340941</v>
      </c>
    </row>
    <row r="53" spans="2:23" x14ac:dyDescent="0.3">
      <c r="B53" s="5" t="s">
        <v>55</v>
      </c>
      <c r="C53" s="103" t="s">
        <v>54</v>
      </c>
      <c r="D53" s="50" t="s">
        <v>26</v>
      </c>
      <c r="E53" s="46">
        <v>2010</v>
      </c>
      <c r="F53" s="45">
        <v>0.31513700490712898</v>
      </c>
      <c r="G53" s="45">
        <v>0.472705507360694</v>
      </c>
      <c r="H53" t="s">
        <v>188</v>
      </c>
      <c r="K53">
        <v>2024</v>
      </c>
      <c r="L53" s="13">
        <v>1.1455760692535146</v>
      </c>
      <c r="M53" s="13">
        <v>1.1455760692535146</v>
      </c>
      <c r="N53" s="13">
        <v>1.1134867071314698</v>
      </c>
      <c r="O53" s="13">
        <v>0.97499649935069566</v>
      </c>
      <c r="P53" s="13">
        <v>1.1455760692535146</v>
      </c>
      <c r="Q53" s="13">
        <v>1.1455760692535146</v>
      </c>
      <c r="R53" s="13">
        <v>1.1455760692535146</v>
      </c>
      <c r="S53" s="13"/>
      <c r="T53" s="13">
        <v>1.0291821824002232</v>
      </c>
      <c r="U53" s="13">
        <v>1.0291821824002232</v>
      </c>
      <c r="V53" s="13">
        <v>1.0291821824002232</v>
      </c>
      <c r="W53" s="13">
        <v>1.1455760692535146</v>
      </c>
    </row>
    <row r="54" spans="2:23" x14ac:dyDescent="0.3">
      <c r="B54" t="s">
        <v>55</v>
      </c>
      <c r="C54" s="103" t="s">
        <v>54</v>
      </c>
      <c r="D54" s="46" t="s">
        <v>26</v>
      </c>
      <c r="E54" s="46">
        <v>2010</v>
      </c>
      <c r="F54" s="45">
        <v>0</v>
      </c>
      <c r="G54" s="45">
        <v>0</v>
      </c>
      <c r="H54" t="s">
        <v>187</v>
      </c>
      <c r="K54">
        <v>2025</v>
      </c>
      <c r="L54" s="13">
        <v>1.1572136890729352</v>
      </c>
      <c r="M54" s="13">
        <v>1.1572136890729352</v>
      </c>
      <c r="N54" s="13">
        <v>1.1023679130431796</v>
      </c>
      <c r="O54" s="13">
        <v>0.97023299367733495</v>
      </c>
      <c r="P54" s="13">
        <v>1.1572136890729352</v>
      </c>
      <c r="Q54" s="13">
        <v>1.1572136890729352</v>
      </c>
      <c r="R54" s="13">
        <v>1.1572136890729352</v>
      </c>
      <c r="S54" s="13"/>
      <c r="T54" s="13">
        <v>1.0335737797057956</v>
      </c>
      <c r="U54" s="13">
        <v>1.0335737797057956</v>
      </c>
      <c r="V54" s="13">
        <v>1.0335737797057956</v>
      </c>
      <c r="W54" s="13">
        <v>1.1572136890729352</v>
      </c>
    </row>
    <row r="55" spans="2:23" x14ac:dyDescent="0.3">
      <c r="B55" t="s">
        <v>55</v>
      </c>
      <c r="C55" s="103" t="s">
        <v>54</v>
      </c>
      <c r="D55" s="46" t="s">
        <v>26</v>
      </c>
      <c r="E55" s="46">
        <v>2010</v>
      </c>
      <c r="F55" s="45">
        <v>4.2376896186426203</v>
      </c>
      <c r="G55" s="45">
        <v>6.35653442796393</v>
      </c>
      <c r="H55" t="s">
        <v>186</v>
      </c>
      <c r="K55">
        <v>2026</v>
      </c>
      <c r="L55" s="13">
        <v>1.1660446052965707</v>
      </c>
      <c r="M55" s="13">
        <v>1.1660446052965707</v>
      </c>
      <c r="N55" s="13">
        <v>1.1157263161666005</v>
      </c>
      <c r="O55" s="13">
        <v>0.96684054379646345</v>
      </c>
      <c r="P55" s="13">
        <v>1.1660446052965707</v>
      </c>
      <c r="Q55" s="13">
        <v>1.1660446052965707</v>
      </c>
      <c r="R55" s="13">
        <v>1.1660446052965707</v>
      </c>
      <c r="S55" s="13"/>
      <c r="T55" s="13">
        <v>1.0378706467554211</v>
      </c>
      <c r="U55" s="13">
        <v>1.0378706467554211</v>
      </c>
      <c r="V55" s="13">
        <v>1.0378706467554211</v>
      </c>
      <c r="W55" s="13">
        <v>1.1660446052965707</v>
      </c>
    </row>
    <row r="56" spans="2:23" x14ac:dyDescent="0.3">
      <c r="B56" t="s">
        <v>55</v>
      </c>
      <c r="C56" s="103" t="s">
        <v>54</v>
      </c>
      <c r="D56" s="46" t="s">
        <v>26</v>
      </c>
      <c r="E56" s="46">
        <v>2010</v>
      </c>
      <c r="F56" s="45">
        <v>2.4422594595359</v>
      </c>
      <c r="G56" s="45">
        <v>3.6633891893038499</v>
      </c>
      <c r="H56" t="s">
        <v>185</v>
      </c>
      <c r="K56">
        <v>2027</v>
      </c>
      <c r="L56" s="13">
        <v>1.1748755215202062</v>
      </c>
      <c r="M56" s="13">
        <v>1.1748755215202062</v>
      </c>
      <c r="N56" s="13">
        <v>1.1290847192900213</v>
      </c>
      <c r="O56" s="13">
        <v>0.96344809391559183</v>
      </c>
      <c r="P56" s="13">
        <v>1.1748755215202062</v>
      </c>
      <c r="Q56" s="13">
        <v>1.1748755215202062</v>
      </c>
      <c r="R56" s="13">
        <v>1.1748755215202062</v>
      </c>
      <c r="S56" s="13"/>
      <c r="T56" s="13">
        <v>1.0421675138050466</v>
      </c>
      <c r="U56" s="13">
        <v>1.0421675138050466</v>
      </c>
      <c r="V56" s="13">
        <v>1.0421675138050466</v>
      </c>
      <c r="W56" s="13">
        <v>1.1748755215202062</v>
      </c>
    </row>
    <row r="57" spans="2:23" x14ac:dyDescent="0.3">
      <c r="B57" t="s">
        <v>55</v>
      </c>
      <c r="C57" s="103" t="s">
        <v>54</v>
      </c>
      <c r="D57" s="46" t="s">
        <v>26</v>
      </c>
      <c r="E57" s="46">
        <v>2010</v>
      </c>
      <c r="F57" s="45">
        <v>1.913157967621</v>
      </c>
      <c r="G57" s="45">
        <v>2.8697369514314999</v>
      </c>
      <c r="H57" t="s">
        <v>184</v>
      </c>
      <c r="K57">
        <v>2028</v>
      </c>
      <c r="L57" s="13">
        <v>1.1837064377438418</v>
      </c>
      <c r="M57" s="13">
        <v>1.1837064377438418</v>
      </c>
      <c r="N57" s="13">
        <v>1.1424431224134421</v>
      </c>
      <c r="O57" s="13">
        <v>0.96005564403472021</v>
      </c>
      <c r="P57" s="13">
        <v>1.1837064377438418</v>
      </c>
      <c r="Q57" s="13">
        <v>1.1837064377438418</v>
      </c>
      <c r="R57" s="13">
        <v>1.1837064377438418</v>
      </c>
      <c r="S57" s="13"/>
      <c r="T57" s="13">
        <v>1.0464643808546721</v>
      </c>
      <c r="U57" s="13">
        <v>1.0464643808546721</v>
      </c>
      <c r="V57" s="13">
        <v>1.0464643808546721</v>
      </c>
      <c r="W57" s="13">
        <v>1.1837064377438418</v>
      </c>
    </row>
    <row r="58" spans="2:23" x14ac:dyDescent="0.3">
      <c r="B58" t="s">
        <v>55</v>
      </c>
      <c r="C58" s="103" t="s">
        <v>54</v>
      </c>
      <c r="D58" s="46" t="s">
        <v>26</v>
      </c>
      <c r="E58" s="46">
        <v>2010</v>
      </c>
      <c r="F58" s="45">
        <v>0</v>
      </c>
      <c r="G58" s="45">
        <v>0</v>
      </c>
      <c r="H58" t="s">
        <v>183</v>
      </c>
      <c r="K58">
        <v>2029</v>
      </c>
      <c r="L58" s="13">
        <v>1.1925373539674773</v>
      </c>
      <c r="M58" s="13">
        <v>1.1925373539674773</v>
      </c>
      <c r="N58" s="13">
        <v>1.155801525536863</v>
      </c>
      <c r="O58" s="13">
        <v>0.9566631941538486</v>
      </c>
      <c r="P58" s="13">
        <v>1.1925373539674773</v>
      </c>
      <c r="Q58" s="13">
        <v>1.1925373539674773</v>
      </c>
      <c r="R58" s="13">
        <v>1.1925373539674773</v>
      </c>
      <c r="S58" s="13"/>
      <c r="T58" s="13">
        <v>1.0507612479042976</v>
      </c>
      <c r="U58" s="13">
        <v>1.0507612479042976</v>
      </c>
      <c r="V58" s="13">
        <v>1.0507612479042976</v>
      </c>
      <c r="W58" s="13">
        <v>1.1925373539674773</v>
      </c>
    </row>
    <row r="59" spans="2:23" x14ac:dyDescent="0.3">
      <c r="B59" t="s">
        <v>55</v>
      </c>
      <c r="C59" s="103" t="s">
        <v>54</v>
      </c>
      <c r="D59" s="46" t="s">
        <v>26</v>
      </c>
      <c r="E59" s="46">
        <v>2010</v>
      </c>
      <c r="F59" s="45">
        <v>5.6169408276167303E-3</v>
      </c>
      <c r="G59" s="45">
        <v>8.4254112414250907E-3</v>
      </c>
      <c r="H59" t="s">
        <v>182</v>
      </c>
      <c r="K59">
        <v>2030</v>
      </c>
      <c r="L59" s="13">
        <v>1.2013682701911126</v>
      </c>
      <c r="M59" s="13">
        <v>1.2013682701911126</v>
      </c>
      <c r="N59" s="13">
        <v>1.1691599286602836</v>
      </c>
      <c r="O59" s="13">
        <v>0.95327074427297731</v>
      </c>
      <c r="P59" s="13">
        <v>1.2013682701911126</v>
      </c>
      <c r="Q59" s="13">
        <v>1.2013682701911126</v>
      </c>
      <c r="R59" s="13">
        <v>1.2013682701911126</v>
      </c>
      <c r="S59" s="13"/>
      <c r="T59" s="13">
        <v>1.0550581149539229</v>
      </c>
      <c r="U59" s="13">
        <v>1.0550581149539229</v>
      </c>
      <c r="V59" s="13">
        <v>1.0550581149539229</v>
      </c>
      <c r="W59" s="13">
        <v>1.2013682701911126</v>
      </c>
    </row>
    <row r="60" spans="2:23" x14ac:dyDescent="0.3">
      <c r="B60" s="5" t="s">
        <v>55</v>
      </c>
      <c r="C60" s="103" t="s">
        <v>54</v>
      </c>
      <c r="D60" s="50" t="s">
        <v>26</v>
      </c>
      <c r="E60" s="46">
        <v>2010</v>
      </c>
      <c r="F60" s="45">
        <v>0.54938113378366604</v>
      </c>
      <c r="G60" s="45">
        <v>0.82407170067549895</v>
      </c>
      <c r="H60" t="s">
        <v>180</v>
      </c>
      <c r="K60">
        <v>2031</v>
      </c>
      <c r="L60" s="13">
        <v>1.2072162243795159</v>
      </c>
      <c r="M60" s="13">
        <v>1.2072162243795159</v>
      </c>
      <c r="N60" s="13">
        <v>1.1746013472435297</v>
      </c>
      <c r="O60" s="13">
        <v>0.95034607516477676</v>
      </c>
      <c r="P60" s="13">
        <v>1.2072162243795159</v>
      </c>
      <c r="Q60" s="13">
        <v>1.2072162243795159</v>
      </c>
      <c r="R60" s="13">
        <v>1.2072162243795159</v>
      </c>
      <c r="S60" s="13"/>
      <c r="T60" s="13">
        <v>1.0581932215066847</v>
      </c>
      <c r="U60" s="13">
        <v>1.0581932215066847</v>
      </c>
      <c r="V60" s="13">
        <v>1.0581932215066847</v>
      </c>
      <c r="W60" s="13">
        <v>1.2072162243795159</v>
      </c>
    </row>
    <row r="61" spans="2:23" x14ac:dyDescent="0.3">
      <c r="B61" t="s">
        <v>55</v>
      </c>
      <c r="C61" s="103" t="s">
        <v>54</v>
      </c>
      <c r="D61" s="46" t="s">
        <v>26</v>
      </c>
      <c r="E61" s="46">
        <v>2010</v>
      </c>
      <c r="F61" s="45">
        <v>0</v>
      </c>
      <c r="G61" s="45">
        <v>0</v>
      </c>
      <c r="H61" t="s">
        <v>179</v>
      </c>
      <c r="K61">
        <v>2032</v>
      </c>
      <c r="L61" s="13">
        <v>1.2130641785679195</v>
      </c>
      <c r="M61" s="13">
        <v>1.2130641785679195</v>
      </c>
      <c r="N61" s="13">
        <v>1.1800427658267758</v>
      </c>
      <c r="O61" s="13">
        <v>0.94742140605657621</v>
      </c>
      <c r="P61" s="13">
        <v>1.2130641785679195</v>
      </c>
      <c r="Q61" s="13">
        <v>1.2130641785679195</v>
      </c>
      <c r="R61" s="13">
        <v>1.2130641785679195</v>
      </c>
      <c r="S61" s="13"/>
      <c r="T61" s="13">
        <v>1.0613283280594465</v>
      </c>
      <c r="U61" s="13">
        <v>1.0613283280594465</v>
      </c>
      <c r="V61" s="13">
        <v>1.0613283280594465</v>
      </c>
      <c r="W61" s="13">
        <v>1.2130641785679195</v>
      </c>
    </row>
    <row r="62" spans="2:23" x14ac:dyDescent="0.3">
      <c r="B62" t="s">
        <v>55</v>
      </c>
      <c r="C62" s="103" t="s">
        <v>54</v>
      </c>
      <c r="D62" s="46" t="s">
        <v>26</v>
      </c>
      <c r="E62" s="46">
        <v>2010</v>
      </c>
      <c r="F62" s="45">
        <v>5.9116416225594897</v>
      </c>
      <c r="G62" s="45">
        <v>8.8674624338392398</v>
      </c>
      <c r="H62" t="s">
        <v>178</v>
      </c>
      <c r="K62">
        <v>2033</v>
      </c>
      <c r="L62" s="13">
        <v>1.2189121327563228</v>
      </c>
      <c r="M62" s="13">
        <v>1.2189121327563228</v>
      </c>
      <c r="N62" s="13">
        <v>1.1854841844100219</v>
      </c>
      <c r="O62" s="13">
        <v>0.94449673694837566</v>
      </c>
      <c r="P62" s="13">
        <v>1.2189121327563228</v>
      </c>
      <c r="Q62" s="13">
        <v>1.2189121327563228</v>
      </c>
      <c r="R62" s="13">
        <v>1.2189121327563228</v>
      </c>
      <c r="S62" s="13"/>
      <c r="T62" s="13">
        <v>1.0644634346122082</v>
      </c>
      <c r="U62" s="13">
        <v>1.0644634346122082</v>
      </c>
      <c r="V62" s="13">
        <v>1.0644634346122082</v>
      </c>
      <c r="W62" s="13">
        <v>1.2189121327563228</v>
      </c>
    </row>
    <row r="63" spans="2:23" x14ac:dyDescent="0.3">
      <c r="B63" t="s">
        <v>55</v>
      </c>
      <c r="C63" s="103" t="s">
        <v>54</v>
      </c>
      <c r="D63" s="46" t="s">
        <v>26</v>
      </c>
      <c r="E63" s="46">
        <v>2010</v>
      </c>
      <c r="F63" s="45">
        <v>2.1796251189928602</v>
      </c>
      <c r="G63" s="45">
        <v>3.26943767848929</v>
      </c>
      <c r="H63" t="s">
        <v>177</v>
      </c>
      <c r="K63">
        <v>2034</v>
      </c>
      <c r="L63" s="13">
        <v>1.2247600869447262</v>
      </c>
      <c r="M63" s="13">
        <v>1.2247600869447262</v>
      </c>
      <c r="N63" s="13">
        <v>1.190925602993268</v>
      </c>
      <c r="O63" s="13">
        <v>0.94157206784017522</v>
      </c>
      <c r="P63" s="13">
        <v>1.2247600869447262</v>
      </c>
      <c r="Q63" s="13">
        <v>1.2247600869447262</v>
      </c>
      <c r="R63" s="13">
        <v>1.2247600869447262</v>
      </c>
      <c r="S63" s="13"/>
      <c r="T63" s="13">
        <v>1.06759854116497</v>
      </c>
      <c r="U63" s="13">
        <v>1.06759854116497</v>
      </c>
      <c r="V63" s="13">
        <v>1.06759854116497</v>
      </c>
      <c r="W63" s="13">
        <v>1.2247600869447262</v>
      </c>
    </row>
    <row r="64" spans="2:23" x14ac:dyDescent="0.3">
      <c r="B64" t="s">
        <v>55</v>
      </c>
      <c r="C64" s="103" t="s">
        <v>54</v>
      </c>
      <c r="D64" s="46" t="s">
        <v>26</v>
      </c>
      <c r="E64" s="46">
        <v>2010</v>
      </c>
      <c r="F64" s="45">
        <v>1.62626447553772</v>
      </c>
      <c r="G64" s="45">
        <v>2.4393967133065799</v>
      </c>
      <c r="H64" t="s">
        <v>176</v>
      </c>
      <c r="K64">
        <v>2035</v>
      </c>
      <c r="L64" s="13">
        <v>1.2306080411331295</v>
      </c>
      <c r="M64" s="13">
        <v>1.2306080411331295</v>
      </c>
      <c r="N64" s="13">
        <v>1.1963670215765139</v>
      </c>
      <c r="O64" s="13">
        <v>0.93864739873197489</v>
      </c>
      <c r="P64" s="13">
        <v>1.2306080411331295</v>
      </c>
      <c r="Q64" s="13">
        <v>1.2306080411331295</v>
      </c>
      <c r="R64" s="13">
        <v>1.2306080411331295</v>
      </c>
      <c r="S64" s="13"/>
      <c r="T64" s="13">
        <v>1.0707336477177321</v>
      </c>
      <c r="U64" s="13">
        <v>1.0707336477177321</v>
      </c>
      <c r="V64" s="13">
        <v>1.0707336477177321</v>
      </c>
      <c r="W64" s="13">
        <v>1.2306080411331295</v>
      </c>
    </row>
    <row r="65" spans="2:23" x14ac:dyDescent="0.3">
      <c r="B65" t="s">
        <v>55</v>
      </c>
      <c r="C65" s="103" t="s">
        <v>54</v>
      </c>
      <c r="D65" s="46" t="s">
        <v>26</v>
      </c>
      <c r="E65" s="46">
        <v>2010</v>
      </c>
      <c r="F65" s="45">
        <v>0</v>
      </c>
      <c r="G65" s="45">
        <v>0</v>
      </c>
      <c r="H65" t="s">
        <v>175</v>
      </c>
      <c r="K65">
        <v>2036</v>
      </c>
      <c r="L65" s="13">
        <v>1.2390282011373634</v>
      </c>
      <c r="M65" s="13">
        <v>1.2390282011373634</v>
      </c>
      <c r="N65" s="13">
        <v>1.1984983962769555</v>
      </c>
      <c r="O65" s="13">
        <v>0.94060659264698421</v>
      </c>
      <c r="P65" s="13">
        <v>1.2390282011373634</v>
      </c>
      <c r="Q65" s="13">
        <v>1.2390282011373634</v>
      </c>
      <c r="R65" s="13">
        <v>1.2390282011373634</v>
      </c>
      <c r="S65" s="13"/>
      <c r="T65" s="13">
        <v>1.0736031536870458</v>
      </c>
      <c r="U65" s="13">
        <v>1.0736031536870458</v>
      </c>
      <c r="V65" s="13">
        <v>1.0736031536870458</v>
      </c>
      <c r="W65" s="13">
        <v>1.2390282011373634</v>
      </c>
    </row>
    <row r="66" spans="2:23" x14ac:dyDescent="0.3">
      <c r="B66" t="s">
        <v>55</v>
      </c>
      <c r="C66" s="103" t="s">
        <v>54</v>
      </c>
      <c r="D66" s="46" t="s">
        <v>26</v>
      </c>
      <c r="E66" s="46">
        <v>2010</v>
      </c>
      <c r="F66" s="45">
        <v>6.8760304414718096E-3</v>
      </c>
      <c r="G66" s="45">
        <v>1.0314045662207699E-2</v>
      </c>
      <c r="H66" t="s">
        <v>174</v>
      </c>
      <c r="K66">
        <v>2037</v>
      </c>
      <c r="L66" s="13">
        <v>1.2474483611415972</v>
      </c>
      <c r="M66" s="13">
        <v>1.2474483611415972</v>
      </c>
      <c r="N66" s="13">
        <v>1.200629770977397</v>
      </c>
      <c r="O66" s="13">
        <v>0.94256578656199341</v>
      </c>
      <c r="P66" s="13">
        <v>1.2474483611415972</v>
      </c>
      <c r="Q66" s="13">
        <v>1.2474483611415972</v>
      </c>
      <c r="R66" s="13">
        <v>1.2474483611415972</v>
      </c>
      <c r="S66" s="13"/>
      <c r="T66" s="13">
        <v>1.0764726596563599</v>
      </c>
      <c r="U66" s="13">
        <v>1.0764726596563599</v>
      </c>
      <c r="V66" s="13">
        <v>1.0764726596563599</v>
      </c>
      <c r="W66" s="13">
        <v>1.2474483611415972</v>
      </c>
    </row>
    <row r="67" spans="2:23" x14ac:dyDescent="0.3">
      <c r="B67" t="s">
        <v>55</v>
      </c>
      <c r="C67" s="103" t="s">
        <v>54</v>
      </c>
      <c r="D67" s="46" t="s">
        <v>26</v>
      </c>
      <c r="E67" s="46">
        <v>2010</v>
      </c>
      <c r="F67" s="45">
        <v>0.60922697044162499</v>
      </c>
      <c r="G67" s="45">
        <v>0.91384045566243699</v>
      </c>
      <c r="H67" t="s">
        <v>172</v>
      </c>
      <c r="K67">
        <v>2038</v>
      </c>
      <c r="L67" s="13">
        <v>1.2558685211458311</v>
      </c>
      <c r="M67" s="13">
        <v>1.2558685211458311</v>
      </c>
      <c r="N67" s="13">
        <v>1.2027611456778387</v>
      </c>
      <c r="O67" s="13">
        <v>0.94452498047700262</v>
      </c>
      <c r="P67" s="13">
        <v>1.2558685211458311</v>
      </c>
      <c r="Q67" s="13">
        <v>1.2558685211458311</v>
      </c>
      <c r="R67" s="13">
        <v>1.2558685211458311</v>
      </c>
      <c r="S67" s="13"/>
      <c r="T67" s="13">
        <v>1.0793421656256736</v>
      </c>
      <c r="U67" s="13">
        <v>1.0793421656256736</v>
      </c>
      <c r="V67" s="13">
        <v>1.0793421656256736</v>
      </c>
      <c r="W67" s="13">
        <v>1.2558685211458311</v>
      </c>
    </row>
    <row r="68" spans="2:23" x14ac:dyDescent="0.3">
      <c r="B68" t="s">
        <v>55</v>
      </c>
      <c r="C68" s="103" t="s">
        <v>54</v>
      </c>
      <c r="D68" s="46" t="s">
        <v>26</v>
      </c>
      <c r="E68" s="46">
        <v>2010</v>
      </c>
      <c r="F68" s="45">
        <v>0</v>
      </c>
      <c r="G68" s="45">
        <v>0</v>
      </c>
      <c r="H68" t="s">
        <v>171</v>
      </c>
      <c r="K68">
        <v>2039</v>
      </c>
      <c r="L68" s="13">
        <v>1.2642886811500649</v>
      </c>
      <c r="M68" s="13">
        <v>1.2642886811500649</v>
      </c>
      <c r="N68" s="13">
        <v>1.2048925203782803</v>
      </c>
      <c r="O68" s="13">
        <v>0.94648417439201182</v>
      </c>
      <c r="P68" s="13">
        <v>1.2642886811500649</v>
      </c>
      <c r="Q68" s="13">
        <v>1.2642886811500649</v>
      </c>
      <c r="R68" s="13">
        <v>1.2642886811500649</v>
      </c>
      <c r="S68" s="13"/>
      <c r="T68" s="13">
        <v>1.0822116715949877</v>
      </c>
      <c r="U68" s="13">
        <v>1.0822116715949877</v>
      </c>
      <c r="V68" s="13">
        <v>1.0822116715949877</v>
      </c>
      <c r="W68" s="13">
        <v>1.2642886811500649</v>
      </c>
    </row>
    <row r="69" spans="2:23" x14ac:dyDescent="0.3">
      <c r="B69" t="s">
        <v>55</v>
      </c>
      <c r="C69" s="103" t="s">
        <v>54</v>
      </c>
      <c r="D69" s="46" t="s">
        <v>26</v>
      </c>
      <c r="E69" s="46">
        <v>2010</v>
      </c>
      <c r="F69" s="45">
        <v>6.6749192182862904</v>
      </c>
      <c r="G69" s="45">
        <v>10.0123788274294</v>
      </c>
      <c r="H69" t="s">
        <v>170</v>
      </c>
      <c r="K69">
        <v>2040</v>
      </c>
      <c r="L69" s="13">
        <v>1.2727088411542986</v>
      </c>
      <c r="M69" s="13">
        <v>1.2727088411542986</v>
      </c>
      <c r="N69" s="13">
        <v>1.2070238950787215</v>
      </c>
      <c r="O69" s="13">
        <v>0.94844336830702081</v>
      </c>
      <c r="P69" s="13">
        <v>1.2727088411542986</v>
      </c>
      <c r="Q69" s="13">
        <v>1.2727088411542986</v>
      </c>
      <c r="R69" s="13">
        <v>1.2727088411542986</v>
      </c>
      <c r="S69" s="13"/>
      <c r="T69" s="13">
        <v>1.0850811775643012</v>
      </c>
      <c r="U69" s="13">
        <v>1.0850811775643012</v>
      </c>
      <c r="V69" s="13">
        <v>1.0850811775643012</v>
      </c>
      <c r="W69" s="13">
        <v>1.2727088411542986</v>
      </c>
    </row>
    <row r="70" spans="2:23" x14ac:dyDescent="0.3">
      <c r="B70" t="s">
        <v>55</v>
      </c>
      <c r="C70" s="103" t="s">
        <v>54</v>
      </c>
      <c r="D70" s="46" t="s">
        <v>26</v>
      </c>
      <c r="E70" s="46">
        <v>2010</v>
      </c>
      <c r="F70" s="45">
        <v>2.2517252089700999</v>
      </c>
      <c r="G70" s="45">
        <v>3.3775878134551598</v>
      </c>
      <c r="H70" t="s">
        <v>169</v>
      </c>
      <c r="K70">
        <v>2041</v>
      </c>
      <c r="L70" s="13">
        <v>1.279004900681374</v>
      </c>
      <c r="M70" s="13">
        <v>1.279004900681374</v>
      </c>
      <c r="N70" s="13">
        <v>1.2153077701984734</v>
      </c>
      <c r="O70" s="13">
        <v>0.95031473260592358</v>
      </c>
      <c r="P70" s="13">
        <v>1.279004900681374</v>
      </c>
      <c r="Q70" s="13">
        <v>1.279004900681374</v>
      </c>
      <c r="R70" s="13">
        <v>1.279004900681374</v>
      </c>
      <c r="S70" s="13"/>
      <c r="T70" s="13">
        <v>1.0876239175056635</v>
      </c>
      <c r="U70" s="13">
        <v>1.0876239175056635</v>
      </c>
      <c r="V70" s="13">
        <v>1.0876239175056635</v>
      </c>
      <c r="W70" s="13">
        <v>1.279004900681374</v>
      </c>
    </row>
    <row r="71" spans="2:23" x14ac:dyDescent="0.3">
      <c r="B71" t="s">
        <v>55</v>
      </c>
      <c r="C71" s="103" t="s">
        <v>54</v>
      </c>
      <c r="D71" s="46" t="s">
        <v>26</v>
      </c>
      <c r="E71" s="46">
        <v>2010</v>
      </c>
      <c r="F71" s="45">
        <v>1.4073276087209301</v>
      </c>
      <c r="G71" s="45">
        <v>2.1109914130814</v>
      </c>
      <c r="H71" t="s">
        <v>168</v>
      </c>
      <c r="K71">
        <v>2042</v>
      </c>
      <c r="L71" s="13">
        <v>1.2853009602084495</v>
      </c>
      <c r="M71" s="13">
        <v>1.2853009602084495</v>
      </c>
      <c r="N71" s="13">
        <v>1.2235916453182252</v>
      </c>
      <c r="O71" s="13">
        <v>0.95218609690482647</v>
      </c>
      <c r="P71" s="13">
        <v>1.2853009602084495</v>
      </c>
      <c r="Q71" s="13">
        <v>1.2853009602084495</v>
      </c>
      <c r="R71" s="13">
        <v>1.2853009602084495</v>
      </c>
      <c r="S71" s="13"/>
      <c r="T71" s="13">
        <v>1.0901666574470255</v>
      </c>
      <c r="U71" s="13">
        <v>1.0901666574470255</v>
      </c>
      <c r="V71" s="13">
        <v>1.0901666574470255</v>
      </c>
      <c r="W71" s="13">
        <v>1.2853009602084495</v>
      </c>
    </row>
    <row r="72" spans="2:23" x14ac:dyDescent="0.3">
      <c r="B72" t="s">
        <v>55</v>
      </c>
      <c r="C72" s="103" t="s">
        <v>54</v>
      </c>
      <c r="D72" s="46" t="s">
        <v>26</v>
      </c>
      <c r="E72" s="46">
        <v>2010</v>
      </c>
      <c r="F72" s="45">
        <v>0</v>
      </c>
      <c r="G72" s="45">
        <v>0</v>
      </c>
      <c r="H72" t="s">
        <v>167</v>
      </c>
      <c r="K72">
        <v>2043</v>
      </c>
      <c r="L72" s="13">
        <v>1.2915970197355251</v>
      </c>
      <c r="M72" s="13">
        <v>1.2915970197355251</v>
      </c>
      <c r="N72" s="13">
        <v>1.231875520437977</v>
      </c>
      <c r="O72" s="13">
        <v>0.95405746120372936</v>
      </c>
      <c r="P72" s="13">
        <v>1.2915970197355251</v>
      </c>
      <c r="Q72" s="13">
        <v>1.2915970197355251</v>
      </c>
      <c r="R72" s="13">
        <v>1.2915970197355251</v>
      </c>
      <c r="S72" s="13"/>
      <c r="T72" s="13">
        <v>1.0927093973883877</v>
      </c>
      <c r="U72" s="13">
        <v>1.0927093973883877</v>
      </c>
      <c r="V72" s="13">
        <v>1.0927093973883877</v>
      </c>
      <c r="W72" s="13">
        <v>1.2915970197355251</v>
      </c>
    </row>
    <row r="73" spans="2:23" x14ac:dyDescent="0.3">
      <c r="B73" t="s">
        <v>55</v>
      </c>
      <c r="C73" s="103" t="s">
        <v>54</v>
      </c>
      <c r="D73" s="46" t="s">
        <v>26</v>
      </c>
      <c r="E73" s="46">
        <v>2010</v>
      </c>
      <c r="F73" s="45">
        <v>4.36750258720671E-3</v>
      </c>
      <c r="G73" s="45">
        <v>6.5512538808100602E-3</v>
      </c>
      <c r="H73" t="s">
        <v>166</v>
      </c>
      <c r="K73">
        <v>2044</v>
      </c>
      <c r="L73" s="13">
        <v>1.2978930792626004</v>
      </c>
      <c r="M73" s="13">
        <v>1.2978930792626004</v>
      </c>
      <c r="N73" s="13">
        <v>1.2401593955577288</v>
      </c>
      <c r="O73" s="13">
        <v>0.95592882550263225</v>
      </c>
      <c r="P73" s="13">
        <v>1.2978930792626004</v>
      </c>
      <c r="Q73" s="13">
        <v>1.2978930792626004</v>
      </c>
      <c r="R73" s="13">
        <v>1.2978930792626004</v>
      </c>
      <c r="S73" s="13"/>
      <c r="T73" s="13">
        <v>1.0952521373297497</v>
      </c>
      <c r="U73" s="13">
        <v>1.0952521373297497</v>
      </c>
      <c r="V73" s="13">
        <v>1.0952521373297497</v>
      </c>
      <c r="W73" s="13">
        <v>1.2978930792626004</v>
      </c>
    </row>
    <row r="74" spans="2:23" x14ac:dyDescent="0.3">
      <c r="B74" t="s">
        <v>55</v>
      </c>
      <c r="C74" s="103" t="s">
        <v>54</v>
      </c>
      <c r="D74" s="46" t="s">
        <v>26</v>
      </c>
      <c r="E74" s="46">
        <v>2010</v>
      </c>
      <c r="F74" s="45">
        <v>2.7391243445561599</v>
      </c>
      <c r="G74" s="45">
        <v>4.1086865168342399</v>
      </c>
      <c r="H74" t="s">
        <v>165</v>
      </c>
      <c r="K74">
        <v>2045</v>
      </c>
      <c r="L74" s="13">
        <v>1.3041891387896754</v>
      </c>
      <c r="M74" s="13">
        <v>1.3041891387896754</v>
      </c>
      <c r="N74" s="13">
        <v>1.2484432706774806</v>
      </c>
      <c r="O74" s="13">
        <v>0.95780018980153481</v>
      </c>
      <c r="P74" s="13">
        <v>1.3041891387896754</v>
      </c>
      <c r="Q74" s="13">
        <v>1.3041891387896754</v>
      </c>
      <c r="R74" s="13">
        <v>1.3041891387896754</v>
      </c>
      <c r="S74" s="13"/>
      <c r="T74" s="13">
        <v>1.0977948772711117</v>
      </c>
      <c r="U74" s="13">
        <v>1.0977948772711117</v>
      </c>
      <c r="V74" s="13">
        <v>1.0977948772711117</v>
      </c>
      <c r="W74" s="13">
        <v>1.3041891387896754</v>
      </c>
    </row>
    <row r="75" spans="2:23" x14ac:dyDescent="0.3">
      <c r="B75" t="s">
        <v>55</v>
      </c>
      <c r="C75" s="103" t="s">
        <v>54</v>
      </c>
      <c r="D75" s="46" t="s">
        <v>26</v>
      </c>
      <c r="E75" s="46">
        <v>2010</v>
      </c>
      <c r="F75" s="45">
        <v>9.3248045681491004E-2</v>
      </c>
      <c r="G75" s="45">
        <v>0.13987206852223599</v>
      </c>
      <c r="H75" t="s">
        <v>164</v>
      </c>
      <c r="K75">
        <v>2046</v>
      </c>
      <c r="L75" s="13">
        <v>1.3101897052683433</v>
      </c>
      <c r="M75" s="13">
        <v>1.3101897052683433</v>
      </c>
      <c r="N75" s="13">
        <v>1.2695211261426411</v>
      </c>
      <c r="O75" s="13">
        <v>0.96010454177771432</v>
      </c>
      <c r="P75" s="13">
        <v>1.3101897052683433</v>
      </c>
      <c r="Q75" s="13">
        <v>1.3101897052683433</v>
      </c>
      <c r="R75" s="13">
        <v>1.3101897052683433</v>
      </c>
      <c r="S75" s="13"/>
      <c r="T75" s="13">
        <v>1.0978094027422449</v>
      </c>
      <c r="U75" s="13">
        <v>1.0978094027422449</v>
      </c>
      <c r="V75" s="13">
        <v>1.0978094027422449</v>
      </c>
      <c r="W75" s="13">
        <v>1.3101897052683433</v>
      </c>
    </row>
    <row r="76" spans="2:23" x14ac:dyDescent="0.3">
      <c r="B76" t="s">
        <v>55</v>
      </c>
      <c r="C76" s="103" t="s">
        <v>54</v>
      </c>
      <c r="D76" s="46" t="s">
        <v>26</v>
      </c>
      <c r="E76" s="46">
        <v>2010</v>
      </c>
      <c r="F76" s="45">
        <v>2.08537691512054E-2</v>
      </c>
      <c r="G76" s="45">
        <v>3.1280653726808098E-2</v>
      </c>
      <c r="H76" t="s">
        <v>163</v>
      </c>
      <c r="K76">
        <v>2047</v>
      </c>
      <c r="L76" s="13">
        <v>1.3161902717470111</v>
      </c>
      <c r="M76" s="13">
        <v>1.3161902717470111</v>
      </c>
      <c r="N76" s="13">
        <v>1.2905989816078016</v>
      </c>
      <c r="O76" s="13">
        <v>0.96240889375389382</v>
      </c>
      <c r="P76" s="13">
        <v>1.3161902717470111</v>
      </c>
      <c r="Q76" s="13">
        <v>1.3161902717470111</v>
      </c>
      <c r="R76" s="13">
        <v>1.3161902717470111</v>
      </c>
      <c r="S76" s="13"/>
      <c r="T76" s="13">
        <v>1.0978239282133782</v>
      </c>
      <c r="U76" s="13">
        <v>1.0978239282133782</v>
      </c>
      <c r="V76" s="13">
        <v>1.0978239282133782</v>
      </c>
      <c r="W76" s="13">
        <v>1.3161902717470111</v>
      </c>
    </row>
    <row r="77" spans="2:23" x14ac:dyDescent="0.3">
      <c r="B77" t="s">
        <v>55</v>
      </c>
      <c r="C77" s="103" t="s">
        <v>54</v>
      </c>
      <c r="D77" s="46" t="s">
        <v>26</v>
      </c>
      <c r="E77" s="46">
        <v>2010</v>
      </c>
      <c r="F77" s="45">
        <v>9.32932532632339E-2</v>
      </c>
      <c r="G77" s="45">
        <v>0.13993987989485099</v>
      </c>
      <c r="H77" t="s">
        <v>162</v>
      </c>
      <c r="K77">
        <v>2048</v>
      </c>
      <c r="L77" s="13">
        <v>1.3221908382256788</v>
      </c>
      <c r="M77" s="13">
        <v>1.3221908382256788</v>
      </c>
      <c r="N77" s="13">
        <v>1.3116768370729621</v>
      </c>
      <c r="O77" s="13">
        <v>0.96471324573007333</v>
      </c>
      <c r="P77" s="13">
        <v>1.3221908382256788</v>
      </c>
      <c r="Q77" s="13">
        <v>1.3221908382256788</v>
      </c>
      <c r="R77" s="13">
        <v>1.3221908382256788</v>
      </c>
      <c r="S77" s="13"/>
      <c r="T77" s="13">
        <v>1.0978384536845112</v>
      </c>
      <c r="U77" s="13">
        <v>1.0978384536845112</v>
      </c>
      <c r="V77" s="13">
        <v>1.0978384536845112</v>
      </c>
      <c r="W77" s="13">
        <v>1.3221908382256788</v>
      </c>
    </row>
    <row r="78" spans="2:23" x14ac:dyDescent="0.3">
      <c r="B78" t="s">
        <v>55</v>
      </c>
      <c r="C78" s="103" t="s">
        <v>54</v>
      </c>
      <c r="D78" s="46" t="s">
        <v>26</v>
      </c>
      <c r="E78" s="46">
        <v>2010</v>
      </c>
      <c r="F78" s="45">
        <v>0.31829452221829202</v>
      </c>
      <c r="G78" s="45">
        <v>0.47744178332743697</v>
      </c>
      <c r="H78" t="s">
        <v>161</v>
      </c>
      <c r="K78">
        <v>2049</v>
      </c>
      <c r="L78" s="13">
        <v>1.3281914047043466</v>
      </c>
      <c r="M78" s="13">
        <v>1.3281914047043466</v>
      </c>
      <c r="N78" s="13">
        <v>1.3327546925381228</v>
      </c>
      <c r="O78" s="13">
        <v>0.96701759770625284</v>
      </c>
      <c r="P78" s="13">
        <v>1.3281914047043466</v>
      </c>
      <c r="Q78" s="13">
        <v>1.3281914047043466</v>
      </c>
      <c r="R78" s="13">
        <v>1.3281914047043466</v>
      </c>
      <c r="S78" s="13"/>
      <c r="T78" s="13">
        <v>1.0978529791556444</v>
      </c>
      <c r="U78" s="13">
        <v>1.0978529791556444</v>
      </c>
      <c r="V78" s="13">
        <v>1.0978529791556444</v>
      </c>
      <c r="W78" s="13">
        <v>1.3281914047043466</v>
      </c>
    </row>
    <row r="79" spans="2:23" x14ac:dyDescent="0.3">
      <c r="B79" t="s">
        <v>55</v>
      </c>
      <c r="C79" s="103" t="s">
        <v>54</v>
      </c>
      <c r="D79" s="46" t="s">
        <v>26</v>
      </c>
      <c r="E79" s="46">
        <v>2010</v>
      </c>
      <c r="F79" s="45">
        <v>0</v>
      </c>
      <c r="G79" s="45">
        <v>0</v>
      </c>
      <c r="H79" t="s">
        <v>160</v>
      </c>
      <c r="K79">
        <v>2050</v>
      </c>
      <c r="L79" s="13">
        <v>1.3341919711830139</v>
      </c>
      <c r="M79" s="13">
        <v>1.3341919711830139</v>
      </c>
      <c r="N79" s="13">
        <v>1.3538325480032831</v>
      </c>
      <c r="O79" s="13">
        <v>0.96932194968243224</v>
      </c>
      <c r="P79" s="13">
        <v>1.3341919711830139</v>
      </c>
      <c r="Q79" s="13">
        <v>1.3341919711830139</v>
      </c>
      <c r="R79" s="13">
        <v>1.3341919711830139</v>
      </c>
      <c r="S79" s="13"/>
      <c r="T79" s="13">
        <v>1.0978675046267774</v>
      </c>
      <c r="U79" s="13">
        <v>1.0978675046267774</v>
      </c>
      <c r="V79" s="13">
        <v>1.0978675046267774</v>
      </c>
      <c r="W79" s="13">
        <v>1.3341919711830139</v>
      </c>
    </row>
    <row r="80" spans="2:23" x14ac:dyDescent="0.3">
      <c r="B80" t="s">
        <v>55</v>
      </c>
      <c r="C80" s="103" t="s">
        <v>54</v>
      </c>
      <c r="D80" s="46" t="s">
        <v>26</v>
      </c>
      <c r="E80" s="46">
        <v>2010</v>
      </c>
      <c r="F80" s="45">
        <v>2.6329818679549102E-3</v>
      </c>
      <c r="G80" s="45">
        <v>3.9494728019323702E-3</v>
      </c>
      <c r="H80" t="s">
        <v>159</v>
      </c>
    </row>
    <row r="81" spans="2:33" x14ac:dyDescent="0.3">
      <c r="B81" t="s">
        <v>55</v>
      </c>
      <c r="C81" s="103" t="s">
        <v>54</v>
      </c>
      <c r="D81" s="46" t="s">
        <v>26</v>
      </c>
      <c r="E81" s="46">
        <v>2010</v>
      </c>
      <c r="F81" s="45">
        <v>3.70170185277151E-2</v>
      </c>
      <c r="G81" s="45">
        <v>5.5525527791572701E-2</v>
      </c>
      <c r="H81" t="s">
        <v>157</v>
      </c>
    </row>
    <row r="82" spans="2:33" x14ac:dyDescent="0.3">
      <c r="B82" t="s">
        <v>55</v>
      </c>
      <c r="C82" s="103" t="s">
        <v>54</v>
      </c>
      <c r="D82" s="46" t="s">
        <v>26</v>
      </c>
      <c r="E82" s="46">
        <v>2010</v>
      </c>
      <c r="F82" s="45">
        <v>0</v>
      </c>
      <c r="G82" s="45">
        <v>0</v>
      </c>
      <c r="H82" t="s">
        <v>156</v>
      </c>
    </row>
    <row r="83" spans="2:33" x14ac:dyDescent="0.3">
      <c r="B83" t="s">
        <v>55</v>
      </c>
      <c r="C83" s="103" t="s">
        <v>54</v>
      </c>
      <c r="D83" s="46" t="s">
        <v>26</v>
      </c>
      <c r="E83" s="46">
        <v>2010</v>
      </c>
      <c r="F83" s="45">
        <v>0.917734129928654</v>
      </c>
      <c r="G83" s="45">
        <v>1.3766011948929799</v>
      </c>
      <c r="H83" t="s">
        <v>155</v>
      </c>
      <c r="K83" s="13"/>
    </row>
    <row r="84" spans="2:33" x14ac:dyDescent="0.3">
      <c r="B84" t="s">
        <v>55</v>
      </c>
      <c r="C84" s="103" t="s">
        <v>54</v>
      </c>
      <c r="D84" s="46" t="s">
        <v>26</v>
      </c>
      <c r="E84" s="46">
        <v>2010</v>
      </c>
      <c r="F84" s="45">
        <v>0.31278524719641199</v>
      </c>
      <c r="G84" s="45">
        <v>0.46917787079461798</v>
      </c>
      <c r="H84" t="s">
        <v>154</v>
      </c>
    </row>
    <row r="85" spans="2:33" x14ac:dyDescent="0.3">
      <c r="B85" t="s">
        <v>55</v>
      </c>
      <c r="C85" s="103" t="s">
        <v>54</v>
      </c>
      <c r="D85" s="46" t="s">
        <v>26</v>
      </c>
      <c r="E85" s="46">
        <v>2010</v>
      </c>
      <c r="F85" s="45">
        <v>0.25376912080358799</v>
      </c>
      <c r="G85" s="45">
        <v>0.38065368120538201</v>
      </c>
      <c r="H85" t="s">
        <v>153</v>
      </c>
    </row>
    <row r="86" spans="2:33" x14ac:dyDescent="0.3">
      <c r="B86" t="s">
        <v>55</v>
      </c>
      <c r="C86" s="103" t="s">
        <v>54</v>
      </c>
      <c r="D86" s="46" t="s">
        <v>26</v>
      </c>
      <c r="E86" s="46">
        <v>2010</v>
      </c>
      <c r="F86" s="45">
        <v>0</v>
      </c>
      <c r="G86" s="45">
        <v>0</v>
      </c>
      <c r="H86" t="s">
        <v>152</v>
      </c>
    </row>
    <row r="87" spans="2:33" x14ac:dyDescent="0.3">
      <c r="B87" t="s">
        <v>55</v>
      </c>
      <c r="C87" s="103" t="s">
        <v>54</v>
      </c>
      <c r="D87" s="46" t="s">
        <v>26</v>
      </c>
      <c r="E87" s="46">
        <v>2010</v>
      </c>
      <c r="F87" s="45">
        <v>1.5173999999999999E-3</v>
      </c>
      <c r="G87" s="45">
        <v>2.2761000000000001E-3</v>
      </c>
      <c r="H87" t="s">
        <v>151</v>
      </c>
    </row>
    <row r="94" spans="2:33" x14ac:dyDescent="0.3">
      <c r="B94" s="69" t="s">
        <v>49</v>
      </c>
      <c r="C94" s="69" t="s">
        <v>109</v>
      </c>
      <c r="D94" s="84"/>
      <c r="E94" s="84"/>
      <c r="F94" s="84"/>
      <c r="G94" s="84"/>
      <c r="H94" s="84"/>
      <c r="I94" s="84"/>
      <c r="J94" s="84"/>
      <c r="L94" s="84"/>
      <c r="M94" s="84"/>
      <c r="N94" s="84"/>
      <c r="O94" s="84"/>
      <c r="P94" s="84"/>
      <c r="Q94" s="84"/>
      <c r="R94" s="84"/>
      <c r="S94" s="84"/>
      <c r="T94" s="84"/>
      <c r="U94" s="84"/>
      <c r="V94" s="84"/>
      <c r="W94" s="84"/>
      <c r="X94" s="84"/>
      <c r="Y94" s="84"/>
      <c r="Z94" s="84"/>
      <c r="AA94" s="84"/>
      <c r="AB94" s="84"/>
      <c r="AC94" s="84"/>
      <c r="AD94" s="84"/>
      <c r="AE94" s="84"/>
      <c r="AF94" s="84"/>
      <c r="AG94" s="84"/>
    </row>
    <row r="95" spans="2:33" x14ac:dyDescent="0.3">
      <c r="B95" s="102" t="s">
        <v>48</v>
      </c>
      <c r="C95" s="102" t="s">
        <v>105</v>
      </c>
      <c r="D95" s="84"/>
      <c r="E95" s="84"/>
      <c r="F95" s="84"/>
      <c r="G95" s="84"/>
      <c r="H95" s="84"/>
      <c r="I95" s="84"/>
      <c r="J95" s="84"/>
      <c r="L95" s="84"/>
      <c r="M95" s="84"/>
      <c r="N95" s="84"/>
      <c r="O95" s="84"/>
      <c r="P95" s="84"/>
      <c r="Q95" s="84"/>
      <c r="R95" s="84"/>
      <c r="S95" s="84"/>
      <c r="T95" s="84"/>
      <c r="U95" s="84"/>
      <c r="V95" s="84"/>
      <c r="W95" s="84"/>
      <c r="X95" s="84"/>
      <c r="Y95" s="84"/>
      <c r="Z95" s="84"/>
      <c r="AA95" s="84"/>
      <c r="AB95" s="84"/>
      <c r="AD95" s="84"/>
      <c r="AE95" s="84"/>
      <c r="AF95" s="84"/>
      <c r="AG95" s="84"/>
    </row>
    <row r="96" spans="2:33" x14ac:dyDescent="0.3">
      <c r="B96" s="69" t="s">
        <v>47</v>
      </c>
      <c r="C96" s="69" t="s">
        <v>100</v>
      </c>
      <c r="D96" s="84"/>
      <c r="E96" s="84"/>
      <c r="F96" s="84"/>
      <c r="G96" s="84"/>
      <c r="H96" s="84"/>
      <c r="I96" s="84"/>
      <c r="J96" s="84"/>
      <c r="L96" s="84"/>
      <c r="M96" s="84"/>
      <c r="N96" s="84"/>
      <c r="O96" s="84"/>
      <c r="P96" s="84"/>
      <c r="Q96" s="84"/>
      <c r="R96" s="84"/>
      <c r="S96" s="84"/>
      <c r="T96" s="84"/>
      <c r="U96" s="84"/>
      <c r="V96" s="84"/>
      <c r="W96" s="84"/>
      <c r="X96" s="84"/>
      <c r="Y96" s="84"/>
      <c r="Z96" s="84"/>
      <c r="AA96" s="84"/>
      <c r="AB96" s="84"/>
      <c r="AC96" s="97"/>
      <c r="AD96" s="84"/>
      <c r="AE96" s="84"/>
      <c r="AF96" s="84"/>
      <c r="AG96" s="84"/>
    </row>
    <row r="97" spans="2:113" x14ac:dyDescent="0.3">
      <c r="B97" s="102" t="s">
        <v>46</v>
      </c>
      <c r="C97" s="102" t="s">
        <v>95</v>
      </c>
      <c r="D97" s="84"/>
      <c r="E97" s="84"/>
      <c r="F97" s="84"/>
      <c r="G97" s="84"/>
      <c r="H97" s="84"/>
      <c r="I97" s="84"/>
      <c r="J97" s="84"/>
      <c r="L97" s="84"/>
      <c r="M97" s="84"/>
      <c r="N97" s="84"/>
      <c r="O97" s="84"/>
      <c r="P97" s="84"/>
      <c r="Q97" s="84"/>
      <c r="R97" s="84"/>
      <c r="S97" s="84"/>
      <c r="T97" s="84"/>
      <c r="U97" s="84"/>
      <c r="V97" s="84"/>
      <c r="W97" s="84"/>
      <c r="X97" s="84"/>
      <c r="Y97" s="84"/>
      <c r="Z97" s="84"/>
      <c r="AA97" s="84"/>
      <c r="AB97" s="84"/>
      <c r="AC97" s="97"/>
      <c r="AD97" s="84"/>
      <c r="AE97" s="84"/>
      <c r="AF97" s="84"/>
      <c r="AG97" s="84"/>
    </row>
    <row r="98" spans="2:113" x14ac:dyDescent="0.3">
      <c r="B98" s="69" t="s">
        <v>212</v>
      </c>
      <c r="C98" s="69" t="s">
        <v>59</v>
      </c>
      <c r="D98" s="84"/>
      <c r="E98" s="84"/>
      <c r="F98" s="84"/>
      <c r="G98" s="84"/>
      <c r="H98" s="84"/>
      <c r="I98" s="84"/>
      <c r="J98" s="84"/>
      <c r="L98" s="84"/>
      <c r="M98" s="84"/>
      <c r="N98" s="84"/>
      <c r="O98" s="84"/>
      <c r="P98" s="84"/>
      <c r="Q98" s="84"/>
      <c r="R98" s="84"/>
      <c r="S98" s="84"/>
      <c r="T98" s="84"/>
      <c r="U98" s="84"/>
      <c r="V98" s="84"/>
      <c r="W98" s="84"/>
      <c r="X98" s="84"/>
      <c r="Y98" s="84"/>
      <c r="Z98" s="84"/>
      <c r="AA98" s="84"/>
      <c r="AB98" s="84"/>
      <c r="AC98" s="97"/>
      <c r="AD98" s="84"/>
      <c r="AE98" s="84"/>
      <c r="AF98" s="84"/>
      <c r="AG98" s="84"/>
    </row>
    <row r="99" spans="2:113" x14ac:dyDescent="0.3">
      <c r="B99" s="102" t="s">
        <v>204</v>
      </c>
      <c r="C99" s="102" t="s">
        <v>114</v>
      </c>
      <c r="D99" s="84"/>
      <c r="E99" s="84"/>
      <c r="F99" s="84"/>
      <c r="G99" s="84"/>
      <c r="H99" s="84"/>
      <c r="I99" s="84"/>
      <c r="J99" s="84"/>
      <c r="L99" s="84"/>
      <c r="M99" s="84"/>
      <c r="N99" s="84"/>
      <c r="O99" s="84"/>
      <c r="P99" s="84"/>
      <c r="Q99" s="84"/>
      <c r="R99" s="84"/>
      <c r="S99" s="84"/>
      <c r="T99" s="84"/>
      <c r="U99" s="84"/>
      <c r="V99" s="84"/>
      <c r="W99" s="84"/>
      <c r="X99" s="84"/>
      <c r="Y99" s="84"/>
      <c r="Z99" s="84"/>
      <c r="AA99" s="84"/>
      <c r="AB99" s="84"/>
      <c r="AC99" s="97"/>
      <c r="AD99" s="84"/>
      <c r="AE99" s="84"/>
      <c r="AF99" s="84"/>
      <c r="AG99" s="84"/>
    </row>
    <row r="100" spans="2:113" x14ac:dyDescent="0.3">
      <c r="B100" s="69" t="s">
        <v>83</v>
      </c>
      <c r="C100" s="69" t="s">
        <v>86</v>
      </c>
      <c r="D100" s="84"/>
      <c r="E100" s="84"/>
      <c r="F100" s="84"/>
      <c r="G100" s="84"/>
      <c r="H100" s="84"/>
      <c r="I100" s="84"/>
      <c r="J100" s="84"/>
      <c r="L100" s="84"/>
      <c r="M100" s="84"/>
      <c r="N100" s="84"/>
      <c r="O100" s="84"/>
      <c r="P100" s="84"/>
      <c r="Q100" s="84"/>
      <c r="R100" s="84"/>
      <c r="S100" s="84"/>
      <c r="T100" s="84"/>
      <c r="U100" s="84"/>
      <c r="V100" s="84"/>
      <c r="W100" s="84"/>
      <c r="X100" s="84"/>
      <c r="Y100" s="84"/>
      <c r="Z100" s="84"/>
      <c r="AA100" s="84"/>
      <c r="AB100" s="84"/>
      <c r="AC100" s="97"/>
      <c r="AD100" s="84"/>
      <c r="AE100" s="84"/>
      <c r="AF100" s="84"/>
      <c r="AG100" s="84"/>
    </row>
    <row r="101" spans="2:113" x14ac:dyDescent="0.3">
      <c r="B101" s="102" t="s">
        <v>189</v>
      </c>
      <c r="C101" s="102" t="s">
        <v>81</v>
      </c>
      <c r="D101" s="84"/>
      <c r="E101" s="84"/>
      <c r="F101" s="84"/>
      <c r="G101" s="84"/>
      <c r="H101" s="84"/>
      <c r="I101" s="84"/>
      <c r="J101" s="84"/>
      <c r="L101" s="84"/>
      <c r="M101" s="84"/>
      <c r="N101" s="84"/>
      <c r="O101" s="84"/>
      <c r="P101" s="84"/>
      <c r="Q101" s="84"/>
      <c r="R101" s="84"/>
      <c r="S101" s="84"/>
      <c r="T101" s="84"/>
      <c r="U101" s="84"/>
      <c r="V101" s="84"/>
      <c r="W101" s="84"/>
      <c r="X101" s="84"/>
      <c r="Y101" s="84"/>
      <c r="Z101" s="84"/>
      <c r="AA101" s="84"/>
      <c r="AB101" s="84"/>
      <c r="AC101" s="97"/>
      <c r="AD101" s="84"/>
      <c r="AE101" s="84"/>
      <c r="AF101" s="84"/>
      <c r="AG101" s="84"/>
    </row>
    <row r="102" spans="2:113" x14ac:dyDescent="0.3">
      <c r="B102" s="69" t="s">
        <v>181</v>
      </c>
      <c r="C102" s="69" t="s">
        <v>76</v>
      </c>
      <c r="D102" s="84"/>
      <c r="E102" s="84"/>
      <c r="F102" s="84"/>
      <c r="G102" s="84"/>
      <c r="H102" s="84"/>
      <c r="I102" s="84"/>
      <c r="J102" s="84"/>
      <c r="L102" s="84"/>
      <c r="M102" s="84"/>
      <c r="N102" s="84"/>
      <c r="O102" s="84"/>
      <c r="P102" s="84"/>
      <c r="Q102" s="84"/>
      <c r="R102" s="84"/>
      <c r="S102" s="84"/>
      <c r="T102" s="84"/>
      <c r="U102" s="84"/>
      <c r="V102" s="84"/>
      <c r="W102" s="84"/>
      <c r="X102" s="84"/>
      <c r="Y102" s="84"/>
      <c r="Z102" s="84"/>
      <c r="AA102" s="84"/>
      <c r="AB102" s="84"/>
      <c r="AC102" s="97"/>
      <c r="AD102" s="84"/>
      <c r="AE102" s="84"/>
      <c r="AF102" s="84"/>
      <c r="AG102" s="84"/>
    </row>
    <row r="103" spans="2:113" x14ac:dyDescent="0.3">
      <c r="B103" s="101" t="s">
        <v>173</v>
      </c>
      <c r="C103" s="101" t="s">
        <v>58</v>
      </c>
      <c r="D103" s="84"/>
      <c r="E103" s="84"/>
      <c r="F103" s="84"/>
      <c r="G103" s="84"/>
      <c r="H103" s="84"/>
      <c r="I103" s="84"/>
      <c r="J103" s="84"/>
      <c r="L103" s="84"/>
      <c r="M103" s="84"/>
      <c r="N103" s="84"/>
      <c r="O103" s="84"/>
      <c r="P103" s="84"/>
      <c r="Q103" s="84"/>
      <c r="R103" s="84"/>
      <c r="S103" s="84"/>
      <c r="T103" s="84"/>
      <c r="U103" s="84"/>
      <c r="V103" s="84"/>
      <c r="W103" s="84"/>
      <c r="X103" s="84"/>
      <c r="Y103" s="84"/>
      <c r="Z103" s="84"/>
      <c r="AA103" s="84"/>
      <c r="AB103" s="84"/>
      <c r="AC103" s="97"/>
      <c r="AD103" s="84"/>
      <c r="AE103" s="84"/>
      <c r="AF103" s="84"/>
      <c r="AG103" s="84"/>
    </row>
    <row r="104" spans="2:113" x14ac:dyDescent="0.3">
      <c r="B104" s="100" t="s">
        <v>41</v>
      </c>
      <c r="C104" s="100" t="s">
        <v>57</v>
      </c>
      <c r="D104" s="84"/>
      <c r="E104" s="84"/>
      <c r="F104" s="84"/>
      <c r="G104" s="84"/>
      <c r="H104" s="84"/>
      <c r="I104" s="84"/>
      <c r="J104" s="84"/>
      <c r="L104" s="84"/>
      <c r="M104" s="84"/>
      <c r="N104" s="84"/>
      <c r="O104" s="84"/>
      <c r="P104" s="84"/>
      <c r="Q104" s="84"/>
      <c r="R104" s="84"/>
      <c r="S104" s="84"/>
      <c r="T104" s="84"/>
      <c r="U104" s="84"/>
      <c r="V104" s="84"/>
      <c r="W104" s="84"/>
      <c r="X104" s="84"/>
      <c r="Y104" s="84"/>
      <c r="Z104" s="84"/>
      <c r="AA104" s="84"/>
      <c r="AB104" s="84"/>
      <c r="AC104" s="97"/>
      <c r="AD104" s="84"/>
      <c r="AE104" s="84"/>
      <c r="AF104" s="84"/>
      <c r="AG104" s="84"/>
    </row>
    <row r="105" spans="2:113" x14ac:dyDescent="0.3">
      <c r="B105" t="s">
        <v>158</v>
      </c>
      <c r="C105" t="s">
        <v>64</v>
      </c>
      <c r="D105" s="84"/>
      <c r="E105" s="84"/>
      <c r="F105" s="84"/>
      <c r="G105" s="84"/>
      <c r="H105" s="84"/>
      <c r="I105" s="84"/>
      <c r="J105" s="84"/>
      <c r="L105" s="84"/>
      <c r="M105" s="84"/>
      <c r="N105" s="84"/>
      <c r="O105" s="84"/>
      <c r="P105" s="84"/>
      <c r="Q105" s="84"/>
      <c r="R105" s="84"/>
      <c r="S105" s="84"/>
      <c r="T105" s="84"/>
      <c r="U105" s="84"/>
      <c r="V105" s="84"/>
      <c r="W105" s="84"/>
      <c r="X105" s="84"/>
      <c r="Y105" s="84"/>
      <c r="Z105" s="84"/>
      <c r="AA105" s="84"/>
      <c r="AB105" s="84"/>
      <c r="AC105" s="97"/>
      <c r="AD105" s="84"/>
      <c r="AE105" s="84"/>
      <c r="AF105" s="84"/>
      <c r="AG105" s="84"/>
    </row>
    <row r="106" spans="2:113" x14ac:dyDescent="0.3">
      <c r="B106" s="84"/>
      <c r="C106" s="84"/>
      <c r="D106" s="84"/>
      <c r="E106" s="84"/>
      <c r="F106" s="84"/>
      <c r="G106" s="84"/>
      <c r="H106" s="84"/>
      <c r="I106" s="84"/>
      <c r="J106" s="84"/>
      <c r="L106" s="84"/>
      <c r="M106" s="84"/>
      <c r="N106" s="84"/>
      <c r="O106" s="84"/>
      <c r="P106" s="84"/>
      <c r="Q106" s="84"/>
      <c r="R106" s="84"/>
      <c r="S106" s="84"/>
      <c r="T106" s="84"/>
      <c r="U106" s="84"/>
      <c r="V106" s="84"/>
      <c r="W106" s="84"/>
      <c r="X106" s="84"/>
      <c r="Y106" s="84"/>
      <c r="Z106" s="84"/>
      <c r="AA106" s="84"/>
      <c r="AB106" s="84"/>
      <c r="AC106" s="97"/>
      <c r="AD106" s="84"/>
      <c r="AE106" s="84"/>
      <c r="AF106" s="84"/>
      <c r="AG106" s="84"/>
    </row>
    <row r="107" spans="2:113" x14ac:dyDescent="0.3">
      <c r="B107" s="84"/>
      <c r="C107" s="84"/>
      <c r="D107" s="84"/>
      <c r="E107" s="84"/>
      <c r="F107" s="84"/>
      <c r="G107" s="84"/>
      <c r="H107" s="84"/>
      <c r="I107" s="84"/>
      <c r="J107" s="84"/>
      <c r="L107" s="84"/>
      <c r="M107" s="84"/>
      <c r="N107" s="84"/>
      <c r="O107" s="84"/>
      <c r="P107" s="84"/>
      <c r="Q107" s="84"/>
      <c r="R107" s="84"/>
      <c r="S107" s="84"/>
      <c r="T107" s="84"/>
      <c r="U107" s="84"/>
      <c r="V107" s="84"/>
      <c r="W107" s="84"/>
      <c r="X107" s="84"/>
      <c r="Y107" s="84"/>
      <c r="Z107" s="84"/>
      <c r="AA107" s="84"/>
      <c r="AB107" s="84"/>
      <c r="AC107" s="97"/>
      <c r="AD107" s="84"/>
      <c r="AE107" s="84"/>
      <c r="AF107" s="84"/>
      <c r="AG107" s="84"/>
    </row>
    <row r="108" spans="2:113" x14ac:dyDescent="0.3">
      <c r="B108" s="84"/>
      <c r="C108" s="84"/>
      <c r="D108" s="84"/>
      <c r="E108" s="84"/>
      <c r="F108" s="84"/>
      <c r="G108" s="84"/>
      <c r="H108" s="84"/>
      <c r="I108" s="84"/>
      <c r="J108" s="84"/>
      <c r="L108" s="84"/>
      <c r="M108" s="84"/>
      <c r="N108" s="84"/>
      <c r="O108" s="84"/>
      <c r="P108" s="84"/>
      <c r="Q108" s="84"/>
      <c r="R108" s="84"/>
      <c r="S108" s="84"/>
      <c r="T108" s="84"/>
      <c r="U108" s="84"/>
      <c r="V108" s="84"/>
      <c r="W108" s="84"/>
      <c r="X108" s="84"/>
      <c r="Y108" s="84"/>
      <c r="Z108" s="84"/>
      <c r="AA108" s="84"/>
      <c r="AB108" s="84"/>
      <c r="AC108" s="97"/>
      <c r="AD108" s="84"/>
      <c r="AE108" s="84"/>
      <c r="AF108" s="84"/>
      <c r="AG108" s="84"/>
    </row>
    <row r="109" spans="2:113" x14ac:dyDescent="0.3">
      <c r="B109" s="84"/>
      <c r="C109" s="84"/>
      <c r="D109" s="84"/>
      <c r="E109" s="84"/>
      <c r="F109" s="84"/>
      <c r="G109" s="84"/>
      <c r="H109" s="84"/>
      <c r="I109" s="84"/>
      <c r="J109" s="84"/>
      <c r="L109" s="84"/>
      <c r="M109" s="84"/>
      <c r="N109" s="84"/>
      <c r="O109" s="84"/>
      <c r="P109" s="84"/>
      <c r="Q109" s="84"/>
      <c r="R109" s="84"/>
      <c r="S109" s="84"/>
      <c r="T109" s="84"/>
      <c r="U109" s="84"/>
      <c r="V109" s="84"/>
      <c r="W109" s="84"/>
      <c r="X109" s="84"/>
      <c r="Y109" s="84"/>
      <c r="Z109" s="84"/>
      <c r="AA109" s="84"/>
      <c r="AB109" s="84"/>
      <c r="AC109" s="97" t="s">
        <v>52</v>
      </c>
      <c r="AD109" s="84"/>
      <c r="AE109" s="84"/>
      <c r="AF109" s="84"/>
      <c r="AG109" s="84"/>
    </row>
    <row r="110" spans="2:113" x14ac:dyDescent="0.3">
      <c r="B110" s="84"/>
      <c r="C110" s="84"/>
      <c r="D110" s="241" t="s">
        <v>235</v>
      </c>
      <c r="E110" s="241"/>
      <c r="F110" s="241"/>
      <c r="G110" s="241"/>
      <c r="H110" s="241"/>
      <c r="I110" s="241"/>
      <c r="J110" s="241"/>
      <c r="K110" s="84"/>
      <c r="L110" s="84"/>
      <c r="M110" s="241" t="s">
        <v>234</v>
      </c>
      <c r="N110" s="241"/>
      <c r="O110" s="241"/>
      <c r="P110" s="241"/>
      <c r="Q110" s="241"/>
      <c r="R110" s="241"/>
      <c r="S110" s="84"/>
      <c r="T110" s="84"/>
      <c r="U110" s="84" t="s">
        <v>51</v>
      </c>
      <c r="V110" s="84"/>
      <c r="W110" s="84"/>
      <c r="X110" s="84"/>
      <c r="Y110" s="84"/>
      <c r="Z110" s="84"/>
      <c r="AA110" s="84"/>
      <c r="AB110" s="84"/>
      <c r="AC110" s="99" t="s">
        <v>50</v>
      </c>
      <c r="AD110" s="95"/>
      <c r="AE110" s="95"/>
      <c r="AF110" s="95"/>
      <c r="AG110" s="84"/>
    </row>
    <row r="111" spans="2:113" ht="27.6" x14ac:dyDescent="0.3">
      <c r="B111" s="84"/>
      <c r="C111" s="84"/>
      <c r="D111" s="97">
        <v>2010</v>
      </c>
      <c r="E111" s="97">
        <v>2015</v>
      </c>
      <c r="F111" s="97">
        <v>2020</v>
      </c>
      <c r="G111" s="97">
        <v>2025</v>
      </c>
      <c r="H111" s="97">
        <v>2030</v>
      </c>
      <c r="I111" s="97">
        <v>2040</v>
      </c>
      <c r="J111" s="97">
        <v>2050</v>
      </c>
      <c r="K111" s="84"/>
      <c r="L111" s="97"/>
      <c r="M111" s="97">
        <v>2015</v>
      </c>
      <c r="N111" s="97">
        <v>2020</v>
      </c>
      <c r="O111" s="97">
        <v>2025</v>
      </c>
      <c r="P111" s="97">
        <v>2030</v>
      </c>
      <c r="Q111" s="97">
        <v>2040</v>
      </c>
      <c r="R111" s="97">
        <v>2050</v>
      </c>
      <c r="S111" s="97"/>
      <c r="T111" s="84"/>
      <c r="U111" s="98">
        <v>2015</v>
      </c>
      <c r="V111" s="98">
        <v>2020</v>
      </c>
      <c r="W111" s="98">
        <v>2025</v>
      </c>
      <c r="X111" s="97">
        <v>2030</v>
      </c>
      <c r="Y111" s="97">
        <v>2040</v>
      </c>
      <c r="Z111" s="97">
        <v>2050</v>
      </c>
      <c r="AA111" s="84"/>
      <c r="AB111" s="84"/>
      <c r="AD111" s="94" t="s">
        <v>233</v>
      </c>
      <c r="AE111" s="93" t="s">
        <v>232</v>
      </c>
      <c r="AF111" s="93" t="s">
        <v>231</v>
      </c>
      <c r="AG111" s="93" t="s">
        <v>230</v>
      </c>
      <c r="AH111" s="93" t="s">
        <v>229</v>
      </c>
      <c r="AI111" s="93" t="s">
        <v>228</v>
      </c>
      <c r="AJ111" s="89" t="s">
        <v>227</v>
      </c>
      <c r="AK111" s="94" t="s">
        <v>226</v>
      </c>
      <c r="AL111" s="93" t="s">
        <v>225</v>
      </c>
      <c r="AM111" s="93" t="s">
        <v>224</v>
      </c>
      <c r="AN111" s="93" t="s">
        <v>223</v>
      </c>
      <c r="AO111" s="93" t="s">
        <v>222</v>
      </c>
      <c r="AP111" s="93" t="s">
        <v>221</v>
      </c>
      <c r="AQ111" s="89" t="s">
        <v>220</v>
      </c>
      <c r="AR111" s="94" t="s">
        <v>219</v>
      </c>
      <c r="AS111" s="93" t="s">
        <v>218</v>
      </c>
      <c r="AT111" s="93" t="s">
        <v>217</v>
      </c>
      <c r="AU111" s="93" t="s">
        <v>216</v>
      </c>
      <c r="AV111" s="93" t="s">
        <v>215</v>
      </c>
      <c r="AW111" s="93" t="s">
        <v>214</v>
      </c>
      <c r="AX111" s="89" t="s">
        <v>213</v>
      </c>
      <c r="AY111" s="94" t="s">
        <v>150</v>
      </c>
      <c r="AZ111" s="93" t="s">
        <v>149</v>
      </c>
      <c r="BA111" s="93" t="s">
        <v>148</v>
      </c>
      <c r="BB111" s="93" t="s">
        <v>147</v>
      </c>
      <c r="BC111" s="93" t="s">
        <v>146</v>
      </c>
      <c r="BD111" s="93" t="s">
        <v>145</v>
      </c>
      <c r="BE111" s="89" t="s">
        <v>144</v>
      </c>
      <c r="BF111" s="94" t="s">
        <v>211</v>
      </c>
      <c r="BG111" s="93" t="s">
        <v>210</v>
      </c>
      <c r="BH111" s="93" t="s">
        <v>209</v>
      </c>
      <c r="BI111" s="93" t="s">
        <v>208</v>
      </c>
      <c r="BJ111" s="93" t="s">
        <v>207</v>
      </c>
      <c r="BK111" s="93" t="s">
        <v>206</v>
      </c>
      <c r="BL111" s="89" t="s">
        <v>205</v>
      </c>
      <c r="BM111" s="94" t="s">
        <v>203</v>
      </c>
      <c r="BN111" s="93" t="s">
        <v>202</v>
      </c>
      <c r="BO111" s="93" t="s">
        <v>201</v>
      </c>
      <c r="BP111" s="93" t="s">
        <v>200</v>
      </c>
      <c r="BQ111" s="93" t="s">
        <v>199</v>
      </c>
      <c r="BR111" s="93" t="s">
        <v>198</v>
      </c>
      <c r="BS111" s="89" t="s">
        <v>197</v>
      </c>
      <c r="BT111" s="94" t="s">
        <v>196</v>
      </c>
      <c r="BU111" s="93" t="s">
        <v>195</v>
      </c>
      <c r="BV111" s="93" t="s">
        <v>194</v>
      </c>
      <c r="BW111" s="93" t="s">
        <v>193</v>
      </c>
      <c r="BX111" s="93" t="s">
        <v>192</v>
      </c>
      <c r="BY111" s="93" t="s">
        <v>191</v>
      </c>
      <c r="BZ111" s="89" t="s">
        <v>190</v>
      </c>
      <c r="CA111" s="94" t="s">
        <v>188</v>
      </c>
      <c r="CB111" s="93" t="s">
        <v>187</v>
      </c>
      <c r="CC111" s="93" t="s">
        <v>186</v>
      </c>
      <c r="CD111" s="93" t="s">
        <v>185</v>
      </c>
      <c r="CE111" s="93" t="s">
        <v>184</v>
      </c>
      <c r="CF111" s="93" t="s">
        <v>183</v>
      </c>
      <c r="CG111" s="89" t="s">
        <v>182</v>
      </c>
      <c r="CH111" s="94" t="s">
        <v>180</v>
      </c>
      <c r="CI111" s="93" t="s">
        <v>179</v>
      </c>
      <c r="CJ111" s="93" t="s">
        <v>178</v>
      </c>
      <c r="CK111" s="93" t="s">
        <v>177</v>
      </c>
      <c r="CL111" s="93" t="s">
        <v>176</v>
      </c>
      <c r="CM111" s="93" t="s">
        <v>175</v>
      </c>
      <c r="CN111" s="89" t="s">
        <v>174</v>
      </c>
      <c r="CO111" s="94" t="s">
        <v>172</v>
      </c>
      <c r="CP111" s="93" t="s">
        <v>171</v>
      </c>
      <c r="CQ111" s="93" t="s">
        <v>170</v>
      </c>
      <c r="CR111" s="93" t="s">
        <v>169</v>
      </c>
      <c r="CS111" s="93" t="s">
        <v>168</v>
      </c>
      <c r="CT111" s="93" t="s">
        <v>167</v>
      </c>
      <c r="CU111" s="89" t="s">
        <v>166</v>
      </c>
      <c r="CV111" s="94" t="s">
        <v>165</v>
      </c>
      <c r="CW111" s="93" t="s">
        <v>164</v>
      </c>
      <c r="CX111" s="93" t="s">
        <v>163</v>
      </c>
      <c r="CY111" s="93" t="s">
        <v>162</v>
      </c>
      <c r="CZ111" s="93" t="s">
        <v>161</v>
      </c>
      <c r="DA111" s="93" t="s">
        <v>160</v>
      </c>
      <c r="DB111" s="89" t="s">
        <v>159</v>
      </c>
      <c r="DC111" s="94" t="s">
        <v>157</v>
      </c>
      <c r="DD111" s="93" t="s">
        <v>156</v>
      </c>
      <c r="DE111" s="93" t="s">
        <v>155</v>
      </c>
      <c r="DF111" s="93" t="s">
        <v>154</v>
      </c>
      <c r="DG111" s="93" t="s">
        <v>153</v>
      </c>
      <c r="DH111" s="93" t="s">
        <v>152</v>
      </c>
      <c r="DI111" s="89" t="s">
        <v>151</v>
      </c>
    </row>
    <row r="112" spans="2:113" x14ac:dyDescent="0.3">
      <c r="B112" s="95" t="s">
        <v>49</v>
      </c>
      <c r="C112" s="94" t="s">
        <v>233</v>
      </c>
      <c r="D112" s="92">
        <f t="shared" ref="D112:D143" si="0">SUM(F4:G4)</f>
        <v>15.571036900214878</v>
      </c>
      <c r="E112" s="91">
        <f>$D$112*LOOKUP($E$111:$J$111,'[16]Convergence programme'!$D$24:$AR$24,'[16]Convergence programme'!$D$25:$AR$25)/100</f>
        <v>15.083565113836691</v>
      </c>
      <c r="F112" s="91">
        <f>$D$112*LOOKUP($E$111:$J$111,'[16]Convergence programme'!$D$24:$AR$24,'[16]Convergence programme'!$D$25:$AR$25)/100</f>
        <v>17.11296801579411</v>
      </c>
      <c r="G112" s="91">
        <f>$D$112*LOOKUP($E$111:$J$111,'[16]Convergence programme'!$D$24:$AR$24,'[16]Convergence programme'!$D$25:$AR$25)/100</f>
        <v>18.019017053988463</v>
      </c>
      <c r="H112" s="91">
        <f>$D$112*LOOKUP($E$111:$J$111,'[16]Convergence programme'!$D$24:$AR$24,'[16]Convergence programme'!$D$25:$AR$25)/100</f>
        <v>18.706549665893132</v>
      </c>
      <c r="I112" s="91">
        <f>$D$112*LOOKUP($E$111:$J$111,'[16]Convergence programme'!$D$24:$AR$24,'[16]Convergence programme'!$D$25:$AR$25)/100</f>
        <v>19.817396328843298</v>
      </c>
      <c r="J112" s="91">
        <f>$D$112*LOOKUP($E$111:$J$111,'[16]Convergence programme'!$D$24:$AR$24,'[16]Convergence programme'!$D$25:$AR$25)/100</f>
        <v>20.774752415261133</v>
      </c>
      <c r="K112" s="84"/>
      <c r="L112" s="84"/>
      <c r="M112" s="91">
        <f>$D112*LOOKUP($M$111:$R$111,'[16]Convergence programme'!$D$40:$AR$40,'[16]Convergence programme'!$D$41:$AR$41)/100</f>
        <v>15.083565113836691</v>
      </c>
      <c r="N112" s="91">
        <f>$D112*LOOKUP($M$111:$R$111,'[16]Convergence programme'!$D$40:$AR$40,'[16]Convergence programme'!$D$41:$AR$41)/100</f>
        <v>15.049917921037075</v>
      </c>
      <c r="O112" s="91">
        <f>$D112*LOOKUP($M$111:$R$111,'[16]Convergence programme'!$D$40:$AR$40,'[16]Convergence programme'!$D$41:$AR$41)/100</f>
        <v>14.466681766692107</v>
      </c>
      <c r="P112" s="91">
        <f>$D112*LOOKUP($M$111:$R$111,'[16]Convergence programme'!$D$40:$AR$40,'[16]Convergence programme'!$D$41:$AR$41)/100</f>
        <v>13.377988371607644</v>
      </c>
      <c r="Q112" s="91">
        <f>$D112*LOOKUP($M$111:$R$111,'[16]Convergence programme'!$D$40:$AR$40,'[16]Convergence programme'!$D$41:$AR$41)/100</f>
        <v>12.98374459561121</v>
      </c>
      <c r="R112" s="91">
        <f>$D112*LOOKUP($M$111:$R$111,'[16]Convergence programme'!$D$40:$AR$40,'[16]Convergence programme'!$D$41:$AR$41)/100</f>
        <v>13.043991875977733</v>
      </c>
      <c r="S112" s="91"/>
      <c r="T112" s="84"/>
      <c r="U112" s="90">
        <f t="shared" ref="U112:U143" si="1">+(E112-M112)*1000</f>
        <v>0</v>
      </c>
      <c r="V112" s="90">
        <f t="shared" ref="V112:V143" si="2">+(F112-N112)*1000</f>
        <v>2063.0500947570349</v>
      </c>
      <c r="W112" s="90">
        <f t="shared" ref="W112:W143" si="3">+(G112-O112)*1000</f>
        <v>3552.3352872963569</v>
      </c>
      <c r="X112" s="90">
        <f t="shared" ref="X112:X143" si="4">+(H112-P112)*1000</f>
        <v>5328.5612942854868</v>
      </c>
      <c r="Y112" s="90">
        <f t="shared" ref="Y112:Y143" si="5">+(I112-Q112)*1000</f>
        <v>6833.6517332320882</v>
      </c>
      <c r="Z112" s="90">
        <f t="shared" ref="Z112:Z143" si="6">+(J112-R112)*1000</f>
        <v>7730.7605392834002</v>
      </c>
      <c r="AA112" s="84"/>
      <c r="AB112" s="84"/>
      <c r="AC112" s="14">
        <v>2015</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row>
    <row r="113" spans="2:119" x14ac:dyDescent="0.3">
      <c r="B113" s="84"/>
      <c r="C113" s="93" t="s">
        <v>232</v>
      </c>
      <c r="D113" s="92">
        <f t="shared" si="0"/>
        <v>0.37625839468289501</v>
      </c>
      <c r="E113" s="91">
        <f>$D$113*LOOKUP($E$111:$J$111,'[16]Convergence programme'!$D$24:$AR$24,'[16]Convergence programme'!$D$25:$AR$25)/100</f>
        <v>0.36447913085022576</v>
      </c>
      <c r="F113" s="91">
        <f>$D$113*LOOKUP($E$111:$J$111,'[16]Convergence programme'!$D$24:$AR$24,'[16]Convergence programme'!$D$25:$AR$25)/100</f>
        <v>0.41351760419972827</v>
      </c>
      <c r="G113" s="91">
        <f>$D$113*LOOKUP($E$111:$J$111,'[16]Convergence programme'!$D$24:$AR$24,'[16]Convergence programme'!$D$25:$AR$25)/100</f>
        <v>0.43541136495565341</v>
      </c>
      <c r="H113" s="91">
        <f>$D$113*LOOKUP($E$111:$J$111,'[16]Convergence programme'!$D$24:$AR$24,'[16]Convergence programme'!$D$25:$AR$25)/100</f>
        <v>0.45202489676507446</v>
      </c>
      <c r="I113" s="91">
        <f>$D$113*LOOKUP($E$111:$J$111,'[16]Convergence programme'!$D$24:$AR$24,'[16]Convergence programme'!$D$25:$AR$25)/100</f>
        <v>0.47886738547144403</v>
      </c>
      <c r="J113" s="91">
        <f>$D$113*LOOKUP($E$111:$J$111,'[16]Convergence programme'!$D$24:$AR$24,'[16]Convergence programme'!$D$25:$AR$25)/100</f>
        <v>0.50200092927612805</v>
      </c>
      <c r="K113" s="84"/>
      <c r="L113" s="84"/>
      <c r="M113" s="91">
        <f>$D113*LOOKUP($M$111:$R$111,'[16]Convergence programme'!$D$40:$AR$40,'[16]Convergence programme'!$D$41:$AR$41)/100</f>
        <v>0.36447913085022576</v>
      </c>
      <c r="N113" s="91">
        <f>$D113*LOOKUP($M$111:$R$111,'[16]Convergence programme'!$D$40:$AR$40,'[16]Convergence programme'!$D$41:$AR$41)/100</f>
        <v>0.36366608038804393</v>
      </c>
      <c r="O113" s="91">
        <f>$D113*LOOKUP($M$111:$R$111,'[16]Convergence programme'!$D$40:$AR$40,'[16]Convergence programme'!$D$41:$AR$41)/100</f>
        <v>0.34957276723483743</v>
      </c>
      <c r="P113" s="91">
        <f>$D113*LOOKUP($M$111:$R$111,'[16]Convergence programme'!$D$40:$AR$40,'[16]Convergence programme'!$D$41:$AR$41)/100</f>
        <v>0.32326558989260795</v>
      </c>
      <c r="Q113" s="91">
        <f>$D113*LOOKUP($M$111:$R$111,'[16]Convergence programme'!$D$40:$AR$40,'[16]Convergence programme'!$D$41:$AR$41)/100</f>
        <v>0.31373908685875457</v>
      </c>
      <c r="R113" s="91">
        <f>$D113*LOOKUP($M$111:$R$111,'[16]Convergence programme'!$D$40:$AR$40,'[16]Convergence programme'!$D$41:$AR$41)/100</f>
        <v>0.3151949015960766</v>
      </c>
      <c r="S113" s="91"/>
      <c r="T113" s="84"/>
      <c r="U113" s="90">
        <f t="shared" si="1"/>
        <v>0</v>
      </c>
      <c r="V113" s="90">
        <f t="shared" si="2"/>
        <v>49.851523811684338</v>
      </c>
      <c r="W113" s="90">
        <f t="shared" si="3"/>
        <v>85.838597720815983</v>
      </c>
      <c r="X113" s="90">
        <f t="shared" si="4"/>
        <v>128.75930687246651</v>
      </c>
      <c r="Y113" s="90">
        <f t="shared" si="5"/>
        <v>165.12829861268946</v>
      </c>
      <c r="Z113" s="90">
        <f t="shared" si="6"/>
        <v>186.80602768005144</v>
      </c>
      <c r="AA113" s="84"/>
      <c r="AB113" s="84"/>
      <c r="AC113" s="14">
        <v>2020</v>
      </c>
      <c r="AD113">
        <v>1724.6714721828696</v>
      </c>
      <c r="AE113">
        <v>35.768760893175099</v>
      </c>
      <c r="AF113">
        <v>58.473227004925853</v>
      </c>
      <c r="AG113">
        <v>226.20420605863089</v>
      </c>
      <c r="AH113">
        <v>607.24016559802953</v>
      </c>
      <c r="AI113">
        <v>2468.2884186161155</v>
      </c>
      <c r="AJ113">
        <v>7.9730605817003726</v>
      </c>
      <c r="AK113">
        <v>1834.7356033576343</v>
      </c>
      <c r="AL113">
        <v>70.734256694133691</v>
      </c>
      <c r="AM113">
        <v>270.44063733448229</v>
      </c>
      <c r="AN113">
        <v>96.905374865219329</v>
      </c>
      <c r="AO113">
        <v>990.48474645079932</v>
      </c>
      <c r="AP113">
        <v>0</v>
      </c>
      <c r="AQ113">
        <v>12.273783734879279</v>
      </c>
      <c r="AR113">
        <v>356.18220545797641</v>
      </c>
      <c r="AS113">
        <v>47.206048800287448</v>
      </c>
      <c r="AT113">
        <v>91.95049755256602</v>
      </c>
      <c r="AU113">
        <v>29.094571858256145</v>
      </c>
      <c r="AV113">
        <v>349.45669826402172</v>
      </c>
      <c r="AW113">
        <v>0</v>
      </c>
      <c r="AX113">
        <v>0.87985368873744196</v>
      </c>
      <c r="AY113">
        <v>232.81107601446928</v>
      </c>
      <c r="AZ113">
        <v>170.81976891113592</v>
      </c>
      <c r="BA113">
        <v>13.341686526769758</v>
      </c>
      <c r="BB113">
        <v>7.8861625288951522</v>
      </c>
      <c r="BC113">
        <v>83.542464592527338</v>
      </c>
      <c r="BD113">
        <v>0</v>
      </c>
      <c r="BE113">
        <v>2.5576318333073096</v>
      </c>
      <c r="BF113">
        <v>228.92101510343954</v>
      </c>
      <c r="BG113">
        <v>340.93303229092339</v>
      </c>
      <c r="BH113">
        <v>688.90061243531522</v>
      </c>
      <c r="BI113">
        <v>156.72195747679973</v>
      </c>
      <c r="BJ113">
        <v>622.20433309759039</v>
      </c>
      <c r="BK113">
        <v>0</v>
      </c>
      <c r="BL113">
        <v>11.04528575848307</v>
      </c>
      <c r="BM113">
        <v>661.61371824458649</v>
      </c>
      <c r="BN113">
        <v>33.11872411437669</v>
      </c>
      <c r="BO113">
        <v>344.68353244458518</v>
      </c>
      <c r="BP113">
        <v>107.9127963084302</v>
      </c>
      <c r="BQ113">
        <v>467.69425840635881</v>
      </c>
      <c r="BR113">
        <v>0</v>
      </c>
      <c r="BS113">
        <v>20.957082575080609</v>
      </c>
      <c r="BT113">
        <v>8.6605044392391726</v>
      </c>
      <c r="BU113">
        <v>0</v>
      </c>
      <c r="BV113">
        <v>154.2574271410657</v>
      </c>
      <c r="BW113">
        <v>60.654585276732561</v>
      </c>
      <c r="BX113">
        <v>63.815562500402933</v>
      </c>
      <c r="BY113">
        <v>0</v>
      </c>
      <c r="BZ113">
        <v>0</v>
      </c>
      <c r="CA113">
        <v>22.199826640133868</v>
      </c>
      <c r="CB113">
        <v>0</v>
      </c>
      <c r="CC113">
        <v>334.60455030863301</v>
      </c>
      <c r="CD113">
        <v>192.83883477449493</v>
      </c>
      <c r="CE113">
        <v>151.06140822796908</v>
      </c>
      <c r="CF113">
        <v>0</v>
      </c>
      <c r="CG113">
        <v>0.44350911200922127</v>
      </c>
      <c r="CH113">
        <v>35.49131431193242</v>
      </c>
      <c r="CI113">
        <v>0</v>
      </c>
      <c r="CJ113">
        <v>466.77844880387909</v>
      </c>
      <c r="CK113">
        <v>172.10143932523448</v>
      </c>
      <c r="CL113">
        <v>128.40852976261584</v>
      </c>
      <c r="CM113">
        <v>0</v>
      </c>
      <c r="CN113">
        <v>0.54292581119098204</v>
      </c>
      <c r="CO113">
        <v>39.363658811701228</v>
      </c>
      <c r="CP113">
        <v>0</v>
      </c>
      <c r="CQ113">
        <v>527.04623140769866</v>
      </c>
      <c r="CR113">
        <v>177.79440420825043</v>
      </c>
      <c r="CS113">
        <v>111.12145155260889</v>
      </c>
      <c r="CT113">
        <v>0</v>
      </c>
      <c r="CU113">
        <v>0.34485447748110015</v>
      </c>
      <c r="CV113">
        <v>177.0231589622835</v>
      </c>
      <c r="CW113">
        <v>5.3504936746292531</v>
      </c>
      <c r="CX113">
        <v>1.6465967725390191</v>
      </c>
      <c r="CY113">
        <v>7.3663599423717532</v>
      </c>
      <c r="CZ113">
        <v>25.132278448147915</v>
      </c>
      <c r="DA113">
        <v>0</v>
      </c>
      <c r="DB113">
        <v>0.20789812213288777</v>
      </c>
      <c r="DC113">
        <v>10.048925886168652</v>
      </c>
      <c r="DD113">
        <v>0</v>
      </c>
      <c r="DE113">
        <v>303.98288435193211</v>
      </c>
      <c r="DF113">
        <v>103.60447380647086</v>
      </c>
      <c r="DG113">
        <v>84.056445963631816</v>
      </c>
      <c r="DH113">
        <v>0</v>
      </c>
      <c r="DI113">
        <v>0.50261139220297024</v>
      </c>
    </row>
    <row r="114" spans="2:119" x14ac:dyDescent="0.3">
      <c r="B114" s="84"/>
      <c r="C114" s="93" t="s">
        <v>231</v>
      </c>
      <c r="D114" s="92">
        <f t="shared" si="0"/>
        <v>0.44133139456100801</v>
      </c>
      <c r="E114" s="91">
        <f>$D$114*LOOKUP($E$111:$J$111,'[16]Convergence programme'!$D$24:$AR$24,'[16]Convergence programme'!$D$25:$AR$25)/100</f>
        <v>0.42751493489489151</v>
      </c>
      <c r="F114" s="91">
        <f>$D$114*LOOKUP($E$111:$J$111,'[16]Convergence programme'!$D$24:$AR$24,'[16]Convergence programme'!$D$25:$AR$25)/100</f>
        <v>0.48503449628226858</v>
      </c>
      <c r="G114" s="91">
        <f>$D$114*LOOKUP($E$111:$J$111,'[16]Convergence programme'!$D$24:$AR$24,'[16]Convergence programme'!$D$25:$AR$25)/100</f>
        <v>0.51071473120364719</v>
      </c>
      <c r="H114" s="91">
        <f>$D$114*LOOKUP($E$111:$J$111,'[16]Convergence programme'!$D$24:$AR$24,'[16]Convergence programme'!$D$25:$AR$25)/100</f>
        <v>0.53020153406478954</v>
      </c>
      <c r="I114" s="91">
        <f>$D$114*LOOKUP($E$111:$J$111,'[16]Convergence programme'!$D$24:$AR$24,'[16]Convergence programme'!$D$25:$AR$25)/100</f>
        <v>0.56168636773675107</v>
      </c>
      <c r="J114" s="91">
        <f>$D$114*LOOKUP($E$111:$J$111,'[16]Convergence programme'!$D$24:$AR$24,'[16]Convergence programme'!$D$25:$AR$25)/100</f>
        <v>0.58882080325429964</v>
      </c>
      <c r="K114" s="84"/>
      <c r="L114" s="84"/>
      <c r="M114" s="91">
        <f>$D114*LOOKUP($M$111:$R$111,'[16]Convergence programme'!$D$40:$AR$40,'[16]Convergence programme'!$D$41:$AR$41)/100</f>
        <v>0.42751493489489151</v>
      </c>
      <c r="N114" s="91">
        <f>$D114*LOOKUP($M$111:$R$111,'[16]Convergence programme'!$D$40:$AR$40,'[16]Convergence programme'!$D$41:$AR$41)/100</f>
        <v>0.42656126927734273</v>
      </c>
      <c r="O114" s="91">
        <f>$D114*LOOKUP($M$111:$R$111,'[16]Convergence programme'!$D$40:$AR$40,'[16]Convergence programme'!$D$41:$AR$41)/100</f>
        <v>0.41003055093116036</v>
      </c>
      <c r="P114" s="91">
        <f>$D114*LOOKUP($M$111:$R$111,'[16]Convergence programme'!$D$40:$AR$40,'[16]Convergence programme'!$D$41:$AR$41)/100</f>
        <v>0.37917360945828044</v>
      </c>
      <c r="Q114" s="91">
        <f>$D114*LOOKUP($M$111:$R$111,'[16]Convergence programme'!$D$40:$AR$40,'[16]Convergence programme'!$D$41:$AR$41)/100</f>
        <v>0.36799952024556382</v>
      </c>
      <c r="R114" s="91">
        <f>$D114*LOOKUP($M$111:$R$111,'[16]Convergence programme'!$D$40:$AR$40,'[16]Convergence programme'!$D$41:$AR$41)/100</f>
        <v>0.36970711470013085</v>
      </c>
      <c r="S114" s="91"/>
      <c r="T114" s="84"/>
      <c r="U114" s="90">
        <f t="shared" si="1"/>
        <v>0</v>
      </c>
      <c r="V114" s="90">
        <f t="shared" si="2"/>
        <v>58.473227004925853</v>
      </c>
      <c r="W114" s="90">
        <f t="shared" si="3"/>
        <v>100.68418027248683</v>
      </c>
      <c r="X114" s="90">
        <f t="shared" si="4"/>
        <v>151.02792460650909</v>
      </c>
      <c r="Y114" s="90">
        <f t="shared" si="5"/>
        <v>193.68684749118725</v>
      </c>
      <c r="Z114" s="90">
        <f t="shared" si="6"/>
        <v>219.11368855416879</v>
      </c>
      <c r="AA114" s="84"/>
      <c r="AB114" s="84"/>
      <c r="AC114" s="96">
        <v>2025</v>
      </c>
      <c r="AD114" s="27">
        <v>2969.6861676788744</v>
      </c>
      <c r="AE114" s="27">
        <v>61.589697616458331</v>
      </c>
      <c r="AF114" s="27">
        <v>100.68418027248683</v>
      </c>
      <c r="AG114" s="27">
        <v>389.49765948924454</v>
      </c>
      <c r="AH114" s="27">
        <v>1045.5978134508666</v>
      </c>
      <c r="AI114" s="27">
        <v>4250.1091325693533</v>
      </c>
      <c r="AJ114" s="27">
        <v>13.728694482070418</v>
      </c>
      <c r="AK114" s="27">
        <v>3159.2039588519347</v>
      </c>
      <c r="AL114" s="27">
        <v>121.79626501257668</v>
      </c>
      <c r="AM114" s="27">
        <v>465.66771285082973</v>
      </c>
      <c r="AN114" s="27">
        <v>166.85992431169771</v>
      </c>
      <c r="AO114" s="27">
        <v>1705.500959616943</v>
      </c>
      <c r="AP114" s="27">
        <v>0</v>
      </c>
      <c r="AQ114" s="27">
        <v>21.134045741720385</v>
      </c>
      <c r="AR114" s="27">
        <v>678.23263875306725</v>
      </c>
      <c r="AS114" s="27">
        <v>89.888496820772431</v>
      </c>
      <c r="AT114" s="27">
        <v>175.08968060194763</v>
      </c>
      <c r="AU114" s="27">
        <v>55.401106350732476</v>
      </c>
      <c r="AV114" s="27">
        <v>665.42610765406573</v>
      </c>
      <c r="AW114" s="27">
        <v>0</v>
      </c>
      <c r="AX114" s="27">
        <v>1.6753938851653862</v>
      </c>
      <c r="AY114" s="27">
        <v>288.68239175845554</v>
      </c>
      <c r="AZ114" s="27">
        <v>211.81406096773924</v>
      </c>
      <c r="BA114" s="27">
        <v>16.543499744832157</v>
      </c>
      <c r="BB114" s="27">
        <v>9.7787283131489655</v>
      </c>
      <c r="BC114" s="27">
        <v>103.59145666449376</v>
      </c>
      <c r="BD114" s="27">
        <v>0</v>
      </c>
      <c r="BE114" s="27">
        <v>3.1714267530417448</v>
      </c>
      <c r="BF114" s="27">
        <v>394.1756925933588</v>
      </c>
      <c r="BG114" s="27">
        <v>587.04751973297323</v>
      </c>
      <c r="BH114" s="27">
        <v>1186.2077228339176</v>
      </c>
      <c r="BI114" s="27">
        <v>269.85720863194041</v>
      </c>
      <c r="BJ114" s="27">
        <v>1071.3643909997108</v>
      </c>
      <c r="BK114" s="27">
        <v>0</v>
      </c>
      <c r="BL114" s="27">
        <v>19.018713339945396</v>
      </c>
      <c r="BM114" s="27">
        <v>1139.2228253945432</v>
      </c>
      <c r="BN114" s="27">
        <v>57.0266386845</v>
      </c>
      <c r="BO114" s="27">
        <v>593.50545018978721</v>
      </c>
      <c r="BP114" s="27">
        <v>185.81343965009546</v>
      </c>
      <c r="BQ114" s="27">
        <v>805.31579045271235</v>
      </c>
      <c r="BR114" s="27">
        <v>0</v>
      </c>
      <c r="BS114" s="27">
        <v>36.08568892216352</v>
      </c>
      <c r="BT114" s="27">
        <v>14.912393840305265</v>
      </c>
      <c r="BU114" s="27">
        <v>0</v>
      </c>
      <c r="BV114" s="27">
        <v>265.61357048641531</v>
      </c>
      <c r="BW114" s="27">
        <v>104.44022865098562</v>
      </c>
      <c r="BX114" s="27">
        <v>109.88306833894163</v>
      </c>
      <c r="BY114" s="27">
        <v>0</v>
      </c>
      <c r="BZ114" s="27">
        <v>0</v>
      </c>
      <c r="CA114" s="27">
        <v>47.021698868756843</v>
      </c>
      <c r="CB114" s="27">
        <v>0</v>
      </c>
      <c r="CC114" s="27">
        <v>708.72960675666616</v>
      </c>
      <c r="CD114" s="27">
        <v>408.45407335638129</v>
      </c>
      <c r="CE114" s="27">
        <v>319.96484312830023</v>
      </c>
      <c r="CF114" s="27">
        <v>0</v>
      </c>
      <c r="CG114" s="27">
        <v>0.93940156598995916</v>
      </c>
      <c r="CH114" s="27">
        <v>75.174546228889966</v>
      </c>
      <c r="CI114" s="27">
        <v>0</v>
      </c>
      <c r="CJ114" s="27">
        <v>988.68860617143639</v>
      </c>
      <c r="CK114" s="27">
        <v>364.52996620256783</v>
      </c>
      <c r="CL114" s="27">
        <v>271.98353016693358</v>
      </c>
      <c r="CM114" s="27">
        <v>0</v>
      </c>
      <c r="CN114" s="27">
        <v>1.1499771784588899</v>
      </c>
      <c r="CO114" s="27">
        <v>83.376602034814113</v>
      </c>
      <c r="CP114" s="27">
        <v>0</v>
      </c>
      <c r="CQ114" s="27">
        <v>1116.3424645110886</v>
      </c>
      <c r="CR114" s="27">
        <v>376.58829822195281</v>
      </c>
      <c r="CS114" s="27">
        <v>235.36757820080024</v>
      </c>
      <c r="CT114" s="27">
        <v>0</v>
      </c>
      <c r="CU114" s="27">
        <v>0.7304400911105936</v>
      </c>
      <c r="CV114" s="27">
        <v>374.95471511800815</v>
      </c>
      <c r="CW114" s="27">
        <v>11.332939956962107</v>
      </c>
      <c r="CX114" s="27">
        <v>3.4876748747498452</v>
      </c>
      <c r="CY114" s="27">
        <v>15.602768642475729</v>
      </c>
      <c r="CZ114" s="27">
        <v>53.232957546529455</v>
      </c>
      <c r="DA114" s="27">
        <v>0</v>
      </c>
      <c r="DB114" s="27">
        <v>0.44035131682693651</v>
      </c>
      <c r="DC114" s="27">
        <v>17.30309608844799</v>
      </c>
      <c r="DD114" s="27">
        <v>0</v>
      </c>
      <c r="DE114" s="27">
        <v>523.42360932571944</v>
      </c>
      <c r="DF114" s="27">
        <v>178.3950031847582</v>
      </c>
      <c r="DG114" s="27">
        <v>144.73554465796624</v>
      </c>
      <c r="DH114" s="27">
        <v>0</v>
      </c>
      <c r="DI114" s="27">
        <v>0.86543908403253178</v>
      </c>
    </row>
    <row r="115" spans="2:119" x14ac:dyDescent="0.3">
      <c r="B115" s="84"/>
      <c r="C115" s="93" t="s">
        <v>230</v>
      </c>
      <c r="D115" s="92">
        <f t="shared" si="0"/>
        <v>1.707294480378365</v>
      </c>
      <c r="E115" s="91">
        <f>$D$115*LOOKUP($E$111:$J$111,'[16]Convergence programme'!$D$24:$AR$24,'[16]Convergence programme'!$D$25:$AR$25)/100</f>
        <v>1.6538453815446081</v>
      </c>
      <c r="F115" s="91">
        <f>$D$115*LOOKUP($E$111:$J$111,'[16]Convergence programme'!$D$24:$AR$24,'[16]Convergence programme'!$D$25:$AR$25)/100</f>
        <v>1.8763603235603146</v>
      </c>
      <c r="G115" s="91">
        <f>$D$115*LOOKUP($E$111:$J$111,'[16]Convergence programme'!$D$24:$AR$24,'[16]Convergence programme'!$D$25:$AR$25)/100</f>
        <v>1.9757045439725078</v>
      </c>
      <c r="H115" s="91">
        <f>$D$115*LOOKUP($E$111:$J$111,'[16]Convergence programme'!$D$24:$AR$24,'[16]Convergence programme'!$D$25:$AR$25)/100</f>
        <v>2.0510894165989906</v>
      </c>
      <c r="I115" s="91">
        <f>$D$115*LOOKUP($E$111:$J$111,'[16]Convergence programme'!$D$24:$AR$24,'[16]Convergence programme'!$D$25:$AR$25)/100</f>
        <v>2.1728887796314793</v>
      </c>
      <c r="J115" s="91">
        <f>$D$115*LOOKUP($E$111:$J$111,'[16]Convergence programme'!$D$24:$AR$24,'[16]Convergence programme'!$D$25:$AR$25)/100</f>
        <v>2.2778585881658899</v>
      </c>
      <c r="K115" s="84"/>
      <c r="L115" s="84"/>
      <c r="M115" s="91">
        <f>$D115*LOOKUP($M$111:$R$111,'[16]Convergence programme'!$D$40:$AR$40,'[16]Convergence programme'!$D$41:$AR$41)/100</f>
        <v>1.6538453815446081</v>
      </c>
      <c r="N115" s="91">
        <f>$D115*LOOKUP($M$111:$R$111,'[16]Convergence programme'!$D$40:$AR$40,'[16]Convergence programme'!$D$41:$AR$41)/100</f>
        <v>1.6501561175016837</v>
      </c>
      <c r="O115" s="91">
        <f>$D115*LOOKUP($M$111:$R$111,'[16]Convergence programme'!$D$40:$AR$40,'[16]Convergence programme'!$D$41:$AR$41)/100</f>
        <v>1.5862068844832633</v>
      </c>
      <c r="P115" s="91">
        <f>$D115*LOOKUP($M$111:$R$111,'[16]Convergence programme'!$D$40:$AR$40,'[16]Convergence programme'!$D$41:$AR$41)/100</f>
        <v>1.466836528086096</v>
      </c>
      <c r="Q115" s="91">
        <f>$D115*LOOKUP($M$111:$R$111,'[16]Convergence programme'!$D$40:$AR$40,'[16]Convergence programme'!$D$41:$AR$41)/100</f>
        <v>1.4236094631837617</v>
      </c>
      <c r="R115" s="91">
        <f>$D115*LOOKUP($M$111:$R$111,'[16]Convergence programme'!$D$40:$AR$40,'[16]Convergence programme'!$D$41:$AR$41)/100</f>
        <v>1.4302153077326338</v>
      </c>
      <c r="S115" s="91"/>
      <c r="T115" s="84"/>
      <c r="U115" s="90">
        <f t="shared" si="1"/>
        <v>0</v>
      </c>
      <c r="V115" s="90">
        <f t="shared" si="2"/>
        <v>226.20420605863089</v>
      </c>
      <c r="W115" s="90">
        <f t="shared" si="3"/>
        <v>389.49765948924454</v>
      </c>
      <c r="X115" s="90">
        <f t="shared" si="4"/>
        <v>584.25288851289463</v>
      </c>
      <c r="Y115" s="90">
        <f t="shared" si="5"/>
        <v>749.27931644771763</v>
      </c>
      <c r="Z115" s="90">
        <f t="shared" si="6"/>
        <v>847.64328043325611</v>
      </c>
      <c r="AA115" s="84"/>
      <c r="AB115" s="84"/>
      <c r="AC115" s="14">
        <v>2030</v>
      </c>
      <c r="AD115">
        <v>4454.5780421848222</v>
      </c>
      <c r="AE115">
        <v>92.385558316930428</v>
      </c>
      <c r="AF115">
        <v>151.02792460650909</v>
      </c>
      <c r="AG115">
        <v>584.25288851289463</v>
      </c>
      <c r="AH115">
        <v>1568.413898898677</v>
      </c>
      <c r="AI115">
        <v>6375.2335263191608</v>
      </c>
      <c r="AJ115">
        <v>20.593267279651432</v>
      </c>
      <c r="AK115">
        <v>4738.8578426402164</v>
      </c>
      <c r="AL115">
        <v>182.69639857911625</v>
      </c>
      <c r="AM115">
        <v>698.50921999648949</v>
      </c>
      <c r="AN115">
        <v>250.29262790433881</v>
      </c>
      <c r="AO115">
        <v>2558.2794600726679</v>
      </c>
      <c r="AP115">
        <v>0</v>
      </c>
      <c r="AQ115">
        <v>31.701415835862626</v>
      </c>
      <c r="AR115">
        <v>953.13565442141442</v>
      </c>
      <c r="AS115">
        <v>126.32233594617264</v>
      </c>
      <c r="AT115">
        <v>246.05748495057787</v>
      </c>
      <c r="AU115">
        <v>77.856426748139754</v>
      </c>
      <c r="AV115">
        <v>935.13834685692211</v>
      </c>
      <c r="AW115">
        <v>0</v>
      </c>
      <c r="AX115">
        <v>2.3544688885610254</v>
      </c>
      <c r="AY115">
        <v>143.17061839369316</v>
      </c>
      <c r="AZ115">
        <v>105.04814619453606</v>
      </c>
      <c r="BA115">
        <v>8.204667677983279</v>
      </c>
      <c r="BB115">
        <v>4.8497124163668079</v>
      </c>
      <c r="BC115">
        <v>51.375675601885938</v>
      </c>
      <c r="BD115">
        <v>0</v>
      </c>
      <c r="BE115">
        <v>1.5728535663623033</v>
      </c>
      <c r="BF115">
        <v>591.27001502713813</v>
      </c>
      <c r="BG115">
        <v>880.58092453772736</v>
      </c>
      <c r="BH115">
        <v>1779.3310731335907</v>
      </c>
      <c r="BI115">
        <v>404.79024658578646</v>
      </c>
      <c r="BJ115">
        <v>1607.0641885557304</v>
      </c>
      <c r="BK115">
        <v>0</v>
      </c>
      <c r="BL115">
        <v>28.528382479198573</v>
      </c>
      <c r="BM115">
        <v>1708.8529550328717</v>
      </c>
      <c r="BN115">
        <v>85.540894949897165</v>
      </c>
      <c r="BO115">
        <v>890.26792632396791</v>
      </c>
      <c r="BP115">
        <v>278.72321231004059</v>
      </c>
      <c r="BQ115">
        <v>1207.9869166711501</v>
      </c>
      <c r="BR115">
        <v>0</v>
      </c>
      <c r="BS115">
        <v>54.129126255594265</v>
      </c>
      <c r="BT115">
        <v>22.368835764675062</v>
      </c>
      <c r="BU115">
        <v>0</v>
      </c>
      <c r="BV115">
        <v>398.4247196463495</v>
      </c>
      <c r="BW115">
        <v>156.66205888451691</v>
      </c>
      <c r="BX115">
        <v>164.82640783996595</v>
      </c>
      <c r="BY115">
        <v>0</v>
      </c>
      <c r="BZ115">
        <v>0</v>
      </c>
      <c r="CA115">
        <v>74.124050459636322</v>
      </c>
      <c r="CB115">
        <v>0</v>
      </c>
      <c r="CC115">
        <v>1117.2269483520304</v>
      </c>
      <c r="CD115">
        <v>643.87870009582309</v>
      </c>
      <c r="CE115">
        <v>504.38607595929329</v>
      </c>
      <c r="CF115">
        <v>0</v>
      </c>
      <c r="CG115">
        <v>1.4808535368671609</v>
      </c>
      <c r="CH115">
        <v>118.50362687880111</v>
      </c>
      <c r="CI115">
        <v>0</v>
      </c>
      <c r="CJ115">
        <v>1558.5486253329109</v>
      </c>
      <c r="CK115">
        <v>574.63763026227264</v>
      </c>
      <c r="CL115">
        <v>428.7493093466104</v>
      </c>
      <c r="CM115">
        <v>0</v>
      </c>
      <c r="CN115">
        <v>1.8128006527674545</v>
      </c>
      <c r="CO115">
        <v>131.43318095824853</v>
      </c>
      <c r="CP115">
        <v>0</v>
      </c>
      <c r="CQ115">
        <v>1759.7795732692205</v>
      </c>
      <c r="CR115">
        <v>593.64613979227966</v>
      </c>
      <c r="CS115">
        <v>371.02866682493828</v>
      </c>
      <c r="CT115">
        <v>0</v>
      </c>
      <c r="CU115">
        <v>1.1514509146584255</v>
      </c>
      <c r="CV115">
        <v>591.07099258705716</v>
      </c>
      <c r="CW115">
        <v>17.865016225180387</v>
      </c>
      <c r="CX115">
        <v>5.4978997914202354</v>
      </c>
      <c r="CY115">
        <v>24.595887387925785</v>
      </c>
      <c r="CZ115">
        <v>83.915352405874117</v>
      </c>
      <c r="DA115">
        <v>0</v>
      </c>
      <c r="DB115">
        <v>0.69416086644489683</v>
      </c>
      <c r="DC115">
        <v>25.954928415098859</v>
      </c>
      <c r="DD115">
        <v>0</v>
      </c>
      <c r="DE115">
        <v>785.14401361336229</v>
      </c>
      <c r="DF115">
        <v>267.59543573031397</v>
      </c>
      <c r="DG115">
        <v>217.10569492969933</v>
      </c>
      <c r="DH115">
        <v>0</v>
      </c>
      <c r="DI115">
        <v>1.2981728448407346</v>
      </c>
    </row>
    <row r="116" spans="2:119" x14ac:dyDescent="0.3">
      <c r="B116" s="84"/>
      <c r="C116" s="93" t="s">
        <v>229</v>
      </c>
      <c r="D116" s="92">
        <f t="shared" si="0"/>
        <v>4.5831941017084503</v>
      </c>
      <c r="E116" s="91">
        <f>$D$116*LOOKUP($E$111:$J$111,'[16]Convergence programme'!$D$24:$AR$24,'[16]Convergence programme'!$D$25:$AR$25)/100</f>
        <v>4.4397111833649099</v>
      </c>
      <c r="F116" s="91">
        <f>$D$116*LOOKUP($E$111:$J$111,'[16]Convergence programme'!$D$24:$AR$24,'[16]Convergence programme'!$D$25:$AR$25)/100</f>
        <v>5.0370476016038843</v>
      </c>
      <c r="G116" s="91">
        <f>$D$116*LOOKUP($E$111:$J$111,'[16]Convergence programme'!$D$24:$AR$24,'[16]Convergence programme'!$D$25:$AR$25)/100</f>
        <v>5.3037349541753533</v>
      </c>
      <c r="H116" s="91">
        <f>$D$116*LOOKUP($E$111:$J$111,'[16]Convergence programme'!$D$24:$AR$24,'[16]Convergence programme'!$D$25:$AR$25)/100</f>
        <v>5.5061039699195904</v>
      </c>
      <c r="I116" s="91">
        <f>$D$116*LOOKUP($E$111:$J$111,'[16]Convergence programme'!$D$24:$AR$24,'[16]Convergence programme'!$D$25:$AR$25)/100</f>
        <v>5.8330716539705785</v>
      </c>
      <c r="J116" s="91">
        <f>$D$116*LOOKUP($E$111:$J$111,'[16]Convergence programme'!$D$24:$AR$24,'[16]Convergence programme'!$D$25:$AR$25)/100</f>
        <v>6.1148607728727598</v>
      </c>
      <c r="K116" s="84"/>
      <c r="L116" s="84"/>
      <c r="M116" s="91">
        <f>$D116*LOOKUP($M$111:$R$111,'[16]Convergence programme'!$D$40:$AR$40,'[16]Convergence programme'!$D$41:$AR$41)/100</f>
        <v>4.4397111833649099</v>
      </c>
      <c r="N116" s="91">
        <f>$D116*LOOKUP($M$111:$R$111,'[16]Convergence programme'!$D$40:$AR$40,'[16]Convergence programme'!$D$41:$AR$41)/100</f>
        <v>4.4298074360058548</v>
      </c>
      <c r="O116" s="91">
        <f>$D116*LOOKUP($M$111:$R$111,'[16]Convergence programme'!$D$40:$AR$40,'[16]Convergence programme'!$D$41:$AR$41)/100</f>
        <v>4.2581371407244868</v>
      </c>
      <c r="P116" s="91">
        <f>$D116*LOOKUP($M$111:$R$111,'[16]Convergence programme'!$D$40:$AR$40,'[16]Convergence programme'!$D$41:$AR$41)/100</f>
        <v>3.9376900710209135</v>
      </c>
      <c r="Q116" s="91">
        <f>$D116*LOOKUP($M$111:$R$111,'[16]Convergence programme'!$D$40:$AR$40,'[16]Convergence programme'!$D$41:$AR$41)/100</f>
        <v>3.8216479756639128</v>
      </c>
      <c r="R116" s="91">
        <f>$D116*LOOKUP($M$111:$R$111,'[16]Convergence programme'!$D$40:$AR$40,'[16]Convergence programme'!$D$41:$AR$41)/100</f>
        <v>3.839381218593676</v>
      </c>
      <c r="S116" s="91"/>
      <c r="T116" s="84"/>
      <c r="U116" s="90">
        <f t="shared" si="1"/>
        <v>0</v>
      </c>
      <c r="V116" s="90">
        <f t="shared" si="2"/>
        <v>607.24016559802953</v>
      </c>
      <c r="W116" s="90">
        <f t="shared" si="3"/>
        <v>1045.5978134508666</v>
      </c>
      <c r="X116" s="90">
        <f t="shared" si="4"/>
        <v>1568.413898898677</v>
      </c>
      <c r="Y116" s="90">
        <f t="shared" si="5"/>
        <v>2011.4236783066656</v>
      </c>
      <c r="Z116" s="90">
        <f t="shared" si="6"/>
        <v>2275.4795542790839</v>
      </c>
      <c r="AA116" s="84"/>
      <c r="AB116" s="84"/>
      <c r="AC116" s="14">
        <v>2040</v>
      </c>
      <c r="AD116">
        <v>5712.805629436938</v>
      </c>
      <c r="AE116">
        <v>118.48052332534189</v>
      </c>
      <c r="AF116">
        <v>193.68684749118725</v>
      </c>
      <c r="AG116">
        <v>749.27931644771763</v>
      </c>
      <c r="AH116">
        <v>2011.4236783066656</v>
      </c>
      <c r="AI116">
        <v>8175.9640606202474</v>
      </c>
      <c r="AJ116">
        <v>26.409983645946213</v>
      </c>
      <c r="AK116">
        <v>6077.3823029169362</v>
      </c>
      <c r="AL116">
        <v>234.30030956842901</v>
      </c>
      <c r="AM116">
        <v>895.80817002644017</v>
      </c>
      <c r="AN116">
        <v>320.98957974416066</v>
      </c>
      <c r="AO116">
        <v>3280.8838823279157</v>
      </c>
      <c r="AP116">
        <v>0</v>
      </c>
      <c r="AQ116">
        <v>40.655708606557887</v>
      </c>
      <c r="AR116">
        <v>1409.8522390002679</v>
      </c>
      <c r="AS116">
        <v>186.85255067660418</v>
      </c>
      <c r="AT116">
        <v>363.96151426202829</v>
      </c>
      <c r="AU116">
        <v>115.16310093137477</v>
      </c>
      <c r="AV116">
        <v>1383.2311129852344</v>
      </c>
      <c r="AW116">
        <v>0</v>
      </c>
      <c r="AX116">
        <v>3.482666101929901</v>
      </c>
      <c r="AY116">
        <v>212.5209270064401</v>
      </c>
      <c r="AZ116">
        <v>155.93233905144777</v>
      </c>
      <c r="BA116">
        <v>12.178920509444414</v>
      </c>
      <c r="BB116">
        <v>7.1988609814254705</v>
      </c>
      <c r="BC116">
        <v>76.261500627672561</v>
      </c>
      <c r="BD116">
        <v>0</v>
      </c>
      <c r="BE116">
        <v>2.3347269273471736</v>
      </c>
      <c r="BF116">
        <v>758.27848078458965</v>
      </c>
      <c r="BG116">
        <v>1129.3073362357297</v>
      </c>
      <c r="BH116">
        <v>2281.915924464096</v>
      </c>
      <c r="BI116">
        <v>519.12616134170332</v>
      </c>
      <c r="BJ116">
        <v>2060.9910200932941</v>
      </c>
      <c r="BK116">
        <v>0</v>
      </c>
      <c r="BL116">
        <v>36.586429170732615</v>
      </c>
      <c r="BM116">
        <v>2191.530755313388</v>
      </c>
      <c r="BN116">
        <v>109.70253559126458</v>
      </c>
      <c r="BO116">
        <v>1141.7305013060757</v>
      </c>
      <c r="BP116">
        <v>357.45058707257084</v>
      </c>
      <c r="BQ116">
        <v>1549.1915042216679</v>
      </c>
      <c r="BR116">
        <v>0</v>
      </c>
      <c r="BS116">
        <v>69.418287043366078</v>
      </c>
      <c r="BT116">
        <v>28.687074212243431</v>
      </c>
      <c r="BU116">
        <v>0</v>
      </c>
      <c r="BV116">
        <v>510.96264556320034</v>
      </c>
      <c r="BW116">
        <v>200.91238349383394</v>
      </c>
      <c r="BX116">
        <v>211.38281149659528</v>
      </c>
      <c r="BY116">
        <v>0</v>
      </c>
      <c r="BZ116">
        <v>0</v>
      </c>
      <c r="CA116">
        <v>124.78929284765906</v>
      </c>
      <c r="CB116">
        <v>0</v>
      </c>
      <c r="CC116">
        <v>1880.873481288198</v>
      </c>
      <c r="CD116">
        <v>1083.9824209064402</v>
      </c>
      <c r="CE116">
        <v>849.14385210830278</v>
      </c>
      <c r="CF116">
        <v>0</v>
      </c>
      <c r="CG116">
        <v>2.4930459753711944</v>
      </c>
      <c r="CH116">
        <v>199.50318022813795</v>
      </c>
      <c r="CI116">
        <v>0</v>
      </c>
      <c r="CJ116">
        <v>2623.8471807459155</v>
      </c>
      <c r="CK116">
        <v>967.41372171953708</v>
      </c>
      <c r="CL116">
        <v>721.80787194596883</v>
      </c>
      <c r="CM116">
        <v>0</v>
      </c>
      <c r="CN116">
        <v>3.0518854559332413</v>
      </c>
      <c r="CO116">
        <v>221.27033812634878</v>
      </c>
      <c r="CP116">
        <v>0</v>
      </c>
      <c r="CQ116">
        <v>2962.6234286212316</v>
      </c>
      <c r="CR116">
        <v>999.41492035383567</v>
      </c>
      <c r="CS116">
        <v>624.63403810489467</v>
      </c>
      <c r="CT116">
        <v>0</v>
      </c>
      <c r="CU116">
        <v>1.9384901998476116</v>
      </c>
      <c r="CV116">
        <v>995.0796095238727</v>
      </c>
      <c r="CW116">
        <v>30.076105226686135</v>
      </c>
      <c r="CX116">
        <v>9.2558221368679998</v>
      </c>
      <c r="CY116">
        <v>41.407658851175199</v>
      </c>
      <c r="CZ116">
        <v>141.27314172467464</v>
      </c>
      <c r="DA116">
        <v>0</v>
      </c>
      <c r="DB116">
        <v>1.1686334342096851</v>
      </c>
      <c r="DC116">
        <v>33.286084508396065</v>
      </c>
      <c r="DD116">
        <v>0</v>
      </c>
      <c r="DE116">
        <v>1006.9135838260459</v>
      </c>
      <c r="DF116">
        <v>343.17969001211657</v>
      </c>
      <c r="DG116">
        <v>278.42875900517129</v>
      </c>
      <c r="DH116">
        <v>0</v>
      </c>
      <c r="DI116">
        <v>1.6648510960537377</v>
      </c>
    </row>
    <row r="117" spans="2:119" x14ac:dyDescent="0.3">
      <c r="B117" s="84"/>
      <c r="C117" s="93" t="s">
        <v>228</v>
      </c>
      <c r="D117" s="92">
        <f t="shared" si="0"/>
        <v>18.629605817289139</v>
      </c>
      <c r="E117" s="91">
        <f>$D$117*LOOKUP($E$111:$J$111,'[16]Convergence programme'!$D$24:$AR$24,'[16]Convergence programme'!$D$25:$AR$25)/100</f>
        <v>18.046381508884213</v>
      </c>
      <c r="F117" s="91">
        <f>$D$117*LOOKUP($E$111:$J$111,'[16]Convergence programme'!$D$24:$AR$24,'[16]Convergence programme'!$D$25:$AR$25)/100</f>
        <v>20.474413524363392</v>
      </c>
      <c r="G117" s="91">
        <f>$D$117*LOOKUP($E$111:$J$111,'[16]Convergence programme'!$D$24:$AR$24,'[16]Convergence programme'!$D$25:$AR$25)/100</f>
        <v>21.558434873799779</v>
      </c>
      <c r="H117" s="91">
        <f>$D$117*LOOKUP($E$111:$J$111,'[16]Convergence programme'!$D$24:$AR$24,'[16]Convergence programme'!$D$25:$AR$25)/100</f>
        <v>22.381017315058941</v>
      </c>
      <c r="I117" s="91">
        <f>$D$117*LOOKUP($E$111:$J$111,'[16]Convergence programme'!$D$24:$AR$24,'[16]Convergence programme'!$D$25:$AR$25)/100</f>
        <v>23.710064030883441</v>
      </c>
      <c r="J117" s="91">
        <f>$D$117*LOOKUP($E$111:$J$111,'[16]Convergence programme'!$D$24:$AR$24,'[16]Convergence programme'!$D$25:$AR$25)/100</f>
        <v>24.855470507731539</v>
      </c>
      <c r="K117" s="84"/>
      <c r="L117" s="84"/>
      <c r="M117" s="91">
        <f>$D117*LOOKUP($M$111:$R$111,'[16]Convergence programme'!$D$40:$AR$40,'[16]Convergence programme'!$D$41:$AR$41)/100</f>
        <v>18.046381508884213</v>
      </c>
      <c r="N117" s="91">
        <f>$D117*LOOKUP($M$111:$R$111,'[16]Convergence programme'!$D$40:$AR$40,'[16]Convergence programme'!$D$41:$AR$41)/100</f>
        <v>18.006125105747277</v>
      </c>
      <c r="O117" s="91">
        <f>$D117*LOOKUP($M$111:$R$111,'[16]Convergence programme'!$D$40:$AR$40,'[16]Convergence programme'!$D$41:$AR$41)/100</f>
        <v>17.308325741230426</v>
      </c>
      <c r="P117" s="91">
        <f>$D117*LOOKUP($M$111:$R$111,'[16]Convergence programme'!$D$40:$AR$40,'[16]Convergence programme'!$D$41:$AR$41)/100</f>
        <v>16.00578378873978</v>
      </c>
      <c r="Q117" s="91">
        <f>$D117*LOOKUP($M$111:$R$111,'[16]Convergence programme'!$D$40:$AR$40,'[16]Convergence programme'!$D$41:$AR$41)/100</f>
        <v>15.534099970263194</v>
      </c>
      <c r="R117" s="91">
        <f>$D117*LOOKUP($M$111:$R$111,'[16]Convergence programme'!$D$40:$AR$40,'[16]Convergence programme'!$D$41:$AR$41)/100</f>
        <v>15.606181430989585</v>
      </c>
      <c r="S117" s="91"/>
      <c r="T117" s="84"/>
      <c r="U117" s="90">
        <f t="shared" si="1"/>
        <v>0</v>
      </c>
      <c r="V117" s="90">
        <f t="shared" si="2"/>
        <v>2468.2884186161155</v>
      </c>
      <c r="W117" s="90">
        <f t="shared" si="3"/>
        <v>4250.1091325693533</v>
      </c>
      <c r="X117" s="90">
        <f t="shared" si="4"/>
        <v>6375.2335263191608</v>
      </c>
      <c r="Y117" s="90">
        <f t="shared" si="5"/>
        <v>8175.9640606202474</v>
      </c>
      <c r="Z117" s="90">
        <f t="shared" si="6"/>
        <v>9249.289076741954</v>
      </c>
      <c r="AA117" s="84"/>
      <c r="AB117" s="84"/>
      <c r="AC117" s="14">
        <v>2050</v>
      </c>
      <c r="AD117">
        <v>6462.7718901558528</v>
      </c>
      <c r="AE117">
        <v>134.03442114893798</v>
      </c>
      <c r="AF117">
        <v>219.11368855416879</v>
      </c>
      <c r="AG117">
        <v>847.64328043325611</v>
      </c>
      <c r="AH117">
        <v>2275.4795542790839</v>
      </c>
      <c r="AI117">
        <v>9249.289076741954</v>
      </c>
      <c r="AJ117">
        <v>29.877036083112735</v>
      </c>
      <c r="AK117">
        <v>6875.209496125176</v>
      </c>
      <c r="AL117">
        <v>265.0588087105811</v>
      </c>
      <c r="AM117">
        <v>1013.4081633002174</v>
      </c>
      <c r="AN117">
        <v>363.12848144423293</v>
      </c>
      <c r="AO117">
        <v>3711.592080135958</v>
      </c>
      <c r="AP117">
        <v>0</v>
      </c>
      <c r="AQ117">
        <v>45.992912729769614</v>
      </c>
      <c r="AR117">
        <v>1748.9388065213384</v>
      </c>
      <c r="AS117">
        <v>231.7928559715865</v>
      </c>
      <c r="AT117">
        <v>451.49867394934108</v>
      </c>
      <c r="AU117">
        <v>142.86122384076077</v>
      </c>
      <c r="AV117">
        <v>1715.9149767375843</v>
      </c>
      <c r="AW117">
        <v>0</v>
      </c>
      <c r="AX117">
        <v>4.3202895504430536</v>
      </c>
      <c r="AY117">
        <v>496.02478578061329</v>
      </c>
      <c r="AZ117">
        <v>363.94677062518531</v>
      </c>
      <c r="BA117">
        <v>28.425654460622784</v>
      </c>
      <c r="BB117">
        <v>16.802173444631197</v>
      </c>
      <c r="BC117">
        <v>177.9946805474051</v>
      </c>
      <c r="BD117">
        <v>0</v>
      </c>
      <c r="BE117">
        <v>5.4492629987376375</v>
      </c>
      <c r="BF117">
        <v>857.82383795328519</v>
      </c>
      <c r="BG117">
        <v>1277.5606560747633</v>
      </c>
      <c r="BH117">
        <v>2581.4815081988172</v>
      </c>
      <c r="BI117">
        <v>587.27605673752726</v>
      </c>
      <c r="BJ117">
        <v>2331.5540024482475</v>
      </c>
      <c r="BK117">
        <v>0</v>
      </c>
      <c r="BL117">
        <v>41.389426026926387</v>
      </c>
      <c r="BM117">
        <v>2479.2307459001267</v>
      </c>
      <c r="BN117">
        <v>124.1040758755737</v>
      </c>
      <c r="BO117">
        <v>1291.6147106341712</v>
      </c>
      <c r="BP117">
        <v>404.37602048785351</v>
      </c>
      <c r="BQ117">
        <v>1752.5664192672443</v>
      </c>
      <c r="BR117">
        <v>0</v>
      </c>
      <c r="BS117">
        <v>78.531387774671146</v>
      </c>
      <c r="BT117">
        <v>32.453058769299439</v>
      </c>
      <c r="BU117">
        <v>0</v>
      </c>
      <c r="BV117">
        <v>578.04085012970984</v>
      </c>
      <c r="BW117">
        <v>227.28777918462794</v>
      </c>
      <c r="BX117">
        <v>239.13274506714737</v>
      </c>
      <c r="BY117">
        <v>0</v>
      </c>
      <c r="BZ117">
        <v>0</v>
      </c>
      <c r="CA117">
        <v>177.85919506941528</v>
      </c>
      <c r="CB117">
        <v>0</v>
      </c>
      <c r="CC117">
        <v>2680.7639964569512</v>
      </c>
      <c r="CD117">
        <v>1544.9742237675662</v>
      </c>
      <c r="CE117">
        <v>1210.264427241352</v>
      </c>
      <c r="CF117">
        <v>0</v>
      </c>
      <c r="CG117">
        <v>3.5532788136869704</v>
      </c>
      <c r="CH117">
        <v>284.34711215555018</v>
      </c>
      <c r="CI117">
        <v>0</v>
      </c>
      <c r="CJ117">
        <v>3739.7066439212344</v>
      </c>
      <c r="CK117">
        <v>1378.8316442677217</v>
      </c>
      <c r="CL117">
        <v>1028.775499640039</v>
      </c>
      <c r="CM117">
        <v>0</v>
      </c>
      <c r="CN117">
        <v>4.3497793620722796</v>
      </c>
      <c r="CO117">
        <v>315.37132180028982</v>
      </c>
      <c r="CP117">
        <v>0</v>
      </c>
      <c r="CQ117">
        <v>4222.5563290244099</v>
      </c>
      <c r="CR117">
        <v>1424.4421874519144</v>
      </c>
      <c r="CS117">
        <v>890.27595793751766</v>
      </c>
      <c r="CT117">
        <v>0</v>
      </c>
      <c r="CU117">
        <v>2.7628837276588039</v>
      </c>
      <c r="CV117">
        <v>1418.2631725941706</v>
      </c>
      <c r="CW117">
        <v>42.866753584153955</v>
      </c>
      <c r="CX117">
        <v>13.192101961653997</v>
      </c>
      <c r="CY117">
        <v>59.01734599914532</v>
      </c>
      <c r="CZ117">
        <v>201.35323070347377</v>
      </c>
      <c r="DA117">
        <v>0</v>
      </c>
      <c r="DB117">
        <v>1.665625288809705</v>
      </c>
      <c r="DC117">
        <v>37.655818392584948</v>
      </c>
      <c r="DD117">
        <v>0</v>
      </c>
      <c r="DE117">
        <v>1139.0992845678943</v>
      </c>
      <c r="DF117">
        <v>388.23166719594906</v>
      </c>
      <c r="DG117">
        <v>314.98035708366143</v>
      </c>
      <c r="DH117">
        <v>0</v>
      </c>
      <c r="DI117">
        <v>1.8834095824001853</v>
      </c>
    </row>
    <row r="118" spans="2:119" x14ac:dyDescent="0.3">
      <c r="B118" s="86"/>
      <c r="C118" s="89" t="s">
        <v>227</v>
      </c>
      <c r="D118" s="88">
        <f t="shared" si="0"/>
        <v>6.0177317478045E-2</v>
      </c>
      <c r="E118" s="87">
        <f>$D$118*LOOKUP($E$111:$J$111,'[16]Convergence programme'!$D$24:$AR$24,'[16]Convergence programme'!$D$25:$AR$25)/100</f>
        <v>5.8293387420049629E-2</v>
      </c>
      <c r="F118" s="87">
        <f>$D$118*LOOKUP($E$111:$J$111,'[16]Convergence programme'!$D$24:$AR$24,'[16]Convergence programme'!$D$25:$AR$25)/100</f>
        <v>6.6136411844471374E-2</v>
      </c>
      <c r="G118" s="87">
        <f>$D$118*LOOKUP($E$111:$J$111,'[16]Convergence programme'!$D$24:$AR$24,'[16]Convergence programme'!$D$25:$AR$25)/100</f>
        <v>6.9638015557281677E-2</v>
      </c>
      <c r="H118" s="87">
        <f>$D$118*LOOKUP($E$111:$J$111,'[16]Convergence programme'!$D$24:$AR$24,'[16]Convergence programme'!$D$25:$AR$25)/100</f>
        <v>7.2295119803340316E-2</v>
      </c>
      <c r="I118" s="87">
        <f>$D$118*LOOKUP($E$111:$J$111,'[16]Convergence programme'!$D$24:$AR$24,'[16]Convergence programme'!$D$25:$AR$25)/100</f>
        <v>7.6588203991256973E-2</v>
      </c>
      <c r="J118" s="87">
        <f>$D$118*LOOKUP($E$111:$J$111,'[16]Convergence programme'!$D$24:$AR$24,'[16]Convergence programme'!$D$25:$AR$25)/100</f>
        <v>8.0288093826538898E-2</v>
      </c>
      <c r="K118" s="86"/>
      <c r="L118" s="86"/>
      <c r="M118" s="87">
        <f>$D118*LOOKUP($M$111:$R$111,'[16]Convergence programme'!$D$40:$AR$40,'[16]Convergence programme'!$D$41:$AR$41)/100</f>
        <v>5.8293387420049629E-2</v>
      </c>
      <c r="N118" s="87">
        <f>$D118*LOOKUP($M$111:$R$111,'[16]Convergence programme'!$D$40:$AR$40,'[16]Convergence programme'!$D$41:$AR$41)/100</f>
        <v>5.8163351262771001E-2</v>
      </c>
      <c r="O118" s="87">
        <f>$D118*LOOKUP($M$111:$R$111,'[16]Convergence programme'!$D$40:$AR$40,'[16]Convergence programme'!$D$41:$AR$41)/100</f>
        <v>5.5909321075211259E-2</v>
      </c>
      <c r="P118" s="87">
        <f>$D118*LOOKUP($M$111:$R$111,'[16]Convergence programme'!$D$40:$AR$40,'[16]Convergence programme'!$D$41:$AR$41)/100</f>
        <v>5.1701852523688883E-2</v>
      </c>
      <c r="Q118" s="87">
        <f>$D118*LOOKUP($M$111:$R$111,'[16]Convergence programme'!$D$40:$AR$40,'[16]Convergence programme'!$D$41:$AR$41)/100</f>
        <v>5.0178220345310762E-2</v>
      </c>
      <c r="R118" s="87">
        <f>$D118*LOOKUP($M$111:$R$111,'[16]Convergence programme'!$D$40:$AR$40,'[16]Convergence programme'!$D$41:$AR$41)/100</f>
        <v>5.0411057743426163E-2</v>
      </c>
      <c r="S118" s="87"/>
      <c r="T118" s="86"/>
      <c r="U118" s="85">
        <f t="shared" si="1"/>
        <v>0</v>
      </c>
      <c r="V118" s="85">
        <f t="shared" si="2"/>
        <v>7.9730605817003726</v>
      </c>
      <c r="W118" s="85">
        <f t="shared" si="3"/>
        <v>13.728694482070418</v>
      </c>
      <c r="X118" s="85">
        <f t="shared" si="4"/>
        <v>20.593267279651432</v>
      </c>
      <c r="Y118" s="85">
        <f t="shared" si="5"/>
        <v>26.409983645946213</v>
      </c>
      <c r="Z118" s="85">
        <f t="shared" si="6"/>
        <v>29.877036083112735</v>
      </c>
      <c r="AA118" s="84"/>
      <c r="AB118" s="84"/>
      <c r="AG118" s="84"/>
    </row>
    <row r="119" spans="2:119" x14ac:dyDescent="0.3">
      <c r="B119" s="95" t="s">
        <v>48</v>
      </c>
      <c r="C119" s="94" t="s">
        <v>226</v>
      </c>
      <c r="D119" s="92">
        <f t="shared" si="0"/>
        <v>16.924429279578831</v>
      </c>
      <c r="E119" s="91">
        <f>$D119*LOOKUP($E$111:$J$111,'[16]Convergence programme'!$D$24:$AR$24,'[16]Convergence programme'!$D$26:$AR$26)/100</f>
        <v>16.394587765027303</v>
      </c>
      <c r="F119" s="91">
        <f>$D119*LOOKUP($E$111:$J$111,'[16]Convergence programme'!$D$24:$AR$24,'[16]Convergence programme'!$D$26:$AR$26)/100</f>
        <v>18.600380873993373</v>
      </c>
      <c r="G119" s="91">
        <f>$D119*LOOKUP($E$111:$J$111,'[16]Convergence programme'!$D$24:$AR$24,'[16]Convergence programme'!$D$26:$AR$26)/100</f>
        <v>19.585181242075418</v>
      </c>
      <c r="H119" s="91">
        <f>$D119*LOOKUP($E$111:$J$111,'[16]Convergence programme'!$D$24:$AR$24,'[16]Convergence programme'!$D$26:$AR$26)/100</f>
        <v>20.332472327579438</v>
      </c>
      <c r="I119" s="91">
        <f>$D119*LOOKUP($E$111:$J$111,'[16]Convergence programme'!$D$24:$AR$24,'[16]Convergence programme'!$D$26:$AR$26)/100</f>
        <v>21.539870775610655</v>
      </c>
      <c r="J119" s="91">
        <f>$D119*LOOKUP($E$111:$J$111,'[16]Convergence programme'!$D$24:$AR$24,'[16]Convergence programme'!$D$26:$AR$26)/100</f>
        <v>22.580437661668793</v>
      </c>
      <c r="K119" s="84"/>
      <c r="L119" s="84"/>
      <c r="M119" s="91">
        <f>$D119*LOOKUP($M$111:$R$111,'[16]Convergence programme'!$D$40:$AR$40,'[16]Convergence programme'!$D$42:$AR$42)/100</f>
        <v>16.394587765027303</v>
      </c>
      <c r="N119" s="91">
        <f>$D119*LOOKUP($M$111:$R$111,'[16]Convergence programme'!$D$40:$AR$40,'[16]Convergence programme'!$D$42:$AR$42)/100</f>
        <v>16.358016049306457</v>
      </c>
      <c r="O119" s="91">
        <f>$D119*LOOKUP($M$111:$R$111,'[16]Convergence programme'!$D$40:$AR$40,'[16]Convergence programme'!$D$42:$AR$42)/100</f>
        <v>15.724086587141436</v>
      </c>
      <c r="P119" s="91">
        <f>$D119*LOOKUP($M$111:$R$111,'[16]Convergence programme'!$D$40:$AR$40,'[16]Convergence programme'!$D$42:$AR$42)/100</f>
        <v>14.540766909053886</v>
      </c>
      <c r="Q119" s="91">
        <f>$D119*LOOKUP($M$111:$R$111,'[16]Convergence programme'!$D$40:$AR$40,'[16]Convergence programme'!$D$42:$AR$42)/100</f>
        <v>14.112256531195001</v>
      </c>
      <c r="R119" s="91">
        <f>$D119*LOOKUP($M$111:$R$111,'[16]Convergence programme'!$D$40:$AR$40,'[16]Convergence programme'!$D$42:$AR$42)/100</f>
        <v>14.177740342092406</v>
      </c>
      <c r="S119" s="91"/>
      <c r="T119" s="84"/>
      <c r="U119" s="90">
        <f t="shared" si="1"/>
        <v>0</v>
      </c>
      <c r="V119" s="90">
        <f t="shared" si="2"/>
        <v>2242.3648246869161</v>
      </c>
      <c r="W119" s="90">
        <f t="shared" si="3"/>
        <v>3861.0946549339824</v>
      </c>
      <c r="X119" s="90">
        <f t="shared" si="4"/>
        <v>5791.705418525552</v>
      </c>
      <c r="Y119" s="90">
        <f t="shared" si="5"/>
        <v>7427.614244415654</v>
      </c>
      <c r="Z119" s="90">
        <f t="shared" si="6"/>
        <v>8402.6973195763858</v>
      </c>
      <c r="AA119" s="84"/>
      <c r="AB119" s="84"/>
      <c r="AG119" s="84"/>
    </row>
    <row r="120" spans="2:119" x14ac:dyDescent="0.3">
      <c r="B120" s="84"/>
      <c r="C120" s="93" t="s">
        <v>225</v>
      </c>
      <c r="D120" s="92">
        <f t="shared" si="0"/>
        <v>0.75121442372502001</v>
      </c>
      <c r="E120" s="91">
        <f>$D120*LOOKUP($E$111:$J$111,'[16]Convergence programme'!$D$24:$AR$24,'[16]Convergence programme'!$D$26:$AR$26)/100</f>
        <v>0.72769666832870206</v>
      </c>
      <c r="F120" s="91">
        <f>$D120*LOOKUP($E$111:$J$111,'[16]Convergence programme'!$D$24:$AR$24,'[16]Convergence programme'!$D$26:$AR$26)/100</f>
        <v>0.82560387523274503</v>
      </c>
      <c r="G120" s="91">
        <f>$D120*LOOKUP($E$111:$J$111,'[16]Convergence programme'!$D$24:$AR$24,'[16]Convergence programme'!$D$26:$AR$26)/100</f>
        <v>0.8693156145636296</v>
      </c>
      <c r="H120" s="91">
        <f>$D120*LOOKUP($E$111:$J$111,'[16]Convergence programme'!$D$24:$AR$24,'[16]Convergence programme'!$D$26:$AR$26)/100</f>
        <v>0.90248517277314078</v>
      </c>
      <c r="I120" s="91">
        <f>$D120*LOOKUP($E$111:$J$111,'[16]Convergence programme'!$D$24:$AR$24,'[16]Convergence programme'!$D$26:$AR$26)/100</f>
        <v>0.95607723867746441</v>
      </c>
      <c r="J120" s="91">
        <f>$D120*LOOKUP($E$111:$J$111,'[16]Convergence programme'!$D$24:$AR$24,'[16]Convergence programme'!$D$26:$AR$26)/100</f>
        <v>1.0022642527707963</v>
      </c>
      <c r="K120" s="84"/>
      <c r="L120" s="84"/>
      <c r="M120" s="91">
        <f>$D120*LOOKUP($M$111:$R$111,'[16]Convergence programme'!$D$40:$AR$40,'[16]Convergence programme'!$D$42:$AR$42)/100</f>
        <v>0.72769666832870206</v>
      </c>
      <c r="N120" s="91">
        <f>$D120*LOOKUP($M$111:$R$111,'[16]Convergence programme'!$D$40:$AR$40,'[16]Convergence programme'!$D$42:$AR$42)/100</f>
        <v>0.72607338166443502</v>
      </c>
      <c r="O120" s="91">
        <f>$D120*LOOKUP($M$111:$R$111,'[16]Convergence programme'!$D$40:$AR$40,'[16]Convergence programme'!$D$42:$AR$42)/100</f>
        <v>0.69793553738408365</v>
      </c>
      <c r="P120" s="91">
        <f>$D120*LOOKUP($M$111:$R$111,'[16]Convergence programme'!$D$40:$AR$40,'[16]Convergence programme'!$D$42:$AR$42)/100</f>
        <v>0.64541224130286212</v>
      </c>
      <c r="Q120" s="91">
        <f>$D120*LOOKUP($M$111:$R$111,'[16]Convergence programme'!$D$40:$AR$40,'[16]Convergence programme'!$D$42:$AR$42)/100</f>
        <v>0.6263922098887531</v>
      </c>
      <c r="R120" s="91">
        <f>$D120*LOOKUP($M$111:$R$111,'[16]Convergence programme'!$D$40:$AR$40,'[16]Convergence programme'!$D$42:$AR$42)/100</f>
        <v>0.62929880026494789</v>
      </c>
      <c r="S120" s="91"/>
      <c r="T120" s="84"/>
      <c r="U120" s="90">
        <f t="shared" si="1"/>
        <v>0</v>
      </c>
      <c r="V120" s="90">
        <f t="shared" si="2"/>
        <v>99.530493568310007</v>
      </c>
      <c r="W120" s="90">
        <f t="shared" si="3"/>
        <v>171.38007717954596</v>
      </c>
      <c r="X120" s="90">
        <f t="shared" si="4"/>
        <v>257.07293147027866</v>
      </c>
      <c r="Y120" s="90">
        <f t="shared" si="5"/>
        <v>329.68502878871129</v>
      </c>
      <c r="Z120" s="90">
        <f t="shared" si="6"/>
        <v>372.96545250584848</v>
      </c>
      <c r="AA120" s="84"/>
      <c r="AB120" s="84"/>
      <c r="AG120" s="84"/>
    </row>
    <row r="121" spans="2:119" x14ac:dyDescent="0.3">
      <c r="B121" s="84"/>
      <c r="C121" s="93" t="s">
        <v>224</v>
      </c>
      <c r="D121" s="92">
        <f t="shared" si="0"/>
        <v>2.041172511493853</v>
      </c>
      <c r="E121" s="91">
        <f>$D121*LOOKUP($E$111:$J$111,'[16]Convergence programme'!$D$24:$AR$24,'[16]Convergence programme'!$D$26:$AR$26)/100</f>
        <v>1.9772709218399087</v>
      </c>
      <c r="F121" s="91">
        <f>$D121*LOOKUP($E$111:$J$111,'[16]Convergence programme'!$D$24:$AR$24,'[16]Convergence programme'!$D$26:$AR$26)/100</f>
        <v>2.2433008236869831</v>
      </c>
      <c r="G121" s="91">
        <f>$D121*LOOKUP($E$111:$J$111,'[16]Convergence programme'!$D$24:$AR$24,'[16]Convergence programme'!$D$26:$AR$26)/100</f>
        <v>2.36207277206007</v>
      </c>
      <c r="H121" s="91">
        <f>$D121*LOOKUP($E$111:$J$111,'[16]Convergence programme'!$D$24:$AR$24,'[16]Convergence programme'!$D$26:$AR$26)/100</f>
        <v>2.4521998892950192</v>
      </c>
      <c r="I121" s="91">
        <f>$D121*LOOKUP($E$111:$J$111,'[16]Convergence programme'!$D$24:$AR$24,'[16]Convergence programme'!$D$26:$AR$26)/100</f>
        <v>2.597818301699351</v>
      </c>
      <c r="J121" s="91">
        <f>$D121*LOOKUP($E$111:$J$111,'[16]Convergence programme'!$D$24:$AR$24,'[16]Convergence programme'!$D$26:$AR$26)/100</f>
        <v>2.7233159766345665</v>
      </c>
      <c r="K121" s="84"/>
      <c r="L121" s="84"/>
      <c r="M121" s="91">
        <f>$D121*LOOKUP($M$111:$R$111,'[16]Convergence programme'!$D$40:$AR$40,'[16]Convergence programme'!$D$42:$AR$42)/100</f>
        <v>1.9772709218399087</v>
      </c>
      <c r="N121" s="91">
        <f>$D121*LOOKUP($M$111:$R$111,'[16]Convergence programme'!$D$40:$AR$40,'[16]Convergence programme'!$D$42:$AR$42)/100</f>
        <v>1.9728601863525008</v>
      </c>
      <c r="O121" s="91">
        <f>$D121*LOOKUP($M$111:$R$111,'[16]Convergence programme'!$D$40:$AR$40,'[16]Convergence programme'!$D$42:$AR$42)/100</f>
        <v>1.8964050592092403</v>
      </c>
      <c r="P121" s="91">
        <f>$D121*LOOKUP($M$111:$R$111,'[16]Convergence programme'!$D$40:$AR$40,'[16]Convergence programme'!$D$42:$AR$42)/100</f>
        <v>1.7536906692985297</v>
      </c>
      <c r="Q121" s="91">
        <f>$D121*LOOKUP($M$111:$R$111,'[16]Convergence programme'!$D$40:$AR$40,'[16]Convergence programme'!$D$42:$AR$42)/100</f>
        <v>1.7020101316729108</v>
      </c>
      <c r="R121" s="91">
        <f>$D121*LOOKUP($M$111:$R$111,'[16]Convergence programme'!$D$40:$AR$40,'[16]Convergence programme'!$D$42:$AR$42)/100</f>
        <v>1.709907813334349</v>
      </c>
      <c r="S121" s="91"/>
      <c r="T121" s="84"/>
      <c r="U121" s="90">
        <f t="shared" si="1"/>
        <v>0</v>
      </c>
      <c r="V121" s="90">
        <f t="shared" si="2"/>
        <v>270.44063733448229</v>
      </c>
      <c r="W121" s="90">
        <f t="shared" si="3"/>
        <v>465.66771285082973</v>
      </c>
      <c r="X121" s="90">
        <f t="shared" si="4"/>
        <v>698.50921999648949</v>
      </c>
      <c r="Y121" s="90">
        <f t="shared" si="5"/>
        <v>895.80817002644017</v>
      </c>
      <c r="Z121" s="90">
        <f t="shared" si="6"/>
        <v>1013.4081633002174</v>
      </c>
      <c r="AA121" s="84"/>
      <c r="AB121" s="84"/>
      <c r="AG121" s="84"/>
      <c r="AJ121" s="94"/>
      <c r="AK121" s="93"/>
      <c r="AL121" s="93"/>
      <c r="AM121" s="93"/>
      <c r="AN121" s="93"/>
      <c r="AO121" s="93"/>
      <c r="AP121" s="89"/>
      <c r="AQ121" s="94"/>
      <c r="AR121" s="93"/>
      <c r="AS121" s="93"/>
      <c r="AT121" s="93"/>
      <c r="AU121" s="93"/>
      <c r="AV121" s="93"/>
      <c r="AW121" s="89"/>
      <c r="AX121" s="94"/>
      <c r="AY121" s="93"/>
      <c r="AZ121" s="93"/>
      <c r="BA121" s="93"/>
      <c r="BB121" s="93"/>
      <c r="BC121" s="93"/>
      <c r="BD121" s="89"/>
      <c r="BE121" s="94"/>
      <c r="BF121" s="93"/>
      <c r="BG121" s="93"/>
      <c r="BH121" s="93"/>
      <c r="BI121" s="93"/>
      <c r="BJ121" s="93"/>
      <c r="BK121" s="89"/>
      <c r="BL121" s="94"/>
      <c r="BM121" s="93"/>
      <c r="BN121" s="93"/>
      <c r="BO121" s="93"/>
      <c r="BP121" s="93"/>
      <c r="BQ121" s="93"/>
      <c r="BR121" s="89"/>
      <c r="BS121" s="94"/>
      <c r="BT121" s="93"/>
      <c r="BU121" s="93"/>
      <c r="BV121" s="93"/>
      <c r="BW121" s="93"/>
      <c r="BX121" s="93"/>
      <c r="BY121" s="89"/>
      <c r="BZ121" s="94"/>
      <c r="CA121" s="93"/>
      <c r="CB121" s="93"/>
      <c r="CC121" s="93"/>
      <c r="CD121" s="93"/>
      <c r="CE121" s="93"/>
      <c r="CF121" s="89"/>
      <c r="CG121" s="94"/>
      <c r="CH121" s="93"/>
      <c r="CI121" s="93"/>
      <c r="CJ121" s="93"/>
      <c r="CK121" s="93"/>
      <c r="CL121" s="93"/>
      <c r="CM121" s="89"/>
      <c r="CN121" s="94"/>
      <c r="CO121" s="93"/>
      <c r="CP121" s="93"/>
      <c r="CQ121" s="93"/>
      <c r="CR121" s="93"/>
      <c r="CS121" s="93"/>
      <c r="CT121" s="89"/>
      <c r="CU121" s="94"/>
      <c r="CV121" s="93"/>
      <c r="CW121" s="93"/>
      <c r="CX121" s="93"/>
      <c r="CY121" s="93"/>
      <c r="CZ121" s="93"/>
      <c r="DA121" s="89"/>
      <c r="DB121" s="94"/>
      <c r="DC121" s="93"/>
      <c r="DD121" s="93"/>
      <c r="DE121" s="93"/>
      <c r="DF121" s="93"/>
      <c r="DG121" s="93"/>
      <c r="DH121" s="89"/>
      <c r="DI121" s="94"/>
      <c r="DJ121" s="93"/>
      <c r="DK121" s="93"/>
      <c r="DL121" s="93"/>
      <c r="DM121" s="93"/>
      <c r="DN121" s="93"/>
      <c r="DO121" s="89"/>
    </row>
    <row r="122" spans="2:119" x14ac:dyDescent="0.3">
      <c r="B122" s="84"/>
      <c r="C122" s="93" t="s">
        <v>223</v>
      </c>
      <c r="D122" s="92">
        <f t="shared" si="0"/>
        <v>0.73140112869299501</v>
      </c>
      <c r="E122" s="91">
        <f>$D122*LOOKUP($E$111:$J$111,'[16]Convergence programme'!$D$24:$AR$24,'[16]Convergence programme'!$D$26:$AR$26)/100</f>
        <v>0.70850365455252373</v>
      </c>
      <c r="F122" s="91">
        <f>$D122*LOOKUP($E$111:$J$111,'[16]Convergence programme'!$D$24:$AR$24,'[16]Convergence programme'!$D$26:$AR$26)/100</f>
        <v>0.80382855697080846</v>
      </c>
      <c r="G122" s="91">
        <f>$D122*LOOKUP($E$111:$J$111,'[16]Convergence programme'!$D$24:$AR$24,'[16]Convergence programme'!$D$26:$AR$26)/100</f>
        <v>0.84638739832692944</v>
      </c>
      <c r="H122" s="91">
        <f>$D122*LOOKUP($E$111:$J$111,'[16]Convergence programme'!$D$24:$AR$24,'[16]Convergence programme'!$D$26:$AR$26)/100</f>
        <v>0.87868210879373065</v>
      </c>
      <c r="I122" s="91">
        <f>$D122*LOOKUP($E$111:$J$111,'[16]Convergence programme'!$D$24:$AR$24,'[16]Convergence programme'!$D$26:$AR$26)/100</f>
        <v>0.93086068291780777</v>
      </c>
      <c r="J122" s="91">
        <f>$D122*LOOKUP($E$111:$J$111,'[16]Convergence programme'!$D$24:$AR$24,'[16]Convergence programme'!$D$26:$AR$26)/100</f>
        <v>0.97582951361638814</v>
      </c>
      <c r="K122" s="84"/>
      <c r="L122" s="84"/>
      <c r="M122" s="91">
        <f>$D122*LOOKUP($M$111:$R$111,'[16]Convergence programme'!$D$40:$AR$40,'[16]Convergence programme'!$D$42:$AR$42)/100</f>
        <v>0.70850365455252373</v>
      </c>
      <c r="N122" s="91">
        <f>$D122*LOOKUP($M$111:$R$111,'[16]Convergence programme'!$D$40:$AR$40,'[16]Convergence programme'!$D$42:$AR$42)/100</f>
        <v>0.70692318210558913</v>
      </c>
      <c r="O122" s="91">
        <f>$D122*LOOKUP($M$111:$R$111,'[16]Convergence programme'!$D$40:$AR$40,'[16]Convergence programme'!$D$42:$AR$42)/100</f>
        <v>0.67952747401523172</v>
      </c>
      <c r="P122" s="91">
        <f>$D122*LOOKUP($M$111:$R$111,'[16]Convergence programme'!$D$40:$AR$40,'[16]Convergence programme'!$D$42:$AR$42)/100</f>
        <v>0.62838948088939184</v>
      </c>
      <c r="Q122" s="91">
        <f>$D122*LOOKUP($M$111:$R$111,'[16]Convergence programme'!$D$40:$AR$40,'[16]Convergence programme'!$D$42:$AR$42)/100</f>
        <v>0.60987110317364712</v>
      </c>
      <c r="R122" s="91">
        <f>$D122*LOOKUP($M$111:$R$111,'[16]Convergence programme'!$D$40:$AR$40,'[16]Convergence programme'!$D$42:$AR$42)/100</f>
        <v>0.61270103217215521</v>
      </c>
      <c r="S122" s="91"/>
      <c r="T122" s="84"/>
      <c r="U122" s="90">
        <f t="shared" si="1"/>
        <v>0</v>
      </c>
      <c r="V122" s="90">
        <f t="shared" si="2"/>
        <v>96.905374865219329</v>
      </c>
      <c r="W122" s="90">
        <f t="shared" si="3"/>
        <v>166.85992431169771</v>
      </c>
      <c r="X122" s="90">
        <f t="shared" si="4"/>
        <v>250.29262790433881</v>
      </c>
      <c r="Y122" s="90">
        <f t="shared" si="5"/>
        <v>320.98957974416066</v>
      </c>
      <c r="Z122" s="90">
        <f t="shared" si="6"/>
        <v>363.12848144423293</v>
      </c>
      <c r="AA122" s="84"/>
      <c r="AB122" s="84"/>
      <c r="AG122" s="84"/>
    </row>
    <row r="123" spans="2:119" x14ac:dyDescent="0.3">
      <c r="B123" s="84"/>
      <c r="C123" s="93" t="s">
        <v>222</v>
      </c>
      <c r="D123" s="92">
        <f t="shared" si="0"/>
        <v>7.4757634704462603</v>
      </c>
      <c r="E123" s="91">
        <f>$D123*LOOKUP($E$111:$J$111,'[16]Convergence programme'!$D$24:$AR$24,'[16]Convergence programme'!$D$26:$AR$26)/100</f>
        <v>7.2417248642292948</v>
      </c>
      <c r="F123" s="91">
        <f>$D123*LOOKUP($E$111:$J$111,'[16]Convergence programme'!$D$24:$AR$24,'[16]Convergence programme'!$D$26:$AR$26)/100</f>
        <v>8.2160553586269778</v>
      </c>
      <c r="G123" s="91">
        <f>$D123*LOOKUP($E$111:$J$111,'[16]Convergence programme'!$D$24:$AR$24,'[16]Convergence programme'!$D$26:$AR$26)/100</f>
        <v>8.6510558242718059</v>
      </c>
      <c r="H123" s="91">
        <f>$D123*LOOKUP($E$111:$J$111,'[16]Convergence programme'!$D$24:$AR$24,'[16]Convergence programme'!$D$26:$AR$26)/100</f>
        <v>8.9811450288479318</v>
      </c>
      <c r="I123" s="91">
        <f>$D123*LOOKUP($E$111:$J$111,'[16]Convergence programme'!$D$24:$AR$24,'[16]Convergence programme'!$D$26:$AR$26)/100</f>
        <v>9.5144702632152978</v>
      </c>
      <c r="J123" s="91">
        <f>$D123*LOOKUP($E$111:$J$111,'[16]Convergence programme'!$D$24:$AR$24,'[16]Convergence programme'!$D$26:$AR$26)/100</f>
        <v>9.9741036007326649</v>
      </c>
      <c r="K123" s="84"/>
      <c r="L123" s="84"/>
      <c r="M123" s="91">
        <f>$D123*LOOKUP($M$111:$R$111,'[16]Convergence programme'!$D$40:$AR$40,'[16]Convergence programme'!$D$42:$AR$42)/100</f>
        <v>7.2417248642292948</v>
      </c>
      <c r="N123" s="91">
        <f>$D123*LOOKUP($M$111:$R$111,'[16]Convergence programme'!$D$40:$AR$40,'[16]Convergence programme'!$D$42:$AR$42)/100</f>
        <v>7.2255706121761785</v>
      </c>
      <c r="O123" s="91">
        <f>$D123*LOOKUP($M$111:$R$111,'[16]Convergence programme'!$D$40:$AR$40,'[16]Convergence programme'!$D$42:$AR$42)/100</f>
        <v>6.9455548646548628</v>
      </c>
      <c r="P123" s="91">
        <f>$D123*LOOKUP($M$111:$R$111,'[16]Convergence programme'!$D$40:$AR$40,'[16]Convergence programme'!$D$42:$AR$42)/100</f>
        <v>6.422865568775264</v>
      </c>
      <c r="Q123" s="91">
        <f>$D123*LOOKUP($M$111:$R$111,'[16]Convergence programme'!$D$40:$AR$40,'[16]Convergence programme'!$D$42:$AR$42)/100</f>
        <v>6.2335863808873819</v>
      </c>
      <c r="R123" s="91">
        <f>$D123*LOOKUP($M$111:$R$111,'[16]Convergence programme'!$D$40:$AR$40,'[16]Convergence programme'!$D$42:$AR$42)/100</f>
        <v>6.262511520596707</v>
      </c>
      <c r="S123" s="91"/>
      <c r="T123" s="84"/>
      <c r="U123" s="90">
        <f t="shared" si="1"/>
        <v>0</v>
      </c>
      <c r="V123" s="90">
        <f t="shared" si="2"/>
        <v>990.48474645079932</v>
      </c>
      <c r="W123" s="90">
        <f t="shared" si="3"/>
        <v>1705.500959616943</v>
      </c>
      <c r="X123" s="90">
        <f t="shared" si="4"/>
        <v>2558.2794600726679</v>
      </c>
      <c r="Y123" s="90">
        <f t="shared" si="5"/>
        <v>3280.8838823279157</v>
      </c>
      <c r="Z123" s="90">
        <f t="shared" si="6"/>
        <v>3711.592080135958</v>
      </c>
      <c r="AA123" s="84"/>
      <c r="AB123" s="84"/>
      <c r="AG123" s="84"/>
    </row>
    <row r="124" spans="2:119" x14ac:dyDescent="0.3">
      <c r="B124" s="84"/>
      <c r="C124" s="93" t="s">
        <v>221</v>
      </c>
      <c r="D124" s="92">
        <f t="shared" si="0"/>
        <v>0</v>
      </c>
      <c r="E124" s="91">
        <f>$D124*LOOKUP($E$111:$J$111,'[16]Convergence programme'!$D$24:$AR$24,'[16]Convergence programme'!$D$26:$AR$26)/100</f>
        <v>0</v>
      </c>
      <c r="F124" s="91">
        <f>$D124*LOOKUP($E$111:$J$111,'[16]Convergence programme'!$D$24:$AR$24,'[16]Convergence programme'!$D$26:$AR$26)/100</f>
        <v>0</v>
      </c>
      <c r="G124" s="91">
        <f>$D124*LOOKUP($E$111:$J$111,'[16]Convergence programme'!$D$24:$AR$24,'[16]Convergence programme'!$D$26:$AR$26)/100</f>
        <v>0</v>
      </c>
      <c r="H124" s="91">
        <f>$D124*LOOKUP($E$111:$J$111,'[16]Convergence programme'!$D$24:$AR$24,'[16]Convergence programme'!$D$26:$AR$26)/100</f>
        <v>0</v>
      </c>
      <c r="I124" s="91">
        <f>$D124*LOOKUP($E$111:$J$111,'[16]Convergence programme'!$D$24:$AR$24,'[16]Convergence programme'!$D$26:$AR$26)/100</f>
        <v>0</v>
      </c>
      <c r="J124" s="91">
        <f>$D124*LOOKUP($E$111:$J$111,'[16]Convergence programme'!$D$24:$AR$24,'[16]Convergence programme'!$D$26:$AR$26)/100</f>
        <v>0</v>
      </c>
      <c r="K124" s="84"/>
      <c r="L124" s="84"/>
      <c r="M124" s="91">
        <f>$D124*LOOKUP($M$111:$R$111,'[16]Convergence programme'!$D$40:$AR$40,'[16]Convergence programme'!$D$42:$AR$42)/100</f>
        <v>0</v>
      </c>
      <c r="N124" s="91">
        <f>$D124*LOOKUP($M$111:$R$111,'[16]Convergence programme'!$D$40:$AR$40,'[16]Convergence programme'!$D$42:$AR$42)/100</f>
        <v>0</v>
      </c>
      <c r="O124" s="91">
        <f>$D124*LOOKUP($M$111:$R$111,'[16]Convergence programme'!$D$40:$AR$40,'[16]Convergence programme'!$D$42:$AR$42)/100</f>
        <v>0</v>
      </c>
      <c r="P124" s="91">
        <f>$D124*LOOKUP($M$111:$R$111,'[16]Convergence programme'!$D$40:$AR$40,'[16]Convergence programme'!$D$42:$AR$42)/100</f>
        <v>0</v>
      </c>
      <c r="Q124" s="91">
        <f>$D124*LOOKUP($M$111:$R$111,'[16]Convergence programme'!$D$40:$AR$40,'[16]Convergence programme'!$D$42:$AR$42)/100</f>
        <v>0</v>
      </c>
      <c r="R124" s="91">
        <f>$D124*LOOKUP($M$111:$R$111,'[16]Convergence programme'!$D$40:$AR$40,'[16]Convergence programme'!$D$42:$AR$42)/100</f>
        <v>0</v>
      </c>
      <c r="S124" s="91"/>
      <c r="T124" s="84"/>
      <c r="U124" s="90">
        <f t="shared" si="1"/>
        <v>0</v>
      </c>
      <c r="V124" s="90">
        <f t="shared" si="2"/>
        <v>0</v>
      </c>
      <c r="W124" s="90">
        <f t="shared" si="3"/>
        <v>0</v>
      </c>
      <c r="X124" s="90">
        <f t="shared" si="4"/>
        <v>0</v>
      </c>
      <c r="Y124" s="90">
        <f t="shared" si="5"/>
        <v>0</v>
      </c>
      <c r="Z124" s="90">
        <f t="shared" si="6"/>
        <v>0</v>
      </c>
      <c r="AA124" s="84"/>
      <c r="AB124" s="84"/>
      <c r="AG124" s="84"/>
    </row>
    <row r="125" spans="2:119" x14ac:dyDescent="0.3">
      <c r="B125" s="86"/>
      <c r="C125" s="89" t="s">
        <v>220</v>
      </c>
      <c r="D125" s="88">
        <f t="shared" si="0"/>
        <v>9.2637372173732996E-2</v>
      </c>
      <c r="E125" s="87">
        <f>$D125*LOOKUP($E$111:$J$111,'[16]Convergence programme'!$D$24:$AR$24,'[16]Convergence programme'!$D$26:$AR$26)/100</f>
        <v>8.9737237417884627E-2</v>
      </c>
      <c r="F125" s="87">
        <f>$D125*LOOKUP($E$111:$J$111,'[16]Convergence programme'!$D$24:$AR$24,'[16]Convergence programme'!$D$26:$AR$26)/100</f>
        <v>0.10181084260704765</v>
      </c>
      <c r="G125" s="87">
        <f>$D125*LOOKUP($E$111:$J$111,'[16]Convergence programme'!$D$24:$AR$24,'[16]Convergence programme'!$D$26:$AR$26)/100</f>
        <v>0.10720123519918805</v>
      </c>
      <c r="H125" s="87">
        <f>$D125*LOOKUP($E$111:$J$111,'[16]Convergence programme'!$D$24:$AR$24,'[16]Convergence programme'!$D$26:$AR$26)/100</f>
        <v>0.11129159956340791</v>
      </c>
      <c r="I125" s="87">
        <f>$D125*LOOKUP($E$111:$J$111,'[16]Convergence programme'!$D$24:$AR$24,'[16]Convergence programme'!$D$26:$AR$26)/100</f>
        <v>0.11790040258681118</v>
      </c>
      <c r="J125" s="87">
        <f>$D125*LOOKUP($E$111:$J$111,'[16]Convergence programme'!$D$24:$AR$24,'[16]Convergence programme'!$D$26:$AR$26)/100</f>
        <v>0.1235960381856873</v>
      </c>
      <c r="K125" s="86"/>
      <c r="L125" s="86"/>
      <c r="M125" s="87">
        <f>$D125*LOOKUP($M$111:$R$111,'[16]Convergence programme'!$D$40:$AR$40,'[16]Convergence programme'!$D$42:$AR$42)/100</f>
        <v>8.9737237417884627E-2</v>
      </c>
      <c r="N125" s="87">
        <f>$D125*LOOKUP($M$111:$R$111,'[16]Convergence programme'!$D$40:$AR$40,'[16]Convergence programme'!$D$42:$AR$42)/100</f>
        <v>8.9537058872168368E-2</v>
      </c>
      <c r="O125" s="87">
        <f>$D125*LOOKUP($M$111:$R$111,'[16]Convergence programme'!$D$40:$AR$40,'[16]Convergence programme'!$D$42:$AR$42)/100</f>
        <v>8.6067189457467663E-2</v>
      </c>
      <c r="P125" s="87">
        <f>$D125*LOOKUP($M$111:$R$111,'[16]Convergence programme'!$D$40:$AR$40,'[16]Convergence programme'!$D$42:$AR$42)/100</f>
        <v>7.9590183727545283E-2</v>
      </c>
      <c r="Q125" s="87">
        <f>$D125*LOOKUP($M$111:$R$111,'[16]Convergence programme'!$D$40:$AR$40,'[16]Convergence programme'!$D$42:$AR$42)/100</f>
        <v>7.7244693980253298E-2</v>
      </c>
      <c r="R125" s="87">
        <f>$D125*LOOKUP($M$111:$R$111,'[16]Convergence programme'!$D$40:$AR$40,'[16]Convergence programme'!$D$42:$AR$42)/100</f>
        <v>7.7603125455917688E-2</v>
      </c>
      <c r="S125" s="87"/>
      <c r="T125" s="86"/>
      <c r="U125" s="85">
        <f t="shared" si="1"/>
        <v>0</v>
      </c>
      <c r="V125" s="85">
        <f t="shared" si="2"/>
        <v>12.273783734879279</v>
      </c>
      <c r="W125" s="85">
        <f t="shared" si="3"/>
        <v>21.134045741720385</v>
      </c>
      <c r="X125" s="85">
        <f t="shared" si="4"/>
        <v>31.701415835862626</v>
      </c>
      <c r="Y125" s="85">
        <f t="shared" si="5"/>
        <v>40.655708606557887</v>
      </c>
      <c r="Z125" s="85">
        <f t="shared" si="6"/>
        <v>45.992912729769614</v>
      </c>
      <c r="AA125" s="84"/>
      <c r="AB125" s="84"/>
      <c r="AG125" s="84"/>
    </row>
    <row r="126" spans="2:119" x14ac:dyDescent="0.3">
      <c r="B126" s="95" t="s">
        <v>47</v>
      </c>
      <c r="C126" s="94" t="s">
        <v>219</v>
      </c>
      <c r="D126" s="92">
        <f t="shared" si="0"/>
        <v>4.6751763475008001</v>
      </c>
      <c r="E126" s="91">
        <f>$D126*LOOKUP($E$111:$J$111,'[16]Convergence programme'!$D$24:$AR$24,'[16]Convergence programme'!$D$27:$AR$27)/100</f>
        <v>5.6976495247520225</v>
      </c>
      <c r="F126" s="91">
        <f>$D126*LOOKUP($E$111:$J$111,'[16]Convergence programme'!$D$24:$AR$24,'[16]Convergence programme'!$D$27:$AR$27)/100</f>
        <v>5.4136760089748206</v>
      </c>
      <c r="G126" s="91">
        <f>$D126*LOOKUP($E$111:$J$111,'[16]Convergence programme'!$D$24:$AR$24,'[16]Convergence programme'!$D$27:$AR$27)/100</f>
        <v>5.1537643933032919</v>
      </c>
      <c r="H126" s="91">
        <f>$D126*LOOKUP($E$111:$J$111,'[16]Convergence programme'!$D$24:$AR$24,'[16]Convergence programme'!$D$27:$AR$27)/100</f>
        <v>5.4660288449182808</v>
      </c>
      <c r="I126" s="91">
        <f>$D126*LOOKUP($E$111:$J$111,'[16]Convergence programme'!$D$24:$AR$24,'[16]Convergence programme'!$D$27:$AR$27)/100</f>
        <v>5.6430495651403261</v>
      </c>
      <c r="J126" s="91">
        <f>$D126*LOOKUP($E$111:$J$111,'[16]Convergence programme'!$D$24:$AR$24,'[16]Convergence programme'!$D$27:$AR$27)/100</f>
        <v>6.329405906901691</v>
      </c>
      <c r="K126" s="84"/>
      <c r="L126" s="84"/>
      <c r="M126" s="91">
        <f>$D126*LOOKUP($M$111:$R$111,'[16]Convergence programme'!$D$40:$AR$40,'[16]Convergence programme'!$D$43:$AR$43)/100</f>
        <v>5.6976495247520225</v>
      </c>
      <c r="N126" s="91">
        <f>$D126*LOOKUP($M$111:$R$111,'[16]Convergence programme'!$D$40:$AR$40,'[16]Convergence programme'!$D$43:$AR$43)/100</f>
        <v>4.9911536670042302</v>
      </c>
      <c r="O126" s="91">
        <f>$D126*LOOKUP($M$111:$R$111,'[16]Convergence programme'!$D$40:$AR$40,'[16]Convergence programme'!$D$43:$AR$43)/100</f>
        <v>4.3492086391538916</v>
      </c>
      <c r="P126" s="91">
        <f>$D126*LOOKUP($M$111:$R$111,'[16]Convergence programme'!$D$40:$AR$40,'[16]Convergence programme'!$D$43:$AR$43)/100</f>
        <v>4.3353684616911332</v>
      </c>
      <c r="Q126" s="91">
        <f>$D126*LOOKUP($M$111:$R$111,'[16]Convergence programme'!$D$40:$AR$40,'[16]Convergence programme'!$D$43:$AR$43)/100</f>
        <v>3.9706075937932921</v>
      </c>
      <c r="R126" s="91">
        <f>$D126*LOOKUP($M$111:$R$111,'[16]Convergence programme'!$D$40:$AR$40,'[16]Convergence programme'!$D$43:$AR$43)/100</f>
        <v>4.2547213517187981</v>
      </c>
      <c r="S126" s="91"/>
      <c r="T126" s="84"/>
      <c r="U126" s="90">
        <f t="shared" si="1"/>
        <v>0</v>
      </c>
      <c r="V126" s="90">
        <f t="shared" si="2"/>
        <v>422.52234197059033</v>
      </c>
      <c r="W126" s="90">
        <f t="shared" si="3"/>
        <v>804.5557541494004</v>
      </c>
      <c r="X126" s="90">
        <f t="shared" si="4"/>
        <v>1130.6603832271476</v>
      </c>
      <c r="Y126" s="90">
        <f t="shared" si="5"/>
        <v>1672.441971347034</v>
      </c>
      <c r="Z126" s="90">
        <f t="shared" si="6"/>
        <v>2074.6845551828928</v>
      </c>
      <c r="AA126" s="84"/>
      <c r="AB126" s="84"/>
      <c r="AG126" s="84"/>
    </row>
    <row r="127" spans="2:119" x14ac:dyDescent="0.3">
      <c r="B127" s="84"/>
      <c r="C127" s="93" t="s">
        <v>218</v>
      </c>
      <c r="D127" s="92">
        <f t="shared" si="0"/>
        <v>0.72258588533836798</v>
      </c>
      <c r="E127" s="91">
        <f>$D127*LOOKUP($E$111:$J$111,'[16]Convergence programme'!$D$24:$AR$24,'[16]Convergence programme'!$D$27:$AR$27)/100</f>
        <v>0.88061729016735601</v>
      </c>
      <c r="F127" s="91">
        <f>$D127*LOOKUP($E$111:$J$111,'[16]Convergence programme'!$D$24:$AR$24,'[16]Convergence programme'!$D$27:$AR$27)/100</f>
        <v>0.83672691276582567</v>
      </c>
      <c r="G127" s="91">
        <f>$D127*LOOKUP($E$111:$J$111,'[16]Convergence programme'!$D$24:$AR$24,'[16]Convergence programme'!$D$27:$AR$27)/100</f>
        <v>0.79655549441491502</v>
      </c>
      <c r="H127" s="91">
        <f>$D127*LOOKUP($E$111:$J$111,'[16]Convergence programme'!$D$24:$AR$24,'[16]Convergence programme'!$D$27:$AR$27)/100</f>
        <v>0.84481846215313428</v>
      </c>
      <c r="I127" s="91">
        <f>$D127*LOOKUP($E$111:$J$111,'[16]Convergence programme'!$D$24:$AR$24,'[16]Convergence programme'!$D$27:$AR$27)/100</f>
        <v>0.87217842985002336</v>
      </c>
      <c r="J127" s="91">
        <f>$D127*LOOKUP($E$111:$J$111,'[16]Convergence programme'!$D$24:$AR$24,'[16]Convergence programme'!$D$27:$AR$27)/100</f>
        <v>0.97826029029885075</v>
      </c>
      <c r="K127" s="84"/>
      <c r="L127" s="84"/>
      <c r="M127" s="91">
        <f>$D127*LOOKUP($M$111:$R$111,'[16]Convergence programme'!$D$40:$AR$40,'[16]Convergence programme'!$D$43:$AR$43)/100</f>
        <v>0.88061729016735601</v>
      </c>
      <c r="N127" s="91">
        <f>$D127*LOOKUP($M$111:$R$111,'[16]Convergence programme'!$D$40:$AR$40,'[16]Convergence programme'!$D$43:$AR$43)/100</f>
        <v>0.77142270649534606</v>
      </c>
      <c r="O127" s="91">
        <f>$D127*LOOKUP($M$111:$R$111,'[16]Convergence programme'!$D$40:$AR$40,'[16]Convergence programme'!$D$43:$AR$43)/100</f>
        <v>0.67220496970649424</v>
      </c>
      <c r="P127" s="91">
        <f>$D127*LOOKUP($M$111:$R$111,'[16]Convergence programme'!$D$40:$AR$40,'[16]Convergence programme'!$D$43:$AR$43)/100</f>
        <v>0.67006585961912535</v>
      </c>
      <c r="Q127" s="91">
        <f>$D127*LOOKUP($M$111:$R$111,'[16]Convergence programme'!$D$40:$AR$40,'[16]Convergence programme'!$D$43:$AR$43)/100</f>
        <v>0.61368915100413379</v>
      </c>
      <c r="R127" s="91">
        <f>$D127*LOOKUP($M$111:$R$111,'[16]Convergence programme'!$D$40:$AR$40,'[16]Convergence programme'!$D$43:$AR$43)/100</f>
        <v>0.65760120395100441</v>
      </c>
      <c r="S127" s="91"/>
      <c r="T127" s="84"/>
      <c r="U127" s="90">
        <f t="shared" si="1"/>
        <v>0</v>
      </c>
      <c r="V127" s="90">
        <f t="shared" si="2"/>
        <v>65.304206270479611</v>
      </c>
      <c r="W127" s="90">
        <f t="shared" si="3"/>
        <v>124.35052470842078</v>
      </c>
      <c r="X127" s="90">
        <f t="shared" si="4"/>
        <v>174.75260253400893</v>
      </c>
      <c r="Y127" s="90">
        <f t="shared" si="5"/>
        <v>258.48927884588954</v>
      </c>
      <c r="Z127" s="90">
        <f t="shared" si="6"/>
        <v>320.65908634784637</v>
      </c>
      <c r="AA127" s="84"/>
      <c r="AB127" s="84"/>
      <c r="AG127" s="84"/>
    </row>
    <row r="128" spans="2:119" x14ac:dyDescent="0.3">
      <c r="B128" s="84"/>
      <c r="C128" s="93" t="s">
        <v>217</v>
      </c>
      <c r="D128" s="92">
        <f t="shared" si="0"/>
        <v>1.017424994128737</v>
      </c>
      <c r="E128" s="91">
        <f>$D128*LOOKUP($E$111:$J$111,'[16]Convergence programme'!$D$24:$AR$24,'[16]Convergence programme'!$D$27:$AR$27)/100</f>
        <v>1.2399384757683594</v>
      </c>
      <c r="F128" s="91">
        <f>$D128*LOOKUP($E$111:$J$111,'[16]Convergence programme'!$D$24:$AR$24,'[16]Convergence programme'!$D$27:$AR$27)/100</f>
        <v>1.1781393625056511</v>
      </c>
      <c r="G128" s="91">
        <f>$D128*LOOKUP($E$111:$J$111,'[16]Convergence programme'!$D$24:$AR$24,'[16]Convergence programme'!$D$27:$AR$27)/100</f>
        <v>1.1215766674556651</v>
      </c>
      <c r="H128" s="91">
        <f>$D128*LOOKUP($E$111:$J$111,'[16]Convergence programme'!$D$24:$AR$24,'[16]Convergence programme'!$D$27:$AR$27)/100</f>
        <v>1.1895325335527436</v>
      </c>
      <c r="I128" s="91">
        <f>$D128*LOOKUP($E$111:$J$111,'[16]Convergence programme'!$D$24:$AR$24,'[16]Convergence programme'!$D$27:$AR$27)/100</f>
        <v>1.2280562793637135</v>
      </c>
      <c r="J128" s="91">
        <f>$D128*LOOKUP($E$111:$J$111,'[16]Convergence programme'!$D$24:$AR$24,'[16]Convergence programme'!$D$27:$AR$27)/100</f>
        <v>1.3774230722035332</v>
      </c>
      <c r="K128" s="84"/>
      <c r="L128" s="84"/>
      <c r="M128" s="91">
        <f>$D128*LOOKUP($M$111:$R$111,'[16]Convergence programme'!$D$40:$AR$40,'[16]Convergence programme'!$D$43:$AR$43)/100</f>
        <v>1.2399384757683594</v>
      </c>
      <c r="N128" s="91">
        <f>$D128*LOOKUP($M$111:$R$111,'[16]Convergence programme'!$D$40:$AR$40,'[16]Convergence programme'!$D$43:$AR$43)/100</f>
        <v>1.0861888649530851</v>
      </c>
      <c r="O128" s="91">
        <f>$D128*LOOKUP($M$111:$R$111,'[16]Convergence programme'!$D$40:$AR$40,'[16]Convergence programme'!$D$43:$AR$43)/100</f>
        <v>0.94648698685371746</v>
      </c>
      <c r="P128" s="91">
        <f>$D128*LOOKUP($M$111:$R$111,'[16]Convergence programme'!$D$40:$AR$40,'[16]Convergence programme'!$D$43:$AR$43)/100</f>
        <v>0.94347504860216569</v>
      </c>
      <c r="Q128" s="91">
        <f>$D128*LOOKUP($M$111:$R$111,'[16]Convergence programme'!$D$40:$AR$40,'[16]Convergence programme'!$D$43:$AR$43)/100</f>
        <v>0.86409476510168526</v>
      </c>
      <c r="R128" s="91">
        <f>$D128*LOOKUP($M$111:$R$111,'[16]Convergence programme'!$D$40:$AR$40,'[16]Convergence programme'!$D$43:$AR$43)/100</f>
        <v>0.92592439825419215</v>
      </c>
      <c r="S128" s="91"/>
      <c r="T128" s="84"/>
      <c r="U128" s="90">
        <f t="shared" si="1"/>
        <v>0</v>
      </c>
      <c r="V128" s="90">
        <f t="shared" si="2"/>
        <v>91.95049755256602</v>
      </c>
      <c r="W128" s="90">
        <f t="shared" si="3"/>
        <v>175.08968060194763</v>
      </c>
      <c r="X128" s="90">
        <f t="shared" si="4"/>
        <v>246.05748495057787</v>
      </c>
      <c r="Y128" s="90">
        <f t="shared" si="5"/>
        <v>363.96151426202829</v>
      </c>
      <c r="Z128" s="90">
        <f t="shared" si="6"/>
        <v>451.49867394934108</v>
      </c>
      <c r="AA128" s="84"/>
      <c r="AB128" s="84"/>
      <c r="AG128" s="84"/>
    </row>
    <row r="129" spans="2:33" x14ac:dyDescent="0.3">
      <c r="B129" s="84"/>
      <c r="C129" s="93" t="s">
        <v>216</v>
      </c>
      <c r="D129" s="92">
        <f t="shared" si="0"/>
        <v>0.321929140026043</v>
      </c>
      <c r="E129" s="91">
        <f>$D129*LOOKUP($E$111:$J$111,'[16]Convergence programme'!$D$24:$AR$24,'[16]Convergence programme'!$D$27:$AR$27)/100</f>
        <v>0.39233587683889981</v>
      </c>
      <c r="F129" s="91">
        <f>$D129*LOOKUP($E$111:$J$111,'[16]Convergence programme'!$D$24:$AR$24,'[16]Convergence programme'!$D$27:$AR$27)/100</f>
        <v>0.37278167333314399</v>
      </c>
      <c r="G129" s="91">
        <f>$D129*LOOKUP($E$111:$J$111,'[16]Convergence programme'!$D$24:$AR$24,'[16]Convergence programme'!$D$27:$AR$27)/100</f>
        <v>0.35488435423829456</v>
      </c>
      <c r="H129" s="91">
        <f>$D129*LOOKUP($E$111:$J$111,'[16]Convergence programme'!$D$24:$AR$24,'[16]Convergence programme'!$D$27:$AR$27)/100</f>
        <v>0.37638665038651486</v>
      </c>
      <c r="I129" s="91">
        <f>$D129*LOOKUP($E$111:$J$111,'[16]Convergence programme'!$D$24:$AR$24,'[16]Convergence programme'!$D$27:$AR$27)/100</f>
        <v>0.38857616453357757</v>
      </c>
      <c r="J129" s="91">
        <f>$D129*LOOKUP($E$111:$J$111,'[16]Convergence programme'!$D$24:$AR$24,'[16]Convergence programme'!$D$27:$AR$27)/100</f>
        <v>0.43583814791796349</v>
      </c>
      <c r="K129" s="84"/>
      <c r="L129" s="84"/>
      <c r="M129" s="91">
        <f>$D129*LOOKUP($M$111:$R$111,'[16]Convergence programme'!$D$40:$AR$40,'[16]Convergence programme'!$D$43:$AR$43)/100</f>
        <v>0.39233587683889981</v>
      </c>
      <c r="N129" s="91">
        <f>$D129*LOOKUP($M$111:$R$111,'[16]Convergence programme'!$D$40:$AR$40,'[16]Convergence programme'!$D$43:$AR$43)/100</f>
        <v>0.34368710147488785</v>
      </c>
      <c r="O129" s="91">
        <f>$D129*LOOKUP($M$111:$R$111,'[16]Convergence programme'!$D$40:$AR$40,'[16]Convergence programme'!$D$43:$AR$43)/100</f>
        <v>0.29948324788756209</v>
      </c>
      <c r="P129" s="91">
        <f>$D129*LOOKUP($M$111:$R$111,'[16]Convergence programme'!$D$40:$AR$40,'[16]Convergence programme'!$D$43:$AR$43)/100</f>
        <v>0.29853022363837511</v>
      </c>
      <c r="Q129" s="91">
        <f>$D129*LOOKUP($M$111:$R$111,'[16]Convergence programme'!$D$40:$AR$40,'[16]Convergence programme'!$D$43:$AR$43)/100</f>
        <v>0.2734130636022028</v>
      </c>
      <c r="R129" s="91">
        <f>$D129*LOOKUP($M$111:$R$111,'[16]Convergence programme'!$D$40:$AR$40,'[16]Convergence programme'!$D$43:$AR$43)/100</f>
        <v>0.29297692407720272</v>
      </c>
      <c r="S129" s="91"/>
      <c r="T129" s="84"/>
      <c r="U129" s="90">
        <f t="shared" si="1"/>
        <v>0</v>
      </c>
      <c r="V129" s="90">
        <f t="shared" si="2"/>
        <v>29.094571858256145</v>
      </c>
      <c r="W129" s="90">
        <f t="shared" si="3"/>
        <v>55.401106350732476</v>
      </c>
      <c r="X129" s="90">
        <f t="shared" si="4"/>
        <v>77.856426748139754</v>
      </c>
      <c r="Y129" s="90">
        <f t="shared" si="5"/>
        <v>115.16310093137477</v>
      </c>
      <c r="Z129" s="90">
        <f t="shared" si="6"/>
        <v>142.86122384076077</v>
      </c>
      <c r="AA129" s="84"/>
      <c r="AB129" s="84"/>
      <c r="AG129" s="84"/>
    </row>
    <row r="130" spans="2:33" x14ac:dyDescent="0.3">
      <c r="B130" s="84"/>
      <c r="C130" s="93" t="s">
        <v>215</v>
      </c>
      <c r="D130" s="92">
        <f t="shared" si="0"/>
        <v>3.8667107698494201</v>
      </c>
      <c r="E130" s="91">
        <f>$D130*LOOKUP($E$111:$J$111,'[16]Convergence programme'!$D$24:$AR$24,'[16]Convergence programme'!$D$27:$AR$27)/100</f>
        <v>4.7123704311096688</v>
      </c>
      <c r="F130" s="91">
        <f>$D130*LOOKUP($E$111:$J$111,'[16]Convergence programme'!$D$24:$AR$24,'[16]Convergence programme'!$D$27:$AR$27)/100</f>
        <v>4.4775036859451385</v>
      </c>
      <c r="G130" s="91">
        <f>$D130*LOOKUP($E$111:$J$111,'[16]Convergence programme'!$D$24:$AR$24,'[16]Convergence programme'!$D$27:$AR$27)/100</f>
        <v>4.2625378817004922</v>
      </c>
      <c r="H130" s="91">
        <f>$D130*LOOKUP($E$111:$J$111,'[16]Convergence programme'!$D$24:$AR$24,'[16]Convergence programme'!$D$27:$AR$27)/100</f>
        <v>4.5208032878270981</v>
      </c>
      <c r="I130" s="91">
        <f>$D130*LOOKUP($E$111:$J$111,'[16]Convergence programme'!$D$24:$AR$24,'[16]Convergence programme'!$D$27:$AR$27)/100</f>
        <v>4.6672122945664896</v>
      </c>
      <c r="J130" s="91">
        <f>$D130*LOOKUP($E$111:$J$111,'[16]Convergence programme'!$D$24:$AR$24,'[16]Convergence programme'!$D$27:$AR$27)/100</f>
        <v>5.2348788939369761</v>
      </c>
      <c r="K130" s="84"/>
      <c r="L130" s="84"/>
      <c r="M130" s="91">
        <f>$D130*LOOKUP($M$111:$R$111,'[16]Convergence programme'!$D$40:$AR$40,'[16]Convergence programme'!$D$43:$AR$43)/100</f>
        <v>4.7123704311096688</v>
      </c>
      <c r="N130" s="91">
        <f>$D130*LOOKUP($M$111:$R$111,'[16]Convergence programme'!$D$40:$AR$40,'[16]Convergence programme'!$D$43:$AR$43)/100</f>
        <v>4.1280469876811168</v>
      </c>
      <c r="O130" s="91">
        <f>$D130*LOOKUP($M$111:$R$111,'[16]Convergence programme'!$D$40:$AR$40,'[16]Convergence programme'!$D$43:$AR$43)/100</f>
        <v>3.5971117740464265</v>
      </c>
      <c r="P130" s="91">
        <f>$D130*LOOKUP($M$111:$R$111,'[16]Convergence programme'!$D$40:$AR$40,'[16]Convergence programme'!$D$43:$AR$43)/100</f>
        <v>3.585664940970176</v>
      </c>
      <c r="Q130" s="91">
        <f>$D130*LOOKUP($M$111:$R$111,'[16]Convergence programme'!$D$40:$AR$40,'[16]Convergence programme'!$D$43:$AR$43)/100</f>
        <v>3.2839811815812552</v>
      </c>
      <c r="R130" s="91">
        <f>$D130*LOOKUP($M$111:$R$111,'[16]Convergence programme'!$D$40:$AR$40,'[16]Convergence programme'!$D$43:$AR$43)/100</f>
        <v>3.5189639171993918</v>
      </c>
      <c r="S130" s="91"/>
      <c r="T130" s="84"/>
      <c r="U130" s="90">
        <f t="shared" si="1"/>
        <v>0</v>
      </c>
      <c r="V130" s="90">
        <f t="shared" si="2"/>
        <v>349.45669826402172</v>
      </c>
      <c r="W130" s="90">
        <f t="shared" si="3"/>
        <v>665.42610765406573</v>
      </c>
      <c r="X130" s="90">
        <f t="shared" si="4"/>
        <v>935.13834685692211</v>
      </c>
      <c r="Y130" s="90">
        <f t="shared" si="5"/>
        <v>1383.2311129852344</v>
      </c>
      <c r="Z130" s="90">
        <f t="shared" si="6"/>
        <v>1715.9149767375843</v>
      </c>
      <c r="AA130" s="84"/>
      <c r="AB130" s="84"/>
      <c r="AG130" s="84"/>
    </row>
    <row r="131" spans="2:33" x14ac:dyDescent="0.3">
      <c r="B131" s="84"/>
      <c r="C131" s="93" t="s">
        <v>214</v>
      </c>
      <c r="D131" s="92">
        <f t="shared" si="0"/>
        <v>0</v>
      </c>
      <c r="E131" s="91">
        <f>$D131*LOOKUP($E$111:$J$111,'[16]Convergence programme'!$D$24:$AR$24,'[16]Convergence programme'!$D$27:$AR$27)/100</f>
        <v>0</v>
      </c>
      <c r="F131" s="91">
        <f>$D131*LOOKUP($E$111:$J$111,'[16]Convergence programme'!$D$24:$AR$24,'[16]Convergence programme'!$D$27:$AR$27)/100</f>
        <v>0</v>
      </c>
      <c r="G131" s="91">
        <f>$D131*LOOKUP($E$111:$J$111,'[16]Convergence programme'!$D$24:$AR$24,'[16]Convergence programme'!$D$27:$AR$27)/100</f>
        <v>0</v>
      </c>
      <c r="H131" s="91">
        <f>$D131*LOOKUP($E$111:$J$111,'[16]Convergence programme'!$D$24:$AR$24,'[16]Convergence programme'!$D$27:$AR$27)/100</f>
        <v>0</v>
      </c>
      <c r="I131" s="91">
        <f>$D131*LOOKUP($E$111:$J$111,'[16]Convergence programme'!$D$24:$AR$24,'[16]Convergence programme'!$D$27:$AR$27)/100</f>
        <v>0</v>
      </c>
      <c r="J131" s="91">
        <f>$D131*LOOKUP($E$111:$J$111,'[16]Convergence programme'!$D$24:$AR$24,'[16]Convergence programme'!$D$27:$AR$27)/100</f>
        <v>0</v>
      </c>
      <c r="K131" s="84"/>
      <c r="L131" s="84"/>
      <c r="M131" s="91">
        <f>$D131*LOOKUP($M$111:$R$111,'[16]Convergence programme'!$D$40:$AR$40,'[16]Convergence programme'!$D$43:$AR$43)/100</f>
        <v>0</v>
      </c>
      <c r="N131" s="91">
        <f>$D131*LOOKUP($M$111:$R$111,'[16]Convergence programme'!$D$40:$AR$40,'[16]Convergence programme'!$D$43:$AR$43)/100</f>
        <v>0</v>
      </c>
      <c r="O131" s="91">
        <f>$D131*LOOKUP($M$111:$R$111,'[16]Convergence programme'!$D$40:$AR$40,'[16]Convergence programme'!$D$43:$AR$43)/100</f>
        <v>0</v>
      </c>
      <c r="P131" s="91">
        <f>$D131*LOOKUP($M$111:$R$111,'[16]Convergence programme'!$D$40:$AR$40,'[16]Convergence programme'!$D$43:$AR$43)/100</f>
        <v>0</v>
      </c>
      <c r="Q131" s="91">
        <f>$D131*LOOKUP($M$111:$R$111,'[16]Convergence programme'!$D$40:$AR$40,'[16]Convergence programme'!$D$43:$AR$43)/100</f>
        <v>0</v>
      </c>
      <c r="R131" s="91">
        <f>$D131*LOOKUP($M$111:$R$111,'[16]Convergence programme'!$D$40:$AR$40,'[16]Convergence programme'!$D$43:$AR$43)/100</f>
        <v>0</v>
      </c>
      <c r="S131" s="91"/>
      <c r="T131" s="84"/>
      <c r="U131" s="90">
        <f t="shared" si="1"/>
        <v>0</v>
      </c>
      <c r="V131" s="90">
        <f t="shared" si="2"/>
        <v>0</v>
      </c>
      <c r="W131" s="90">
        <f t="shared" si="3"/>
        <v>0</v>
      </c>
      <c r="X131" s="90">
        <f t="shared" si="4"/>
        <v>0</v>
      </c>
      <c r="Y131" s="90">
        <f t="shared" si="5"/>
        <v>0</v>
      </c>
      <c r="Z131" s="90">
        <f t="shared" si="6"/>
        <v>0</v>
      </c>
      <c r="AA131" s="84"/>
      <c r="AB131" s="84"/>
      <c r="AG131" s="84"/>
    </row>
    <row r="132" spans="2:33" x14ac:dyDescent="0.3">
      <c r="B132" s="86"/>
      <c r="C132" s="89" t="s">
        <v>213</v>
      </c>
      <c r="D132" s="88">
        <f t="shared" si="0"/>
        <v>9.7355115842204208E-3</v>
      </c>
      <c r="E132" s="87">
        <f>$D132*LOOKUP($E$111:$J$111,'[16]Convergence programme'!$D$24:$AR$24,'[16]Convergence programme'!$D$27:$AR$27)/100</f>
        <v>1.1864693185467436E-2</v>
      </c>
      <c r="F132" s="87">
        <f>$D132*LOOKUP($E$111:$J$111,'[16]Convergence programme'!$D$24:$AR$24,'[16]Convergence programme'!$D$27:$AR$27)/100</f>
        <v>1.1273351330750313E-2</v>
      </c>
      <c r="G132" s="87">
        <f>$D132*LOOKUP($E$111:$J$111,'[16]Convergence programme'!$D$24:$AR$24,'[16]Convergence programme'!$D$27:$AR$27)/100</f>
        <v>1.0732115587504764E-2</v>
      </c>
      <c r="H132" s="87">
        <f>$D132*LOOKUP($E$111:$J$111,'[16]Convergence programme'!$D$24:$AR$24,'[16]Convergence programme'!$D$27:$AR$27)/100</f>
        <v>1.1382370029278513E-2</v>
      </c>
      <c r="I132" s="87">
        <f>$D132*LOOKUP($E$111:$J$111,'[16]Convergence programme'!$D$24:$AR$24,'[16]Convergence programme'!$D$27:$AR$27)/100</f>
        <v>1.1750995112969747E-2</v>
      </c>
      <c r="J132" s="87">
        <f>$D132*LOOKUP($E$111:$J$111,'[16]Convergence programme'!$D$24:$AR$24,'[16]Convergence programme'!$D$27:$AR$27)/100</f>
        <v>1.318025245418061E-2</v>
      </c>
      <c r="K132" s="86"/>
      <c r="L132" s="86"/>
      <c r="M132" s="87">
        <f>$D132*LOOKUP($M$111:$R$111,'[16]Convergence programme'!$D$40:$AR$40,'[16]Convergence programme'!$D$43:$AR$43)/100</f>
        <v>1.1864693185467436E-2</v>
      </c>
      <c r="N132" s="87">
        <f>$D132*LOOKUP($M$111:$R$111,'[16]Convergence programme'!$D$40:$AR$40,'[16]Convergence programme'!$D$43:$AR$43)/100</f>
        <v>1.0393497642012871E-2</v>
      </c>
      <c r="O132" s="87">
        <f>$D132*LOOKUP($M$111:$R$111,'[16]Convergence programme'!$D$40:$AR$40,'[16]Convergence programme'!$D$43:$AR$43)/100</f>
        <v>9.0567217023393778E-3</v>
      </c>
      <c r="P132" s="87">
        <f>$D132*LOOKUP($M$111:$R$111,'[16]Convergence programme'!$D$40:$AR$40,'[16]Convergence programme'!$D$43:$AR$43)/100</f>
        <v>9.0279011407174876E-3</v>
      </c>
      <c r="Q132" s="87">
        <f>$D132*LOOKUP($M$111:$R$111,'[16]Convergence programme'!$D$40:$AR$40,'[16]Convergence programme'!$D$43:$AR$43)/100</f>
        <v>8.2683290110398457E-3</v>
      </c>
      <c r="R132" s="87">
        <f>$D132*LOOKUP($M$111:$R$111,'[16]Convergence programme'!$D$40:$AR$40,'[16]Convergence programme'!$D$43:$AR$43)/100</f>
        <v>8.859962903737556E-3</v>
      </c>
      <c r="S132" s="87"/>
      <c r="T132" s="86"/>
      <c r="U132" s="85">
        <f t="shared" si="1"/>
        <v>0</v>
      </c>
      <c r="V132" s="85">
        <f t="shared" si="2"/>
        <v>0.87985368873744196</v>
      </c>
      <c r="W132" s="85">
        <f t="shared" si="3"/>
        <v>1.6753938851653862</v>
      </c>
      <c r="X132" s="85">
        <f t="shared" si="4"/>
        <v>2.3544688885610254</v>
      </c>
      <c r="Y132" s="85">
        <f t="shared" si="5"/>
        <v>3.482666101929901</v>
      </c>
      <c r="Z132" s="85">
        <f t="shared" si="6"/>
        <v>4.3202895504430536</v>
      </c>
      <c r="AA132" s="84"/>
      <c r="AB132" s="84"/>
      <c r="AG132" s="84"/>
    </row>
    <row r="133" spans="2:33" x14ac:dyDescent="0.3">
      <c r="B133" s="95" t="s">
        <v>46</v>
      </c>
      <c r="C133" s="94" t="s">
        <v>150</v>
      </c>
      <c r="D133" s="92">
        <f t="shared" si="0"/>
        <v>7.1765465964118906</v>
      </c>
      <c r="E133" s="91">
        <f>$D133*LOOKUP($E$111:$J$111,'[16]Convergence programme'!$D$24:$AR$24,'[16]Convergence programme'!$D$28:$AR$28)/100</f>
        <v>7.3306029306567471</v>
      </c>
      <c r="F133" s="91">
        <f>$D133*LOOKUP($E$111:$J$111,'[16]Convergence programme'!$D$24:$AR$24,'[16]Convergence programme'!$D$28:$AR$28)/100</f>
        <v>7.1338498906373333</v>
      </c>
      <c r="G133" s="91">
        <f>$D133*LOOKUP($E$111:$J$111,'[16]Convergence programme'!$D$24:$AR$24,'[16]Convergence programme'!$D$28:$AR$28)/100</f>
        <v>6.9629222885015976</v>
      </c>
      <c r="H133" s="91">
        <f>$D133*LOOKUP($E$111:$J$111,'[16]Convergence programme'!$D$24:$AR$24,'[16]Convergence programme'!$D$28:$AR$28)/100</f>
        <v>6.8411919152712652</v>
      </c>
      <c r="I133" s="91">
        <f>$D133*LOOKUP($E$111:$J$111,'[16]Convergence programme'!$D$24:$AR$24,'[16]Convergence programme'!$D$28:$AR$28)/100</f>
        <v>6.8065480267131795</v>
      </c>
      <c r="J133" s="91">
        <f>$D133*LOOKUP($E$111:$J$111,'[16]Convergence programme'!$D$24:$AR$24,'[16]Convergence programme'!$D$28:$AR$28)/100</f>
        <v>6.9563841388207974</v>
      </c>
      <c r="K133" s="84"/>
      <c r="L133" s="84"/>
      <c r="M133" s="91">
        <f>$D133*LOOKUP($M$111:$R$111,'[16]Convergence programme'!$D$40:$AR$40,'[16]Convergence programme'!$D$44:$AR$44)/100</f>
        <v>7.3306029306567471</v>
      </c>
      <c r="N133" s="91">
        <f>$D133*LOOKUP($M$111:$R$111,'[16]Convergence programme'!$D$40:$AR$40,'[16]Convergence programme'!$D$44:$AR$44)/100</f>
        <v>6.8380259216811767</v>
      </c>
      <c r="O133" s="91">
        <f>$D133*LOOKUP($M$111:$R$111,'[16]Convergence programme'!$D$40:$AR$40,'[16]Convergence programme'!$D$44:$AR$44)/100</f>
        <v>6.596104814179907</v>
      </c>
      <c r="P133" s="91">
        <f>$D133*LOOKUP($M$111:$R$111,'[16]Convergence programme'!$D$40:$AR$40,'[16]Convergence programme'!$D$44:$AR$44)/100</f>
        <v>6.6592705853406509</v>
      </c>
      <c r="Q133" s="91">
        <f>$D133*LOOKUP($M$111:$R$111,'[16]Convergence programme'!$D$40:$AR$40,'[16]Convergence programme'!$D$44:$AR$44)/100</f>
        <v>6.5365059600316977</v>
      </c>
      <c r="R133" s="91">
        <f>$D133*LOOKUP($M$111:$R$111,'[16]Convergence programme'!$D$40:$AR$40,'[16]Convergence programme'!$D$44:$AR$44)/100</f>
        <v>6.3261047580359708</v>
      </c>
      <c r="S133" s="91"/>
      <c r="T133" s="84"/>
      <c r="U133" s="90">
        <f t="shared" si="1"/>
        <v>0</v>
      </c>
      <c r="V133" s="90">
        <f t="shared" si="2"/>
        <v>295.82396895615659</v>
      </c>
      <c r="W133" s="90">
        <f t="shared" si="3"/>
        <v>366.81747432169055</v>
      </c>
      <c r="X133" s="90">
        <f t="shared" si="4"/>
        <v>181.92132993061438</v>
      </c>
      <c r="Y133" s="90">
        <f t="shared" si="5"/>
        <v>270.0420666814818</v>
      </c>
      <c r="Z133" s="90">
        <f t="shared" si="6"/>
        <v>630.27938078482657</v>
      </c>
      <c r="AA133" s="84"/>
      <c r="AB133" s="84"/>
      <c r="AG133" s="84"/>
    </row>
    <row r="134" spans="2:33" x14ac:dyDescent="0.3">
      <c r="B134" s="84"/>
      <c r="C134" s="93" t="s">
        <v>149</v>
      </c>
      <c r="D134" s="92">
        <f t="shared" si="0"/>
        <v>6.0208369138403999</v>
      </c>
      <c r="E134" s="91">
        <f>$D134*LOOKUP($E$111:$J$111,'[16]Convergence programme'!$D$24:$AR$24,'[16]Convergence programme'!$D$28:$AR$28)/100</f>
        <v>6.1500840456706474</v>
      </c>
      <c r="F134" s="91">
        <f>$D134*LOOKUP($E$111:$J$111,'[16]Convergence programme'!$D$24:$AR$24,'[16]Convergence programme'!$D$28:$AR$28)/100</f>
        <v>5.9850160773456764</v>
      </c>
      <c r="G134" s="91">
        <f>$D134*LOOKUP($E$111:$J$111,'[16]Convergence programme'!$D$24:$AR$24,'[16]Convergence programme'!$D$28:$AR$28)/100</f>
        <v>5.8416146233583781</v>
      </c>
      <c r="H134" s="91">
        <f>$D134*LOOKUP($E$111:$J$111,'[16]Convergence programme'!$D$24:$AR$24,'[16]Convergence programme'!$D$28:$AR$28)/100</f>
        <v>5.7394876860028532</v>
      </c>
      <c r="I134" s="91">
        <f>$D134*LOOKUP($E$111:$J$111,'[16]Convergence programme'!$D$24:$AR$24,'[16]Convergence programme'!$D$28:$AR$28)/100</f>
        <v>5.7104228425900363</v>
      </c>
      <c r="J134" s="91">
        <f>$D134*LOOKUP($E$111:$J$111,'[16]Convergence programme'!$D$24:$AR$24,'[16]Convergence programme'!$D$28:$AR$28)/100</f>
        <v>5.8361293760437345</v>
      </c>
      <c r="K134" s="84"/>
      <c r="L134" s="84"/>
      <c r="M134" s="91">
        <f>$D134*LOOKUP($M$111:$R$111,'[16]Convergence programme'!$D$40:$AR$40,'[16]Convergence programme'!$D$44:$AR$44)/100</f>
        <v>6.1500840456706474</v>
      </c>
      <c r="N134" s="91">
        <f>$D134*LOOKUP($M$111:$R$111,'[16]Convergence programme'!$D$40:$AR$40,'[16]Convergence programme'!$D$44:$AR$44)/100</f>
        <v>5.7368315434111352</v>
      </c>
      <c r="O134" s="91">
        <f>$D134*LOOKUP($M$111:$R$111,'[16]Convergence programme'!$D$40:$AR$40,'[16]Convergence programme'!$D$44:$AR$44)/100</f>
        <v>5.5338693644978063</v>
      </c>
      <c r="P134" s="91">
        <f>$D134*LOOKUP($M$111:$R$111,'[16]Convergence programme'!$D$40:$AR$40,'[16]Convergence programme'!$D$44:$AR$44)/100</f>
        <v>5.5868629320287324</v>
      </c>
      <c r="Q134" s="91">
        <f>$D134*LOOKUP($M$111:$R$111,'[16]Convergence programme'!$D$40:$AR$40,'[16]Convergence programme'!$D$44:$AR$44)/100</f>
        <v>5.4838682983502611</v>
      </c>
      <c r="R134" s="91">
        <f>$D134*LOOKUP($M$111:$R$111,'[16]Convergence programme'!$D$40:$AR$40,'[16]Convergence programme'!$D$44:$AR$44)/100</f>
        <v>5.307350065426693</v>
      </c>
      <c r="S134" s="91"/>
      <c r="T134" s="84"/>
      <c r="U134" s="90">
        <f t="shared" si="1"/>
        <v>0</v>
      </c>
      <c r="V134" s="90">
        <f t="shared" si="2"/>
        <v>248.18453393454121</v>
      </c>
      <c r="W134" s="90">
        <f t="shared" si="3"/>
        <v>307.74525886057182</v>
      </c>
      <c r="X134" s="90">
        <f t="shared" si="4"/>
        <v>152.62475397412078</v>
      </c>
      <c r="Y134" s="90">
        <f t="shared" si="5"/>
        <v>226.55454423977517</v>
      </c>
      <c r="Z134" s="90">
        <f t="shared" si="6"/>
        <v>528.77931061704157</v>
      </c>
      <c r="AA134" s="84"/>
      <c r="AB134" s="84"/>
      <c r="AG134" s="84"/>
    </row>
    <row r="135" spans="2:33" x14ac:dyDescent="0.3">
      <c r="B135" s="84"/>
      <c r="C135" s="93" t="s">
        <v>148</v>
      </c>
      <c r="D135" s="92">
        <f t="shared" si="0"/>
        <v>0.323662870767157</v>
      </c>
      <c r="E135" s="91">
        <f>$D135*LOOKUP($E$111:$J$111,'[16]Convergence programme'!$D$24:$AR$24,'[16]Convergence programme'!$D$28:$AR$28)/100</f>
        <v>0.33061082473522363</v>
      </c>
      <c r="F135" s="91">
        <f>$D135*LOOKUP($E$111:$J$111,'[16]Convergence programme'!$D$24:$AR$24,'[16]Convergence programme'!$D$28:$AR$28)/100</f>
        <v>0.32173724565239731</v>
      </c>
      <c r="G135" s="91">
        <f>$D135*LOOKUP($E$111:$J$111,'[16]Convergence programme'!$D$24:$AR$24,'[16]Convergence programme'!$D$28:$AR$28)/100</f>
        <v>0.31402839604661914</v>
      </c>
      <c r="H135" s="91">
        <f>$D135*LOOKUP($E$111:$J$111,'[16]Convergence programme'!$D$24:$AR$24,'[16]Convergence programme'!$D$28:$AR$28)/100</f>
        <v>0.30853834570973621</v>
      </c>
      <c r="I135" s="91">
        <f>$D135*LOOKUP($E$111:$J$111,'[16]Convergence programme'!$D$24:$AR$24,'[16]Convergence programme'!$D$28:$AR$28)/100</f>
        <v>0.30697590334632235</v>
      </c>
      <c r="J135" s="91">
        <f>$D135*LOOKUP($E$111:$J$111,'[16]Convergence programme'!$D$24:$AR$24,'[16]Convergence programme'!$D$28:$AR$28)/100</f>
        <v>0.31373352493183371</v>
      </c>
      <c r="K135" s="84"/>
      <c r="L135" s="84"/>
      <c r="M135" s="91">
        <f>$D135*LOOKUP($M$111:$R$111,'[16]Convergence programme'!$D$40:$AR$40,'[16]Convergence programme'!$D$44:$AR$44)/100</f>
        <v>0.33061082473522363</v>
      </c>
      <c r="N135" s="91">
        <f>$D135*LOOKUP($M$111:$R$111,'[16]Convergence programme'!$D$40:$AR$40,'[16]Convergence programme'!$D$44:$AR$44)/100</f>
        <v>0.30839555912562755</v>
      </c>
      <c r="O135" s="91">
        <f>$D135*LOOKUP($M$111:$R$111,'[16]Convergence programme'!$D$40:$AR$40,'[16]Convergence programme'!$D$44:$AR$44)/100</f>
        <v>0.29748489630178698</v>
      </c>
      <c r="P135" s="91">
        <f>$D135*LOOKUP($M$111:$R$111,'[16]Convergence programme'!$D$40:$AR$40,'[16]Convergence programme'!$D$44:$AR$44)/100</f>
        <v>0.30033367803175293</v>
      </c>
      <c r="Q135" s="91">
        <f>$D135*LOOKUP($M$111:$R$111,'[16]Convergence programme'!$D$40:$AR$40,'[16]Convergence programme'!$D$44:$AR$44)/100</f>
        <v>0.29479698283687794</v>
      </c>
      <c r="R135" s="91">
        <f>$D135*LOOKUP($M$111:$R$111,'[16]Convergence programme'!$D$40:$AR$40,'[16]Convergence programme'!$D$44:$AR$44)/100</f>
        <v>0.28530787047121092</v>
      </c>
      <c r="S135" s="91"/>
      <c r="T135" s="84"/>
      <c r="U135" s="90">
        <f t="shared" si="1"/>
        <v>0</v>
      </c>
      <c r="V135" s="90">
        <f t="shared" si="2"/>
        <v>13.341686526769758</v>
      </c>
      <c r="W135" s="90">
        <f t="shared" si="3"/>
        <v>16.543499744832157</v>
      </c>
      <c r="X135" s="90">
        <f t="shared" si="4"/>
        <v>8.204667677983279</v>
      </c>
      <c r="Y135" s="90">
        <f t="shared" si="5"/>
        <v>12.178920509444414</v>
      </c>
      <c r="Z135" s="90">
        <f t="shared" si="6"/>
        <v>28.425654460622784</v>
      </c>
      <c r="AA135" s="84"/>
      <c r="AB135" s="84"/>
      <c r="AG135" s="84"/>
    </row>
    <row r="136" spans="2:33" x14ac:dyDescent="0.3">
      <c r="B136" s="84"/>
      <c r="C136" s="93" t="s">
        <v>147</v>
      </c>
      <c r="D136" s="92">
        <f t="shared" si="0"/>
        <v>0.19131449373489201</v>
      </c>
      <c r="E136" s="91">
        <f>$D136*LOOKUP($E$111:$J$111,'[16]Convergence programme'!$D$24:$AR$24,'[16]Convergence programme'!$D$28:$AR$28)/100</f>
        <v>0.19542137288585354</v>
      </c>
      <c r="F136" s="91">
        <f>$D136*LOOKUP($E$111:$J$111,'[16]Convergence programme'!$D$24:$AR$24,'[16]Convergence programme'!$D$28:$AR$28)/100</f>
        <v>0.1901762723717797</v>
      </c>
      <c r="G136" s="91">
        <f>$D136*LOOKUP($E$111:$J$111,'[16]Convergence programme'!$D$24:$AR$24,'[16]Convergence programme'!$D$28:$AR$28)/100</f>
        <v>0.18561963399026801</v>
      </c>
      <c r="H136" s="91">
        <f>$D136*LOOKUP($E$111:$J$111,'[16]Convergence programme'!$D$24:$AR$24,'[16]Convergence programme'!$D$28:$AR$28)/100</f>
        <v>0.18237450983286838</v>
      </c>
      <c r="I136" s="91">
        <f>$D136*LOOKUP($E$111:$J$111,'[16]Convergence programme'!$D$24:$AR$24,'[16]Convergence programme'!$D$28:$AR$28)/100</f>
        <v>0.18145096284387338</v>
      </c>
      <c r="J136" s="91">
        <f>$D136*LOOKUP($E$111:$J$111,'[16]Convergence programme'!$D$24:$AR$24,'[16]Convergence programme'!$D$28:$AR$28)/100</f>
        <v>0.18544533806961297</v>
      </c>
      <c r="K136" s="84"/>
      <c r="L136" s="84"/>
      <c r="M136" s="91">
        <f>$D136*LOOKUP($M$111:$R$111,'[16]Convergence programme'!$D$40:$AR$40,'[16]Convergence programme'!$D$44:$AR$44)/100</f>
        <v>0.19542137288585354</v>
      </c>
      <c r="N136" s="91">
        <f>$D136*LOOKUP($M$111:$R$111,'[16]Convergence programme'!$D$40:$AR$40,'[16]Convergence programme'!$D$44:$AR$44)/100</f>
        <v>0.18229010984288455</v>
      </c>
      <c r="O136" s="91">
        <f>$D136*LOOKUP($M$111:$R$111,'[16]Convergence programme'!$D$40:$AR$40,'[16]Convergence programme'!$D$44:$AR$44)/100</f>
        <v>0.17584090567711905</v>
      </c>
      <c r="P136" s="91">
        <f>$D136*LOOKUP($M$111:$R$111,'[16]Convergence programme'!$D$40:$AR$40,'[16]Convergence programme'!$D$44:$AR$44)/100</f>
        <v>0.17752479741650157</v>
      </c>
      <c r="Q136" s="91">
        <f>$D136*LOOKUP($M$111:$R$111,'[16]Convergence programme'!$D$40:$AR$40,'[16]Convergence programme'!$D$44:$AR$44)/100</f>
        <v>0.17425210186244791</v>
      </c>
      <c r="R136" s="91">
        <f>$D136*LOOKUP($M$111:$R$111,'[16]Convergence programme'!$D$40:$AR$40,'[16]Convergence programme'!$D$44:$AR$44)/100</f>
        <v>0.16864316462498177</v>
      </c>
      <c r="S136" s="91"/>
      <c r="T136" s="84"/>
      <c r="U136" s="90">
        <f t="shared" si="1"/>
        <v>0</v>
      </c>
      <c r="V136" s="90">
        <f t="shared" si="2"/>
        <v>7.8861625288951522</v>
      </c>
      <c r="W136" s="90">
        <f t="shared" si="3"/>
        <v>9.7787283131489655</v>
      </c>
      <c r="X136" s="90">
        <f t="shared" si="4"/>
        <v>4.8497124163668079</v>
      </c>
      <c r="Y136" s="90">
        <f t="shared" si="5"/>
        <v>7.1988609814254705</v>
      </c>
      <c r="Z136" s="90">
        <f t="shared" si="6"/>
        <v>16.802173444631197</v>
      </c>
      <c r="AA136" s="84"/>
      <c r="AB136" s="84"/>
      <c r="AG136" s="84"/>
    </row>
    <row r="137" spans="2:33" x14ac:dyDescent="0.3">
      <c r="B137" s="84"/>
      <c r="C137" s="93" t="s">
        <v>146</v>
      </c>
      <c r="D137" s="92">
        <f t="shared" si="0"/>
        <v>2.0266998378898169</v>
      </c>
      <c r="E137" s="91">
        <f>$D137*LOOKUP($E$111:$J$111,'[16]Convergence programme'!$D$24:$AR$24,'[16]Convergence programme'!$D$28:$AR$28)/100</f>
        <v>2.0702062714432556</v>
      </c>
      <c r="F137" s="91">
        <f>$D137*LOOKUP($E$111:$J$111,'[16]Convergence programme'!$D$24:$AR$24,'[16]Convergence programme'!$D$28:$AR$28)/100</f>
        <v>2.0146420318811455</v>
      </c>
      <c r="G137" s="91">
        <f>$D137*LOOKUP($E$111:$J$111,'[16]Convergence programme'!$D$24:$AR$24,'[16]Convergence programme'!$D$28:$AR$28)/100</f>
        <v>1.9663710510012067</v>
      </c>
      <c r="H137" s="91">
        <f>$D137*LOOKUP($E$111:$J$111,'[16]Convergence programme'!$D$24:$AR$24,'[16]Convergence programme'!$D$28:$AR$28)/100</f>
        <v>1.9319936628831482</v>
      </c>
      <c r="I137" s="91">
        <f>$D137*LOOKUP($E$111:$J$111,'[16]Convergence programme'!$D$24:$AR$24,'[16]Convergence programme'!$D$28:$AR$28)/100</f>
        <v>1.9222100207955108</v>
      </c>
      <c r="J137" s="91">
        <f>$D137*LOOKUP($E$111:$J$111,'[16]Convergence programme'!$D$24:$AR$24,'[16]Convergence programme'!$D$28:$AR$28)/100</f>
        <v>1.9645246382844266</v>
      </c>
      <c r="K137" s="84"/>
      <c r="L137" s="84"/>
      <c r="M137" s="91">
        <f>$D137*LOOKUP($M$111:$R$111,'[16]Convergence programme'!$D$40:$AR$40,'[16]Convergence programme'!$D$44:$AR$44)/100</f>
        <v>2.0702062714432556</v>
      </c>
      <c r="N137" s="91">
        <f>$D137*LOOKUP($M$111:$R$111,'[16]Convergence programme'!$D$40:$AR$40,'[16]Convergence programme'!$D$44:$AR$44)/100</f>
        <v>1.9310995672886182</v>
      </c>
      <c r="O137" s="91">
        <f>$D137*LOOKUP($M$111:$R$111,'[16]Convergence programme'!$D$40:$AR$40,'[16]Convergence programme'!$D$44:$AR$44)/100</f>
        <v>1.8627795943367129</v>
      </c>
      <c r="P137" s="91">
        <f>$D137*LOOKUP($M$111:$R$111,'[16]Convergence programme'!$D$40:$AR$40,'[16]Convergence programme'!$D$44:$AR$44)/100</f>
        <v>1.8806179872812623</v>
      </c>
      <c r="Q137" s="91">
        <f>$D137*LOOKUP($M$111:$R$111,'[16]Convergence programme'!$D$40:$AR$40,'[16]Convergence programme'!$D$44:$AR$44)/100</f>
        <v>1.8459485201678383</v>
      </c>
      <c r="R137" s="91">
        <f>$D137*LOOKUP($M$111:$R$111,'[16]Convergence programme'!$D$40:$AR$40,'[16]Convergence programme'!$D$44:$AR$44)/100</f>
        <v>1.7865299577370215</v>
      </c>
      <c r="S137" s="91"/>
      <c r="T137" s="84"/>
      <c r="U137" s="90">
        <f t="shared" si="1"/>
        <v>0</v>
      </c>
      <c r="V137" s="90">
        <f t="shared" si="2"/>
        <v>83.542464592527338</v>
      </c>
      <c r="W137" s="90">
        <f t="shared" si="3"/>
        <v>103.59145666449376</v>
      </c>
      <c r="X137" s="90">
        <f t="shared" si="4"/>
        <v>51.375675601885938</v>
      </c>
      <c r="Y137" s="90">
        <f t="shared" si="5"/>
        <v>76.261500627672561</v>
      </c>
      <c r="Z137" s="90">
        <f t="shared" si="6"/>
        <v>177.9946805474051</v>
      </c>
      <c r="AA137" s="84"/>
      <c r="AB137" s="84"/>
      <c r="AG137" s="84"/>
    </row>
    <row r="138" spans="2:33" x14ac:dyDescent="0.3">
      <c r="B138" s="84"/>
      <c r="C138" s="93" t="s">
        <v>145</v>
      </c>
      <c r="D138" s="92">
        <f t="shared" si="0"/>
        <v>0</v>
      </c>
      <c r="E138" s="91">
        <f>$D138*LOOKUP($E$111:$J$111,'[16]Convergence programme'!$D$24:$AR$24,'[16]Convergence programme'!$D$28:$AR$28)/100</f>
        <v>0</v>
      </c>
      <c r="F138" s="91">
        <f>$D138*LOOKUP($E$111:$J$111,'[16]Convergence programme'!$D$24:$AR$24,'[16]Convergence programme'!$D$28:$AR$28)/100</f>
        <v>0</v>
      </c>
      <c r="G138" s="91">
        <f>$D138*LOOKUP($E$111:$J$111,'[16]Convergence programme'!$D$24:$AR$24,'[16]Convergence programme'!$D$28:$AR$28)/100</f>
        <v>0</v>
      </c>
      <c r="H138" s="91">
        <f>$D138*LOOKUP($E$111:$J$111,'[16]Convergence programme'!$D$24:$AR$24,'[16]Convergence programme'!$D$28:$AR$28)/100</f>
        <v>0</v>
      </c>
      <c r="I138" s="91">
        <f>$D138*LOOKUP($E$111:$J$111,'[16]Convergence programme'!$D$24:$AR$24,'[16]Convergence programme'!$D$28:$AR$28)/100</f>
        <v>0</v>
      </c>
      <c r="J138" s="91">
        <f>$D138*LOOKUP($E$111:$J$111,'[16]Convergence programme'!$D$24:$AR$24,'[16]Convergence programme'!$D$28:$AR$28)/100</f>
        <v>0</v>
      </c>
      <c r="K138" s="84"/>
      <c r="L138" s="84"/>
      <c r="M138" s="91">
        <f>$D138*LOOKUP($M$111:$R$111,'[16]Convergence programme'!$D$40:$AR$40,'[16]Convergence programme'!$D$44:$AR$44)/100</f>
        <v>0</v>
      </c>
      <c r="N138" s="91">
        <f>$D138*LOOKUP($M$111:$R$111,'[16]Convergence programme'!$D$40:$AR$40,'[16]Convergence programme'!$D$44:$AR$44)/100</f>
        <v>0</v>
      </c>
      <c r="O138" s="91">
        <f>$D138*LOOKUP($M$111:$R$111,'[16]Convergence programme'!$D$40:$AR$40,'[16]Convergence programme'!$D$44:$AR$44)/100</f>
        <v>0</v>
      </c>
      <c r="P138" s="91">
        <f>$D138*LOOKUP($M$111:$R$111,'[16]Convergence programme'!$D$40:$AR$40,'[16]Convergence programme'!$D$44:$AR$44)/100</f>
        <v>0</v>
      </c>
      <c r="Q138" s="91">
        <f>$D138*LOOKUP($M$111:$R$111,'[16]Convergence programme'!$D$40:$AR$40,'[16]Convergence programme'!$D$44:$AR$44)/100</f>
        <v>0</v>
      </c>
      <c r="R138" s="91">
        <f>$D138*LOOKUP($M$111:$R$111,'[16]Convergence programme'!$D$40:$AR$40,'[16]Convergence programme'!$D$44:$AR$44)/100</f>
        <v>0</v>
      </c>
      <c r="S138" s="91"/>
      <c r="T138" s="84"/>
      <c r="U138" s="90">
        <f t="shared" si="1"/>
        <v>0</v>
      </c>
      <c r="V138" s="90">
        <f t="shared" si="2"/>
        <v>0</v>
      </c>
      <c r="W138" s="90">
        <f t="shared" si="3"/>
        <v>0</v>
      </c>
      <c r="X138" s="90">
        <f t="shared" si="4"/>
        <v>0</v>
      </c>
      <c r="Y138" s="90">
        <f t="shared" si="5"/>
        <v>0</v>
      </c>
      <c r="Z138" s="90">
        <f t="shared" si="6"/>
        <v>0</v>
      </c>
      <c r="AA138" s="84"/>
      <c r="AB138" s="84"/>
      <c r="AG138" s="84"/>
    </row>
    <row r="139" spans="2:33" x14ac:dyDescent="0.3">
      <c r="B139" s="86"/>
      <c r="C139" s="89" t="s">
        <v>144</v>
      </c>
      <c r="D139" s="88">
        <f t="shared" si="0"/>
        <v>6.2046912875125003E-2</v>
      </c>
      <c r="E139" s="87">
        <f>$D139*LOOKUP($E$111:$J$111,'[16]Convergence programme'!$D$24:$AR$24,'[16]Convergence programme'!$D$28:$AR$28)/100</f>
        <v>6.337885154790264E-2</v>
      </c>
      <c r="F139" s="87">
        <f>$D139*LOOKUP($E$111:$J$111,'[16]Convergence programme'!$D$24:$AR$24,'[16]Convergence programme'!$D$28:$AR$28)/100</f>
        <v>6.1677766134745252E-2</v>
      </c>
      <c r="G139" s="87">
        <f>$D139*LOOKUP($E$111:$J$111,'[16]Convergence programme'!$D$24:$AR$24,'[16]Convergence programme'!$D$28:$AR$28)/100</f>
        <v>6.0199962027269315E-2</v>
      </c>
      <c r="H139" s="87">
        <f>$D139*LOOKUP($E$111:$J$111,'[16]Convergence programme'!$D$24:$AR$24,'[16]Convergence programme'!$D$28:$AR$28)/100</f>
        <v>5.9147506816310987E-2</v>
      </c>
      <c r="I139" s="87">
        <f>$D139*LOOKUP($E$111:$J$111,'[16]Convergence programme'!$D$24:$AR$24,'[16]Convergence programme'!$D$28:$AR$28)/100</f>
        <v>5.8847983040335811E-2</v>
      </c>
      <c r="J139" s="87">
        <f>$D139*LOOKUP($E$111:$J$111,'[16]Convergence programme'!$D$24:$AR$24,'[16]Convergence programme'!$D$28:$AR$28)/100</f>
        <v>6.014343455989217E-2</v>
      </c>
      <c r="K139" s="86"/>
      <c r="L139" s="86"/>
      <c r="M139" s="87">
        <f>$D139*LOOKUP($M$111:$R$111,'[16]Convergence programme'!$D$40:$AR$40,'[16]Convergence programme'!$D$44:$AR$44)/100</f>
        <v>6.337885154790264E-2</v>
      </c>
      <c r="N139" s="87">
        <f>$D139*LOOKUP($M$111:$R$111,'[16]Convergence programme'!$D$40:$AR$40,'[16]Convergence programme'!$D$44:$AR$44)/100</f>
        <v>5.9120134301437942E-2</v>
      </c>
      <c r="O139" s="87">
        <f>$D139*LOOKUP($M$111:$R$111,'[16]Convergence programme'!$D$40:$AR$40,'[16]Convergence programme'!$D$44:$AR$44)/100</f>
        <v>5.7028535274227569E-2</v>
      </c>
      <c r="P139" s="87">
        <f>$D139*LOOKUP($M$111:$R$111,'[16]Convergence programme'!$D$40:$AR$40,'[16]Convergence programme'!$D$44:$AR$44)/100</f>
        <v>5.7574653249948683E-2</v>
      </c>
      <c r="Q139" s="87">
        <f>$D139*LOOKUP($M$111:$R$111,'[16]Convergence programme'!$D$40:$AR$40,'[16]Convergence programme'!$D$44:$AR$44)/100</f>
        <v>5.6513256112988637E-2</v>
      </c>
      <c r="R139" s="87">
        <f>$D139*LOOKUP($M$111:$R$111,'[16]Convergence programme'!$D$40:$AR$40,'[16]Convergence programme'!$D$44:$AR$44)/100</f>
        <v>5.4694171561154532E-2</v>
      </c>
      <c r="S139" s="87"/>
      <c r="T139" s="86"/>
      <c r="U139" s="85">
        <f t="shared" si="1"/>
        <v>0</v>
      </c>
      <c r="V139" s="85">
        <f t="shared" si="2"/>
        <v>2.5576318333073096</v>
      </c>
      <c r="W139" s="85">
        <f t="shared" si="3"/>
        <v>3.1714267530417448</v>
      </c>
      <c r="X139" s="85">
        <f t="shared" si="4"/>
        <v>1.5728535663623033</v>
      </c>
      <c r="Y139" s="85">
        <f t="shared" si="5"/>
        <v>2.3347269273471736</v>
      </c>
      <c r="Z139" s="85">
        <f t="shared" si="6"/>
        <v>5.4492629987376375</v>
      </c>
      <c r="AA139" s="84"/>
      <c r="AB139" s="84"/>
      <c r="AG139" s="84"/>
    </row>
    <row r="140" spans="2:33" x14ac:dyDescent="0.3">
      <c r="B140" s="95" t="s">
        <v>212</v>
      </c>
      <c r="C140" s="94" t="s">
        <v>211</v>
      </c>
      <c r="D140" s="92">
        <f t="shared" si="0"/>
        <v>2.0940290633840988</v>
      </c>
      <c r="E140" s="91">
        <f>$D140*LOOKUP($E$111:$J$111,'[16]Convergence programme'!$D$24:$AR$24,'[16]Convergence programme'!$D$29:$AR$29)/100</f>
        <v>2.0284727298658343</v>
      </c>
      <c r="F140" s="91">
        <f>$D140*LOOKUP($E$111:$J$111,'[16]Convergence programme'!$D$24:$AR$24,'[16]Convergence programme'!$D$29:$AR$29)/100</f>
        <v>2.3013915268122487</v>
      </c>
      <c r="G140" s="91">
        <f>$D140*LOOKUP($E$111:$J$111,'[16]Convergence programme'!$D$24:$AR$24,'[16]Convergence programme'!$D$29:$AR$29)/100</f>
        <v>2.4232390974646565</v>
      </c>
      <c r="H140" s="91">
        <f>$D140*LOOKUP($E$111:$J$111,'[16]Convergence programme'!$D$24:$AR$24,'[16]Convergence programme'!$D$29:$AR$29)/100</f>
        <v>2.51570007360767</v>
      </c>
      <c r="I140" s="91">
        <f>$D140*LOOKUP($E$111:$J$111,'[16]Convergence programme'!$D$24:$AR$24,'[16]Convergence programme'!$D$29:$AR$29)/100</f>
        <v>2.6650893026029978</v>
      </c>
      <c r="J140" s="91">
        <f>$D140*LOOKUP($E$111:$J$111,'[16]Convergence programme'!$D$24:$AR$24,'[16]Convergence programme'!$D$29:$AR$29)/100</f>
        <v>2.7938367637909511</v>
      </c>
      <c r="K140" s="84"/>
      <c r="L140" s="84"/>
      <c r="M140" s="91">
        <f>$D140*LOOKUP($M$111:$R$111,'[16]Convergence programme'!$D$40:$AR$40,'[16]Convergence programme'!$D$45:$AR$45)/100</f>
        <v>2.0284727298658343</v>
      </c>
      <c r="N140" s="91">
        <f>$D140*LOOKUP($M$111:$R$111,'[16]Convergence programme'!$D$40:$AR$40,'[16]Convergence programme'!$D$45:$AR$45)/100</f>
        <v>2.0239477775408732</v>
      </c>
      <c r="O140" s="91">
        <f>$D140*LOOKUP($M$111:$R$111,'[16]Convergence programme'!$D$40:$AR$40,'[16]Convergence programme'!$D$45:$AR$45)/100</f>
        <v>1.9455128302832576</v>
      </c>
      <c r="P140" s="91">
        <f>$D140*LOOKUP($M$111:$R$111,'[16]Convergence programme'!$D$40:$AR$40,'[16]Convergence programme'!$D$45:$AR$45)/100</f>
        <v>1.7991028239984665</v>
      </c>
      <c r="Q140" s="91">
        <f>$D140*LOOKUP($M$111:$R$111,'[16]Convergence programme'!$D$40:$AR$40,'[16]Convergence programme'!$D$45:$AR$45)/100</f>
        <v>1.7460840089840712</v>
      </c>
      <c r="R140" s="91">
        <f>$D140*LOOKUP($M$111:$R$111,'[16]Convergence programme'!$D$40:$AR$40,'[16]Convergence programme'!$D$45:$AR$45)/100</f>
        <v>1.7541862026199753</v>
      </c>
      <c r="S140" s="91"/>
      <c r="T140" s="84"/>
      <c r="U140" s="90">
        <f t="shared" si="1"/>
        <v>0</v>
      </c>
      <c r="V140" s="90">
        <f t="shared" si="2"/>
        <v>277.44374927137551</v>
      </c>
      <c r="W140" s="90">
        <f t="shared" si="3"/>
        <v>477.7262671813989</v>
      </c>
      <c r="X140" s="90">
        <f t="shared" si="4"/>
        <v>716.59724960920346</v>
      </c>
      <c r="Y140" s="90">
        <f t="shared" si="5"/>
        <v>919.00529361892654</v>
      </c>
      <c r="Z140" s="90">
        <f t="shared" si="6"/>
        <v>1039.6505611709758</v>
      </c>
      <c r="AA140" s="84"/>
      <c r="AB140" s="84"/>
      <c r="AG140" s="84"/>
    </row>
    <row r="141" spans="2:33" x14ac:dyDescent="0.3">
      <c r="B141" s="84"/>
      <c r="C141" s="93" t="s">
        <v>210</v>
      </c>
      <c r="D141" s="92">
        <f t="shared" si="0"/>
        <v>3.5368674065244901</v>
      </c>
      <c r="E141" s="91">
        <f>$D141*LOOKUP($E$111:$J$111,'[16]Convergence programme'!$D$24:$AR$24,'[16]Convergence programme'!$D$29:$AR$29)/100</f>
        <v>3.4261411213136781</v>
      </c>
      <c r="F141" s="91">
        <f>$D141*LOOKUP($E$111:$J$111,'[16]Convergence programme'!$D$24:$AR$24,'[16]Convergence programme'!$D$29:$AR$29)/100</f>
        <v>3.8871077881218694</v>
      </c>
      <c r="G141" s="91">
        <f>$D141*LOOKUP($E$111:$J$111,'[16]Convergence programme'!$D$24:$AR$24,'[16]Convergence programme'!$D$29:$AR$29)/100</f>
        <v>4.0929113792660301</v>
      </c>
      <c r="H141" s="91">
        <f>$D141*LOOKUP($E$111:$J$111,'[16]Convergence programme'!$D$24:$AR$24,'[16]Convergence programme'!$D$29:$AR$29)/100</f>
        <v>4.249080278071653</v>
      </c>
      <c r="I141" s="91">
        <f>$D141*LOOKUP($E$111:$J$111,'[16]Convergence programme'!$D$24:$AR$24,'[16]Convergence programme'!$D$29:$AR$29)/100</f>
        <v>4.5014024182741936</v>
      </c>
      <c r="J141" s="91">
        <f>$D141*LOOKUP($E$111:$J$111,'[16]Convergence programme'!$D$24:$AR$24,'[16]Convergence programme'!$D$29:$AR$29)/100</f>
        <v>4.718860096923863</v>
      </c>
      <c r="K141" s="84"/>
      <c r="L141" s="84"/>
      <c r="M141" s="91">
        <f>$D141*LOOKUP($M$111:$R$111,'[16]Convergence programme'!$D$40:$AR$40,'[16]Convergence programme'!$D$45:$AR$45)/100</f>
        <v>3.4261411213136781</v>
      </c>
      <c r="N141" s="91">
        <f>$D141*LOOKUP($M$111:$R$111,'[16]Convergence programme'!$D$40:$AR$40,'[16]Convergence programme'!$D$45:$AR$45)/100</f>
        <v>3.4184983637827151</v>
      </c>
      <c r="O141" s="91">
        <f>$D141*LOOKUP($M$111:$R$111,'[16]Convergence programme'!$D$40:$AR$40,'[16]Convergence programme'!$D$45:$AR$45)/100</f>
        <v>3.2860197781991864</v>
      </c>
      <c r="P141" s="91">
        <f>$D141*LOOKUP($M$111:$R$111,'[16]Convergence programme'!$D$40:$AR$40,'[16]Convergence programme'!$D$45:$AR$45)/100</f>
        <v>3.0387296195894158</v>
      </c>
      <c r="Q141" s="91">
        <f>$D141*LOOKUP($M$111:$R$111,'[16]Convergence programme'!$D$40:$AR$40,'[16]Convergence programme'!$D$45:$AR$45)/100</f>
        <v>2.9491795163764642</v>
      </c>
      <c r="R141" s="91">
        <f>$D141*LOOKUP($M$111:$R$111,'[16]Convergence programme'!$D$40:$AR$40,'[16]Convergence programme'!$D$45:$AR$45)/100</f>
        <v>2.9628643238575352</v>
      </c>
      <c r="S141" s="91"/>
      <c r="T141" s="84"/>
      <c r="U141" s="90">
        <f t="shared" si="1"/>
        <v>0</v>
      </c>
      <c r="V141" s="90">
        <f t="shared" si="2"/>
        <v>468.60942433915432</v>
      </c>
      <c r="W141" s="90">
        <f t="shared" si="3"/>
        <v>806.89160106684369</v>
      </c>
      <c r="X141" s="90">
        <f t="shared" si="4"/>
        <v>1210.3506584822371</v>
      </c>
      <c r="Y141" s="90">
        <f t="shared" si="5"/>
        <v>1552.2229018977293</v>
      </c>
      <c r="Z141" s="90">
        <f t="shared" si="6"/>
        <v>1755.9957730663277</v>
      </c>
      <c r="AA141" s="84"/>
      <c r="AB141" s="84"/>
      <c r="AG141" s="84"/>
    </row>
    <row r="142" spans="2:33" x14ac:dyDescent="0.3">
      <c r="B142" s="84"/>
      <c r="C142" s="93" t="s">
        <v>209</v>
      </c>
      <c r="D142" s="92">
        <f t="shared" si="0"/>
        <v>5.1995329071610499</v>
      </c>
      <c r="E142" s="91">
        <f>$D142*LOOKUP($E$111:$J$111,'[16]Convergence programme'!$D$24:$AR$24,'[16]Convergence programme'!$D$29:$AR$29)/100</f>
        <v>5.0367546920152764</v>
      </c>
      <c r="F142" s="91">
        <f>$D142*LOOKUP($E$111:$J$111,'[16]Convergence programme'!$D$24:$AR$24,'[16]Convergence programme'!$D$29:$AR$29)/100</f>
        <v>5.7144197208914269</v>
      </c>
      <c r="G142" s="91">
        <f>$D142*LOOKUP($E$111:$J$111,'[16]Convergence programme'!$D$24:$AR$24,'[16]Convergence programme'!$D$29:$AR$29)/100</f>
        <v>6.0169706569519619</v>
      </c>
      <c r="H142" s="91">
        <f>$D142*LOOKUP($E$111:$J$111,'[16]Convergence programme'!$D$24:$AR$24,'[16]Convergence programme'!$D$29:$AR$29)/100</f>
        <v>6.2465538544778374</v>
      </c>
      <c r="I142" s="91">
        <f>$D142*LOOKUP($E$111:$J$111,'[16]Convergence programme'!$D$24:$AR$24,'[16]Convergence programme'!$D$29:$AR$29)/100</f>
        <v>6.6174915008165813</v>
      </c>
      <c r="J142" s="91">
        <f>$D142*LOOKUP($E$111:$J$111,'[16]Convergence programme'!$D$24:$AR$24,'[16]Convergence programme'!$D$29:$AR$29)/100</f>
        <v>6.9371750586361474</v>
      </c>
      <c r="K142" s="84"/>
      <c r="L142" s="84"/>
      <c r="M142" s="91">
        <f>$D142*LOOKUP($M$111:$R$111,'[16]Convergence programme'!$D$40:$AR$40,'[16]Convergence programme'!$D$45:$AR$45)/100</f>
        <v>5.0367546920152764</v>
      </c>
      <c r="N142" s="91">
        <f>$D142*LOOKUP($M$111:$R$111,'[16]Convergence programme'!$D$40:$AR$40,'[16]Convergence programme'!$D$45:$AR$45)/100</f>
        <v>5.0255191084561117</v>
      </c>
      <c r="O142" s="91">
        <f>$D142*LOOKUP($M$111:$R$111,'[16]Convergence programme'!$D$40:$AR$40,'[16]Convergence programme'!$D$45:$AR$45)/100</f>
        <v>4.8307629341180442</v>
      </c>
      <c r="P142" s="91">
        <f>$D142*LOOKUP($M$111:$R$111,'[16]Convergence programme'!$D$40:$AR$40,'[16]Convergence programme'!$D$45:$AR$45)/100</f>
        <v>4.4672227813442467</v>
      </c>
      <c r="Q142" s="91">
        <f>$D142*LOOKUP($M$111:$R$111,'[16]Convergence programme'!$D$40:$AR$40,'[16]Convergence programme'!$D$45:$AR$45)/100</f>
        <v>4.3355755763524852</v>
      </c>
      <c r="R142" s="91">
        <f>$D142*LOOKUP($M$111:$R$111,'[16]Convergence programme'!$D$40:$AR$40,'[16]Convergence programme'!$D$45:$AR$45)/100</f>
        <v>4.35569355043733</v>
      </c>
      <c r="S142" s="91"/>
      <c r="T142" s="84"/>
      <c r="U142" s="90">
        <f t="shared" si="1"/>
        <v>0</v>
      </c>
      <c r="V142" s="90">
        <f t="shared" si="2"/>
        <v>688.90061243531522</v>
      </c>
      <c r="W142" s="90">
        <f t="shared" si="3"/>
        <v>1186.2077228339176</v>
      </c>
      <c r="X142" s="90">
        <f t="shared" si="4"/>
        <v>1779.3310731335907</v>
      </c>
      <c r="Y142" s="90">
        <f t="shared" si="5"/>
        <v>2281.915924464096</v>
      </c>
      <c r="Z142" s="90">
        <f t="shared" si="6"/>
        <v>2581.4815081988172</v>
      </c>
      <c r="AA142" s="84"/>
      <c r="AB142" s="84"/>
      <c r="AG142" s="84"/>
    </row>
    <row r="143" spans="2:33" x14ac:dyDescent="0.3">
      <c r="B143" s="84"/>
      <c r="C143" s="93" t="s">
        <v>208</v>
      </c>
      <c r="D143" s="92">
        <f t="shared" si="0"/>
        <v>1.1828716079880501</v>
      </c>
      <c r="E143" s="91">
        <f>$D143*LOOKUP($E$111:$J$111,'[16]Convergence programme'!$D$24:$AR$24,'[16]Convergence programme'!$D$29:$AR$29)/100</f>
        <v>1.1458402568007688</v>
      </c>
      <c r="F143" s="91">
        <f>$D143*LOOKUP($E$111:$J$111,'[16]Convergence programme'!$D$24:$AR$24,'[16]Convergence programme'!$D$29:$AR$29)/100</f>
        <v>1.3000061668347282</v>
      </c>
      <c r="G143" s="91">
        <f>$D143*LOOKUP($E$111:$J$111,'[16]Convergence programme'!$D$24:$AR$24,'[16]Convergence programme'!$D$29:$AR$29)/100</f>
        <v>1.3688352171794864</v>
      </c>
      <c r="H143" s="91">
        <f>$D143*LOOKUP($E$111:$J$111,'[16]Convergence programme'!$D$24:$AR$24,'[16]Convergence programme'!$D$29:$AR$29)/100</f>
        <v>1.4210644175467835</v>
      </c>
      <c r="I143" s="91">
        <f>$D143*LOOKUP($E$111:$J$111,'[16]Convergence programme'!$D$24:$AR$24,'[16]Convergence programme'!$D$29:$AR$29)/100</f>
        <v>1.5054511534367929</v>
      </c>
      <c r="J143" s="91">
        <f>$D143*LOOKUP($E$111:$J$111,'[16]Convergence programme'!$D$24:$AR$24,'[16]Convergence programme'!$D$29:$AR$29)/100</f>
        <v>1.578177802317998</v>
      </c>
      <c r="K143" s="84"/>
      <c r="L143" s="84"/>
      <c r="M143" s="91">
        <f>$D143*LOOKUP($M$111:$R$111,'[16]Convergence programme'!$D$40:$AR$40,'[16]Convergence programme'!$D$45:$AR$45)/100</f>
        <v>1.1458402568007688</v>
      </c>
      <c r="N143" s="91">
        <f>$D143*LOOKUP($M$111:$R$111,'[16]Convergence programme'!$D$40:$AR$40,'[16]Convergence programme'!$D$45:$AR$45)/100</f>
        <v>1.1432842093579285</v>
      </c>
      <c r="O143" s="91">
        <f>$D143*LOOKUP($M$111:$R$111,'[16]Convergence programme'!$D$40:$AR$40,'[16]Convergence programme'!$D$45:$AR$45)/100</f>
        <v>1.098978008547546</v>
      </c>
      <c r="P143" s="91">
        <f>$D143*LOOKUP($M$111:$R$111,'[16]Convergence programme'!$D$40:$AR$40,'[16]Convergence programme'!$D$45:$AR$45)/100</f>
        <v>1.016274170960997</v>
      </c>
      <c r="Q143" s="91">
        <f>$D143*LOOKUP($M$111:$R$111,'[16]Convergence programme'!$D$40:$AR$40,'[16]Convergence programme'!$D$45:$AR$45)/100</f>
        <v>0.98632499209508961</v>
      </c>
      <c r="R143" s="91">
        <f>$D143*LOOKUP($M$111:$R$111,'[16]Convergence programme'!$D$40:$AR$40,'[16]Convergence programme'!$D$45:$AR$45)/100</f>
        <v>0.99090174558047073</v>
      </c>
      <c r="S143" s="91"/>
      <c r="T143" s="84"/>
      <c r="U143" s="90">
        <f t="shared" si="1"/>
        <v>0</v>
      </c>
      <c r="V143" s="90">
        <f t="shared" si="2"/>
        <v>156.72195747679973</v>
      </c>
      <c r="W143" s="90">
        <f t="shared" si="3"/>
        <v>269.85720863194041</v>
      </c>
      <c r="X143" s="90">
        <f t="shared" si="4"/>
        <v>404.79024658578646</v>
      </c>
      <c r="Y143" s="90">
        <f t="shared" si="5"/>
        <v>519.12616134170332</v>
      </c>
      <c r="Z143" s="90">
        <f t="shared" si="6"/>
        <v>587.27605673752726</v>
      </c>
      <c r="AA143" s="84"/>
      <c r="AB143" s="84"/>
      <c r="AG143" s="84"/>
    </row>
    <row r="144" spans="2:33" x14ac:dyDescent="0.3">
      <c r="B144" s="84"/>
      <c r="C144" s="93" t="s">
        <v>207</v>
      </c>
      <c r="D144" s="92">
        <f t="shared" ref="D144:D175" si="7">SUM(F36:G36)</f>
        <v>4.6961373622278302</v>
      </c>
      <c r="E144" s="91">
        <f>$D144*LOOKUP($E$111:$J$111,'[16]Convergence programme'!$D$24:$AR$24,'[16]Convergence programme'!$D$29:$AR$29)/100</f>
        <v>4.5491186065911418</v>
      </c>
      <c r="F144" s="91">
        <f>$D144*LOOKUP($E$111:$J$111,'[16]Convergence programme'!$D$24:$AR$24,'[16]Convergence programme'!$D$29:$AR$29)/100</f>
        <v>5.161175135129989</v>
      </c>
      <c r="G144" s="91">
        <f>$D144*LOOKUP($E$111:$J$111,'[16]Convergence programme'!$D$24:$AR$24,'[16]Convergence programme'!$D$29:$AR$29)/100</f>
        <v>5.4344344413369106</v>
      </c>
      <c r="H144" s="91">
        <f>$D144*LOOKUP($E$111:$J$111,'[16]Convergence programme'!$D$24:$AR$24,'[16]Convergence programme'!$D$29:$AR$29)/100</f>
        <v>5.6417904194395021</v>
      </c>
      <c r="I144" s="91">
        <f>$D144*LOOKUP($E$111:$J$111,'[16]Convergence programme'!$D$24:$AR$24,'[16]Convergence programme'!$D$29:$AR$29)/100</f>
        <v>5.976815540182387</v>
      </c>
      <c r="J144" s="91">
        <f>$D144*LOOKUP($E$111:$J$111,'[16]Convergence programme'!$D$24:$AR$24,'[16]Convergence programme'!$D$29:$AR$29)/100</f>
        <v>6.2655487642569483</v>
      </c>
      <c r="K144" s="84"/>
      <c r="L144" s="84"/>
      <c r="M144" s="91">
        <f>$D144*LOOKUP($M$111:$R$111,'[16]Convergence programme'!$D$40:$AR$40,'[16]Convergence programme'!$D$45:$AR$45)/100</f>
        <v>4.5491186065911418</v>
      </c>
      <c r="N144" s="91">
        <f>$D144*LOOKUP($M$111:$R$111,'[16]Convergence programme'!$D$40:$AR$40,'[16]Convergence programme'!$D$45:$AR$45)/100</f>
        <v>4.5389708020323987</v>
      </c>
      <c r="O144" s="91">
        <f>$D144*LOOKUP($M$111:$R$111,'[16]Convergence programme'!$D$40:$AR$40,'[16]Convergence programme'!$D$45:$AR$45)/100</f>
        <v>4.3630700503371997</v>
      </c>
      <c r="P144" s="91">
        <f>$D144*LOOKUP($M$111:$R$111,'[16]Convergence programme'!$D$40:$AR$40,'[16]Convergence programme'!$D$45:$AR$45)/100</f>
        <v>4.0347262308837717</v>
      </c>
      <c r="Q144" s="91">
        <f>$D144*LOOKUP($M$111:$R$111,'[16]Convergence programme'!$D$40:$AR$40,'[16]Convergence programme'!$D$45:$AR$45)/100</f>
        <v>3.9158245200890929</v>
      </c>
      <c r="R144" s="91">
        <f>$D144*LOOKUP($M$111:$R$111,'[16]Convergence programme'!$D$40:$AR$40,'[16]Convergence programme'!$D$45:$AR$45)/100</f>
        <v>3.9339947618087008</v>
      </c>
      <c r="S144" s="91"/>
      <c r="T144" s="84"/>
      <c r="U144" s="90">
        <f t="shared" ref="U144:U175" si="8">+(E144-M144)*1000</f>
        <v>0</v>
      </c>
      <c r="V144" s="90">
        <f t="shared" ref="V144:V175" si="9">+(F144-N144)*1000</f>
        <v>622.20433309759039</v>
      </c>
      <c r="W144" s="90">
        <f t="shared" ref="W144:W175" si="10">+(G144-O144)*1000</f>
        <v>1071.3643909997108</v>
      </c>
      <c r="X144" s="90">
        <f t="shared" ref="X144:X175" si="11">+(H144-P144)*1000</f>
        <v>1607.0641885557304</v>
      </c>
      <c r="Y144" s="90">
        <f t="shared" ref="Y144:Y175" si="12">+(I144-Q144)*1000</f>
        <v>2060.9910200932941</v>
      </c>
      <c r="Z144" s="90">
        <f t="shared" ref="Z144:Z175" si="13">+(J144-R144)*1000</f>
        <v>2331.5540024482475</v>
      </c>
      <c r="AA144" s="84"/>
      <c r="AB144" s="84"/>
      <c r="AG144" s="84"/>
    </row>
    <row r="145" spans="2:33" x14ac:dyDescent="0.3">
      <c r="B145" s="84"/>
      <c r="C145" s="93" t="s">
        <v>206</v>
      </c>
      <c r="D145" s="92">
        <f t="shared" si="7"/>
        <v>0</v>
      </c>
      <c r="E145" s="91">
        <f>$D145*LOOKUP($E$111:$J$111,'[16]Convergence programme'!$D$24:$AR$24,'[16]Convergence programme'!$D$29:$AR$29)/100</f>
        <v>0</v>
      </c>
      <c r="F145" s="91">
        <f>$D145*LOOKUP($E$111:$J$111,'[16]Convergence programme'!$D$24:$AR$24,'[16]Convergence programme'!$D$29:$AR$29)/100</f>
        <v>0</v>
      </c>
      <c r="G145" s="91">
        <f>$D145*LOOKUP($E$111:$J$111,'[16]Convergence programme'!$D$24:$AR$24,'[16]Convergence programme'!$D$29:$AR$29)/100</f>
        <v>0</v>
      </c>
      <c r="H145" s="91">
        <f>$D145*LOOKUP($E$111:$J$111,'[16]Convergence programme'!$D$24:$AR$24,'[16]Convergence programme'!$D$29:$AR$29)/100</f>
        <v>0</v>
      </c>
      <c r="I145" s="91">
        <f>$D145*LOOKUP($E$111:$J$111,'[16]Convergence programme'!$D$24:$AR$24,'[16]Convergence programme'!$D$29:$AR$29)/100</f>
        <v>0</v>
      </c>
      <c r="J145" s="91">
        <f>$D145*LOOKUP($E$111:$J$111,'[16]Convergence programme'!$D$24:$AR$24,'[16]Convergence programme'!$D$29:$AR$29)/100</f>
        <v>0</v>
      </c>
      <c r="K145" s="84"/>
      <c r="L145" s="84"/>
      <c r="M145" s="91">
        <f>$D145*LOOKUP($M$111:$R$111,'[16]Convergence programme'!$D$40:$AR$40,'[16]Convergence programme'!$D$45:$AR$45)/100</f>
        <v>0</v>
      </c>
      <c r="N145" s="91">
        <f>$D145*LOOKUP($M$111:$R$111,'[16]Convergence programme'!$D$40:$AR$40,'[16]Convergence programme'!$D$45:$AR$45)/100</f>
        <v>0</v>
      </c>
      <c r="O145" s="91">
        <f>$D145*LOOKUP($M$111:$R$111,'[16]Convergence programme'!$D$40:$AR$40,'[16]Convergence programme'!$D$45:$AR$45)/100</f>
        <v>0</v>
      </c>
      <c r="P145" s="91">
        <f>$D145*LOOKUP($M$111:$R$111,'[16]Convergence programme'!$D$40:$AR$40,'[16]Convergence programme'!$D$45:$AR$45)/100</f>
        <v>0</v>
      </c>
      <c r="Q145" s="91">
        <f>$D145*LOOKUP($M$111:$R$111,'[16]Convergence programme'!$D$40:$AR$40,'[16]Convergence programme'!$D$45:$AR$45)/100</f>
        <v>0</v>
      </c>
      <c r="R145" s="91">
        <f>$D145*LOOKUP($M$111:$R$111,'[16]Convergence programme'!$D$40:$AR$40,'[16]Convergence programme'!$D$45:$AR$45)/100</f>
        <v>0</v>
      </c>
      <c r="S145" s="91"/>
      <c r="T145" s="84"/>
      <c r="U145" s="90">
        <f t="shared" si="8"/>
        <v>0</v>
      </c>
      <c r="V145" s="90">
        <f t="shared" si="9"/>
        <v>0</v>
      </c>
      <c r="W145" s="90">
        <f t="shared" si="10"/>
        <v>0</v>
      </c>
      <c r="X145" s="90">
        <f t="shared" si="11"/>
        <v>0</v>
      </c>
      <c r="Y145" s="90">
        <f t="shared" si="12"/>
        <v>0</v>
      </c>
      <c r="Z145" s="90">
        <f t="shared" si="13"/>
        <v>0</v>
      </c>
      <c r="AA145" s="84"/>
      <c r="AB145" s="84"/>
      <c r="AG145" s="84"/>
    </row>
    <row r="146" spans="2:33" x14ac:dyDescent="0.3">
      <c r="B146" s="86"/>
      <c r="C146" s="89" t="s">
        <v>205</v>
      </c>
      <c r="D146" s="88">
        <f t="shared" si="7"/>
        <v>8.3365184663153999E-2</v>
      </c>
      <c r="E146" s="87">
        <f>$D146*LOOKUP($E$111:$J$111,'[16]Convergence programme'!$D$24:$AR$24,'[16]Convergence programme'!$D$29:$AR$29)/100</f>
        <v>8.0755327930431595E-2</v>
      </c>
      <c r="F146" s="87">
        <f>$D146*LOOKUP($E$111:$J$111,'[16]Convergence programme'!$D$24:$AR$24,'[16]Convergence programme'!$D$29:$AR$29)/100</f>
        <v>9.1620471257867028E-2</v>
      </c>
      <c r="G146" s="87">
        <f>$D146*LOOKUP($E$111:$J$111,'[16]Convergence programme'!$D$24:$AR$24,'[16]Convergence programme'!$D$29:$AR$29)/100</f>
        <v>9.6471332884294922E-2</v>
      </c>
      <c r="H146" s="87">
        <f>$D146*LOOKUP($E$111:$J$111,'[16]Convergence programme'!$D$24:$AR$24,'[16]Convergence programme'!$D$29:$AR$29)/100</f>
        <v>0.10015228769293598</v>
      </c>
      <c r="I146" s="87">
        <f>$D146*LOOKUP($E$111:$J$111,'[16]Convergence programme'!$D$24:$AR$24,'[16]Convergence programme'!$D$29:$AR$29)/100</f>
        <v>0.10609960756525684</v>
      </c>
      <c r="J146" s="87">
        <f>$D146*LOOKUP($E$111:$J$111,'[16]Convergence programme'!$D$24:$AR$24,'[16]Convergence programme'!$D$29:$AR$29)/100</f>
        <v>0.1112251600537694</v>
      </c>
      <c r="K146" s="86"/>
      <c r="L146" s="86"/>
      <c r="M146" s="87">
        <f>$D146*LOOKUP($M$111:$R$111,'[16]Convergence programme'!$D$40:$AR$40,'[16]Convergence programme'!$D$45:$AR$45)/100</f>
        <v>8.0755327930431595E-2</v>
      </c>
      <c r="N146" s="87">
        <f>$D146*LOOKUP($M$111:$R$111,'[16]Convergence programme'!$D$40:$AR$40,'[16]Convergence programme'!$D$45:$AR$45)/100</f>
        <v>8.0575185499383958E-2</v>
      </c>
      <c r="O146" s="87">
        <f>$D146*LOOKUP($M$111:$R$111,'[16]Convergence programme'!$D$40:$AR$40,'[16]Convergence programme'!$D$45:$AR$45)/100</f>
        <v>7.7452619544349524E-2</v>
      </c>
      <c r="P146" s="87">
        <f>$D146*LOOKUP($M$111:$R$111,'[16]Convergence programme'!$D$40:$AR$40,'[16]Convergence programme'!$D$45:$AR$45)/100</f>
        <v>7.1623905213737404E-2</v>
      </c>
      <c r="Q146" s="87">
        <f>$D146*LOOKUP($M$111:$R$111,'[16]Convergence programme'!$D$40:$AR$40,'[16]Convergence programme'!$D$45:$AR$45)/100</f>
        <v>6.9513178394524228E-2</v>
      </c>
      <c r="R146" s="87">
        <f>$D146*LOOKUP($M$111:$R$111,'[16]Convergence programme'!$D$40:$AR$40,'[16]Convergence programme'!$D$45:$AR$45)/100</f>
        <v>6.983573402684301E-2</v>
      </c>
      <c r="S146" s="87"/>
      <c r="T146" s="86"/>
      <c r="U146" s="85">
        <f t="shared" si="8"/>
        <v>0</v>
      </c>
      <c r="V146" s="85">
        <f t="shared" si="9"/>
        <v>11.04528575848307</v>
      </c>
      <c r="W146" s="85">
        <f t="shared" si="10"/>
        <v>19.018713339945396</v>
      </c>
      <c r="X146" s="85">
        <f t="shared" si="11"/>
        <v>28.528382479198573</v>
      </c>
      <c r="Y146" s="85">
        <f t="shared" si="12"/>
        <v>36.586429170732615</v>
      </c>
      <c r="Z146" s="85">
        <f t="shared" si="13"/>
        <v>41.389426026926387</v>
      </c>
      <c r="AA146" s="84"/>
      <c r="AB146" s="84"/>
      <c r="AG146" s="84"/>
    </row>
    <row r="147" spans="2:33" x14ac:dyDescent="0.3">
      <c r="B147" s="95" t="s">
        <v>204</v>
      </c>
      <c r="C147" s="94" t="s">
        <v>203</v>
      </c>
      <c r="D147" s="92">
        <f t="shared" si="7"/>
        <v>6.1061608767961202</v>
      </c>
      <c r="E147" s="91">
        <f>$D147*LOOKUP($E$111:$J$111,'[16]Convergence programme'!$D$24:$AR$24,'[16]Convergence programme'!$D$30:$AR$30)/100</f>
        <v>5.9149994808274728</v>
      </c>
      <c r="F147" s="91">
        <f>$D147*LOOKUP($E$111:$J$111,'[16]Convergence programme'!$D$24:$AR$24,'[16]Convergence programme'!$D$30:$AR$30)/100</f>
        <v>6.7108270601082021</v>
      </c>
      <c r="G147" s="91">
        <f>$D147*LOOKUP($E$111:$J$111,'[16]Convergence programme'!$D$24:$AR$24,'[16]Convergence programme'!$D$30:$AR$30)/100</f>
        <v>7.066132954310067</v>
      </c>
      <c r="H147" s="91">
        <f>$D147*LOOKUP($E$111:$J$111,'[16]Convergence programme'!$D$24:$AR$24,'[16]Convergence programme'!$D$30:$AR$30)/100</f>
        <v>7.3357479300652013</v>
      </c>
      <c r="I147" s="91">
        <f>$D147*LOOKUP($E$111:$J$111,'[16]Convergence programme'!$D$24:$AR$24,'[16]Convergence programme'!$D$30:$AR$30)/100</f>
        <v>7.7713649334089068</v>
      </c>
      <c r="J147" s="91">
        <f>$D147*LOOKUP($E$111:$J$111,'[16]Convergence programme'!$D$24:$AR$24,'[16]Convergence programme'!$D$30:$AR$30)/100</f>
        <v>8.1467908165732155</v>
      </c>
      <c r="K147" s="84"/>
      <c r="L147" s="84"/>
      <c r="M147" s="91">
        <f>$D147*LOOKUP($M$111:$R$111,'[16]Convergence programme'!$D$40:$AR$40,'[16]Convergence programme'!$D$46:$AR$46)/100</f>
        <v>5.9149994808274728</v>
      </c>
      <c r="N147" s="91">
        <f>$D147*LOOKUP($M$111:$R$111,'[16]Convergence programme'!$D$40:$AR$40,'[16]Convergence programme'!$D$46:$AR$46)/100</f>
        <v>5.901804780076092</v>
      </c>
      <c r="O147" s="91">
        <f>$D147*LOOKUP($M$111:$R$111,'[16]Convergence programme'!$D$40:$AR$40,'[16]Convergence programme'!$D$46:$AR$46)/100</f>
        <v>5.6730895178609524</v>
      </c>
      <c r="P147" s="91">
        <f>$D147*LOOKUP($M$111:$R$111,'[16]Convergence programme'!$D$40:$AR$40,'[16]Convergence programme'!$D$46:$AR$46)/100</f>
        <v>5.2461598882869991</v>
      </c>
      <c r="Q147" s="91">
        <f>$D147*LOOKUP($M$111:$R$111,'[16]Convergence programme'!$D$40:$AR$40,'[16]Convergence programme'!$D$46:$AR$46)/100</f>
        <v>5.0915577293982377</v>
      </c>
      <c r="R147" s="91">
        <f>$D147*LOOKUP($M$111:$R$111,'[16]Convergence programme'!$D$40:$AR$40,'[16]Convergence programme'!$D$46:$AR$46)/100</f>
        <v>5.1151836181983823</v>
      </c>
      <c r="S147" s="91"/>
      <c r="T147" s="84"/>
      <c r="U147" s="90">
        <f t="shared" si="8"/>
        <v>0</v>
      </c>
      <c r="V147" s="90">
        <f t="shared" si="9"/>
        <v>809.02228003211007</v>
      </c>
      <c r="W147" s="90">
        <f t="shared" si="10"/>
        <v>1393.0434364491146</v>
      </c>
      <c r="X147" s="90">
        <f t="shared" si="11"/>
        <v>2089.5880417782023</v>
      </c>
      <c r="Y147" s="90">
        <f t="shared" si="12"/>
        <v>2679.807204010669</v>
      </c>
      <c r="Z147" s="90">
        <f t="shared" si="13"/>
        <v>3031.6071983748334</v>
      </c>
      <c r="AA147" s="84"/>
      <c r="AB147" s="84"/>
      <c r="AG147" s="84"/>
    </row>
    <row r="148" spans="2:33" x14ac:dyDescent="0.3">
      <c r="B148" s="84"/>
      <c r="C148" s="93" t="s">
        <v>202</v>
      </c>
      <c r="D148" s="92">
        <f t="shared" si="7"/>
        <v>0.34267195066338496</v>
      </c>
      <c r="E148" s="91">
        <f>$D148*LOOKUP($E$111:$J$111,'[16]Convergence programme'!$D$24:$AR$24,'[16]Convergence programme'!$D$30:$AR$30)/100</f>
        <v>0.33194415462757493</v>
      </c>
      <c r="F148" s="91">
        <f>$D148*LOOKUP($E$111:$J$111,'[16]Convergence programme'!$D$24:$AR$24,'[16]Convergence programme'!$D$30:$AR$30)/100</f>
        <v>0.37660524274599594</v>
      </c>
      <c r="G148" s="91">
        <f>$D148*LOOKUP($E$111:$J$111,'[16]Convergence programme'!$D$24:$AR$24,'[16]Convergence programme'!$D$30:$AR$30)/100</f>
        <v>0.39654467216899453</v>
      </c>
      <c r="H148" s="91">
        <f>$D148*LOOKUP($E$111:$J$111,'[16]Convergence programme'!$D$24:$AR$24,'[16]Convergence programme'!$D$30:$AR$30)/100</f>
        <v>0.41167520861148504</v>
      </c>
      <c r="I148" s="91">
        <f>$D148*LOOKUP($E$111:$J$111,'[16]Convergence programme'!$D$24:$AR$24,'[16]Convergence programme'!$D$30:$AR$30)/100</f>
        <v>0.43612162122487969</v>
      </c>
      <c r="J148" s="91">
        <f>$D148*LOOKUP($E$111:$J$111,'[16]Convergence programme'!$D$24:$AR$24,'[16]Convergence programme'!$D$30:$AR$30)/100</f>
        <v>0.45719016532471002</v>
      </c>
      <c r="K148" s="84"/>
      <c r="L148" s="84"/>
      <c r="M148" s="91">
        <f>$D148*LOOKUP($M$111:$R$111,'[16]Convergence programme'!$D$40:$AR$40,'[16]Convergence programme'!$D$46:$AR$46)/100</f>
        <v>0.33194415462757493</v>
      </c>
      <c r="N148" s="91">
        <f>$D148*LOOKUP($M$111:$R$111,'[16]Convergence programme'!$D$40:$AR$40,'[16]Convergence programme'!$D$46:$AR$46)/100</f>
        <v>0.33120368054965182</v>
      </c>
      <c r="O148" s="91">
        <f>$D148*LOOKUP($M$111:$R$111,'[16]Convergence programme'!$D$40:$AR$40,'[16]Convergence programme'!$D$46:$AR$46)/100</f>
        <v>0.31836839719713195</v>
      </c>
      <c r="P148" s="91">
        <f>$D148*LOOKUP($M$111:$R$111,'[16]Convergence programme'!$D$40:$AR$40,'[16]Convergence programme'!$D$46:$AR$46)/100</f>
        <v>0.2944095117511159</v>
      </c>
      <c r="Q148" s="91">
        <f>$D148*LOOKUP($M$111:$R$111,'[16]Convergence programme'!$D$40:$AR$40,'[16]Convergence programme'!$D$46:$AR$46)/100</f>
        <v>0.28573338538757675</v>
      </c>
      <c r="R148" s="91">
        <f>$D148*LOOKUP($M$111:$R$111,'[16]Convergence programme'!$D$40:$AR$40,'[16]Convergence programme'!$D$46:$AR$46)/100</f>
        <v>0.28705924783448128</v>
      </c>
      <c r="S148" s="91"/>
      <c r="T148" s="84"/>
      <c r="U148" s="90">
        <f t="shared" si="8"/>
        <v>0</v>
      </c>
      <c r="V148" s="90">
        <f t="shared" si="9"/>
        <v>45.401562196344116</v>
      </c>
      <c r="W148" s="90">
        <f t="shared" si="10"/>
        <v>78.176274971862583</v>
      </c>
      <c r="X148" s="90">
        <f t="shared" si="11"/>
        <v>117.26569686036913</v>
      </c>
      <c r="Y148" s="90">
        <f t="shared" si="12"/>
        <v>150.38823583730294</v>
      </c>
      <c r="Z148" s="90">
        <f t="shared" si="13"/>
        <v>170.13091749022874</v>
      </c>
      <c r="AA148" s="84"/>
      <c r="AB148" s="84"/>
      <c r="AG148" s="84"/>
    </row>
    <row r="149" spans="2:33" x14ac:dyDescent="0.3">
      <c r="B149" s="84"/>
      <c r="C149" s="93" t="s">
        <v>201</v>
      </c>
      <c r="D149" s="92">
        <f t="shared" si="7"/>
        <v>2.6015267473294799</v>
      </c>
      <c r="E149" s="91">
        <f>$D149*LOOKUP($E$111:$J$111,'[16]Convergence programme'!$D$24:$AR$24,'[16]Convergence programme'!$D$30:$AR$30)/100</f>
        <v>2.5200825314459614</v>
      </c>
      <c r="F149" s="91">
        <f>$D149*LOOKUP($E$111:$J$111,'[16]Convergence programme'!$D$24:$AR$24,'[16]Convergence programme'!$D$30:$AR$30)/100</f>
        <v>2.8591444683216896</v>
      </c>
      <c r="G149" s="91">
        <f>$D149*LOOKUP($E$111:$J$111,'[16]Convergence programme'!$D$24:$AR$24,'[16]Convergence programme'!$D$30:$AR$30)/100</f>
        <v>3.0105223644990611</v>
      </c>
      <c r="H149" s="91">
        <f>$D149*LOOKUP($E$111:$J$111,'[16]Convergence programme'!$D$24:$AR$24,'[16]Convergence programme'!$D$30:$AR$30)/100</f>
        <v>3.1253916882951285</v>
      </c>
      <c r="I149" s="91">
        <f>$D149*LOOKUP($E$111:$J$111,'[16]Convergence programme'!$D$24:$AR$24,'[16]Convergence programme'!$D$30:$AR$30)/100</f>
        <v>3.310986091825614</v>
      </c>
      <c r="J149" s="91">
        <f>$D149*LOOKUP($E$111:$J$111,'[16]Convergence programme'!$D$24:$AR$24,'[16]Convergence programme'!$D$30:$AR$30)/100</f>
        <v>3.4709360991048532</v>
      </c>
      <c r="K149" s="84"/>
      <c r="L149" s="84"/>
      <c r="M149" s="91">
        <f>$D149*LOOKUP($M$111:$R$111,'[16]Convergence programme'!$D$40:$AR$40,'[16]Convergence programme'!$D$46:$AR$46)/100</f>
        <v>2.5200825314459614</v>
      </c>
      <c r="N149" s="91">
        <f>$D149*LOOKUP($M$111:$R$111,'[16]Convergence programme'!$D$40:$AR$40,'[16]Convergence programme'!$D$46:$AR$46)/100</f>
        <v>2.5144609358771044</v>
      </c>
      <c r="O149" s="91">
        <f>$D149*LOOKUP($M$111:$R$111,'[16]Convergence programme'!$D$40:$AR$40,'[16]Convergence programme'!$D$46:$AR$46)/100</f>
        <v>2.4170169143092739</v>
      </c>
      <c r="P149" s="91">
        <f>$D149*LOOKUP($M$111:$R$111,'[16]Convergence programme'!$D$40:$AR$40,'[16]Convergence programme'!$D$46:$AR$46)/100</f>
        <v>2.2351237619711606</v>
      </c>
      <c r="Q149" s="91">
        <f>$D149*LOOKUP($M$111:$R$111,'[16]Convergence programme'!$D$40:$AR$40,'[16]Convergence programme'!$D$46:$AR$46)/100</f>
        <v>2.1692555905195383</v>
      </c>
      <c r="R149" s="91">
        <f>$D149*LOOKUP($M$111:$R$111,'[16]Convergence programme'!$D$40:$AR$40,'[16]Convergence programme'!$D$46:$AR$46)/100</f>
        <v>2.1793213884706821</v>
      </c>
      <c r="S149" s="91"/>
      <c r="T149" s="84"/>
      <c r="U149" s="90">
        <f t="shared" si="8"/>
        <v>0</v>
      </c>
      <c r="V149" s="90">
        <f t="shared" si="9"/>
        <v>344.68353244458518</v>
      </c>
      <c r="W149" s="90">
        <f t="shared" si="10"/>
        <v>593.50545018978721</v>
      </c>
      <c r="X149" s="90">
        <f t="shared" si="11"/>
        <v>890.26792632396791</v>
      </c>
      <c r="Y149" s="90">
        <f t="shared" si="12"/>
        <v>1141.7305013060757</v>
      </c>
      <c r="Z149" s="90">
        <f t="shared" si="13"/>
        <v>1291.6147106341712</v>
      </c>
      <c r="AA149" s="84"/>
      <c r="AB149" s="84"/>
      <c r="AG149" s="84"/>
    </row>
    <row r="150" spans="2:33" x14ac:dyDescent="0.3">
      <c r="B150" s="84"/>
      <c r="C150" s="93" t="s">
        <v>200</v>
      </c>
      <c r="D150" s="92">
        <f t="shared" si="7"/>
        <v>0.81448052938424997</v>
      </c>
      <c r="E150" s="91">
        <f>$D150*LOOKUP($E$111:$J$111,'[16]Convergence programme'!$D$24:$AR$24,'[16]Convergence programme'!$D$30:$AR$30)/100</f>
        <v>0.78898214535410804</v>
      </c>
      <c r="F150" s="91">
        <f>$D150*LOOKUP($E$111:$J$111,'[16]Convergence programme'!$D$24:$AR$24,'[16]Convergence programme'!$D$30:$AR$30)/100</f>
        <v>0.89513494433035345</v>
      </c>
      <c r="G150" s="91">
        <f>$D150*LOOKUP($E$111:$J$111,'[16]Convergence programme'!$D$24:$AR$24,'[16]Convergence programme'!$D$30:$AR$30)/100</f>
        <v>0.94252801808682518</v>
      </c>
      <c r="H150" s="91">
        <f>$D150*LOOKUP($E$111:$J$111,'[16]Convergence programme'!$D$24:$AR$24,'[16]Convergence programme'!$D$30:$AR$30)/100</f>
        <v>0.97849106469069791</v>
      </c>
      <c r="I150" s="91">
        <f>$D150*LOOKUP($E$111:$J$111,'[16]Convergence programme'!$D$24:$AR$24,'[16]Convergence programme'!$D$30:$AR$30)/100</f>
        <v>1.0365965706953686</v>
      </c>
      <c r="J150" s="91">
        <f>$D150*LOOKUP($E$111:$J$111,'[16]Convergence programme'!$D$24:$AR$24,'[16]Convergence programme'!$D$30:$AR$30)/100</f>
        <v>1.0866733829893571</v>
      </c>
      <c r="K150" s="84"/>
      <c r="L150" s="84"/>
      <c r="M150" s="91">
        <f>$D150*LOOKUP($M$111:$R$111,'[16]Convergence programme'!$D$40:$AR$40,'[16]Convergence programme'!$D$46:$AR$46)/100</f>
        <v>0.78898214535410804</v>
      </c>
      <c r="N150" s="91">
        <f>$D150*LOOKUP($M$111:$R$111,'[16]Convergence programme'!$D$40:$AR$40,'[16]Convergence programme'!$D$46:$AR$46)/100</f>
        <v>0.78722214802192325</v>
      </c>
      <c r="O150" s="91">
        <f>$D150*LOOKUP($M$111:$R$111,'[16]Convergence programme'!$D$40:$AR$40,'[16]Convergence programme'!$D$46:$AR$46)/100</f>
        <v>0.75671457843672973</v>
      </c>
      <c r="P150" s="91">
        <f>$D150*LOOKUP($M$111:$R$111,'[16]Convergence programme'!$D$40:$AR$40,'[16]Convergence programme'!$D$46:$AR$46)/100</f>
        <v>0.69976785238065731</v>
      </c>
      <c r="Q150" s="91">
        <f>$D150*LOOKUP($M$111:$R$111,'[16]Convergence programme'!$D$40:$AR$40,'[16]Convergence programme'!$D$46:$AR$46)/100</f>
        <v>0.67914598362279777</v>
      </c>
      <c r="R150" s="91">
        <f>$D150*LOOKUP($M$111:$R$111,'[16]Convergence programme'!$D$40:$AR$40,'[16]Convergence programme'!$D$46:$AR$46)/100</f>
        <v>0.68229736250150363</v>
      </c>
      <c r="S150" s="91"/>
      <c r="T150" s="84"/>
      <c r="U150" s="90">
        <f t="shared" si="8"/>
        <v>0</v>
      </c>
      <c r="V150" s="90">
        <f t="shared" si="9"/>
        <v>107.9127963084302</v>
      </c>
      <c r="W150" s="90">
        <f t="shared" si="10"/>
        <v>185.81343965009546</v>
      </c>
      <c r="X150" s="90">
        <f t="shared" si="11"/>
        <v>278.72321231004059</v>
      </c>
      <c r="Y150" s="90">
        <f t="shared" si="12"/>
        <v>357.45058707257084</v>
      </c>
      <c r="Z150" s="90">
        <f t="shared" si="13"/>
        <v>404.37602048785351</v>
      </c>
      <c r="AA150" s="84"/>
      <c r="AB150" s="84"/>
      <c r="AG150" s="84"/>
    </row>
    <row r="151" spans="2:33" x14ac:dyDescent="0.3">
      <c r="B151" s="84"/>
      <c r="C151" s="93" t="s">
        <v>199</v>
      </c>
      <c r="D151" s="92">
        <f t="shared" si="7"/>
        <v>3.5299601178718296</v>
      </c>
      <c r="E151" s="91">
        <f>$D151*LOOKUP($E$111:$J$111,'[16]Convergence programme'!$D$24:$AR$24,'[16]Convergence programme'!$D$30:$AR$30)/100</f>
        <v>3.4194500744155083</v>
      </c>
      <c r="F151" s="91">
        <f>$D151*LOOKUP($E$111:$J$111,'[16]Convergence programme'!$D$24:$AR$24,'[16]Convergence programme'!$D$30:$AR$30)/100</f>
        <v>3.8795165011352459</v>
      </c>
      <c r="G151" s="91">
        <f>$D151*LOOKUP($E$111:$J$111,'[16]Convergence programme'!$D$24:$AR$24,'[16]Convergence programme'!$D$30:$AR$30)/100</f>
        <v>4.0849181702827932</v>
      </c>
      <c r="H151" s="91">
        <f>$D151*LOOKUP($E$111:$J$111,'[16]Convergence programme'!$D$24:$AR$24,'[16]Convergence programme'!$D$30:$AR$30)/100</f>
        <v>4.2407820806512957</v>
      </c>
      <c r="I151" s="91">
        <f>$D151*LOOKUP($E$111:$J$111,'[16]Convergence programme'!$D$24:$AR$24,'[16]Convergence programme'!$D$30:$AR$30)/100</f>
        <v>4.4926114509375479</v>
      </c>
      <c r="J151" s="91">
        <f>$D151*LOOKUP($E$111:$J$111,'[16]Convergence programme'!$D$24:$AR$24,'[16]Convergence programme'!$D$30:$AR$30)/100</f>
        <v>4.7096444478608399</v>
      </c>
      <c r="K151" s="84"/>
      <c r="L151" s="84"/>
      <c r="M151" s="91">
        <f>$D151*LOOKUP($M$111:$R$111,'[16]Convergence programme'!$D$40:$AR$40,'[16]Convergence programme'!$D$46:$AR$46)/100</f>
        <v>3.4194500744155083</v>
      </c>
      <c r="N151" s="91">
        <f>$D151*LOOKUP($M$111:$R$111,'[16]Convergence programme'!$D$40:$AR$40,'[16]Convergence programme'!$D$46:$AR$46)/100</f>
        <v>3.4118222427288871</v>
      </c>
      <c r="O151" s="91">
        <f>$D151*LOOKUP($M$111:$R$111,'[16]Convergence programme'!$D$40:$AR$40,'[16]Convergence programme'!$D$46:$AR$46)/100</f>
        <v>3.2796023798300808</v>
      </c>
      <c r="P151" s="91">
        <f>$D151*LOOKUP($M$111:$R$111,'[16]Convergence programme'!$D$40:$AR$40,'[16]Convergence programme'!$D$46:$AR$46)/100</f>
        <v>3.0327951639801456</v>
      </c>
      <c r="Q151" s="91">
        <f>$D151*LOOKUP($M$111:$R$111,'[16]Convergence programme'!$D$40:$AR$40,'[16]Convergence programme'!$D$46:$AR$46)/100</f>
        <v>2.9434199467158799</v>
      </c>
      <c r="R151" s="91">
        <f>$D151*LOOKUP($M$111:$R$111,'[16]Convergence programme'!$D$40:$AR$40,'[16]Convergence programme'!$D$46:$AR$46)/100</f>
        <v>2.9570780285935956</v>
      </c>
      <c r="S151" s="91"/>
      <c r="T151" s="84"/>
      <c r="U151" s="90">
        <f t="shared" si="8"/>
        <v>0</v>
      </c>
      <c r="V151" s="90">
        <f t="shared" si="9"/>
        <v>467.69425840635881</v>
      </c>
      <c r="W151" s="90">
        <f t="shared" si="10"/>
        <v>805.31579045271235</v>
      </c>
      <c r="X151" s="90">
        <f t="shared" si="11"/>
        <v>1207.9869166711501</v>
      </c>
      <c r="Y151" s="90">
        <f t="shared" si="12"/>
        <v>1549.1915042216679</v>
      </c>
      <c r="Z151" s="90">
        <f t="shared" si="13"/>
        <v>1752.5664192672443</v>
      </c>
      <c r="AA151" s="84"/>
      <c r="AB151" s="84"/>
      <c r="AG151" s="84"/>
    </row>
    <row r="152" spans="2:33" x14ac:dyDescent="0.3">
      <c r="B152" s="84"/>
      <c r="C152" s="93" t="s">
        <v>198</v>
      </c>
      <c r="D152" s="92">
        <f t="shared" si="7"/>
        <v>0</v>
      </c>
      <c r="E152" s="91">
        <f>$D152*LOOKUP($E$111:$J$111,'[16]Convergence programme'!$D$24:$AR$24,'[16]Convergence programme'!$D$30:$AR$30)/100</f>
        <v>0</v>
      </c>
      <c r="F152" s="91">
        <f>$D152*LOOKUP($E$111:$J$111,'[16]Convergence programme'!$D$24:$AR$24,'[16]Convergence programme'!$D$30:$AR$30)/100</f>
        <v>0</v>
      </c>
      <c r="G152" s="91">
        <f>$D152*LOOKUP($E$111:$J$111,'[16]Convergence programme'!$D$24:$AR$24,'[16]Convergence programme'!$D$30:$AR$30)/100</f>
        <v>0</v>
      </c>
      <c r="H152" s="91">
        <f>$D152*LOOKUP($E$111:$J$111,'[16]Convergence programme'!$D$24:$AR$24,'[16]Convergence programme'!$D$30:$AR$30)/100</f>
        <v>0</v>
      </c>
      <c r="I152" s="91">
        <f>$D152*LOOKUP($E$111:$J$111,'[16]Convergence programme'!$D$24:$AR$24,'[16]Convergence programme'!$D$30:$AR$30)/100</f>
        <v>0</v>
      </c>
      <c r="J152" s="91">
        <f>$D152*LOOKUP($E$111:$J$111,'[16]Convergence programme'!$D$24:$AR$24,'[16]Convergence programme'!$D$30:$AR$30)/100</f>
        <v>0</v>
      </c>
      <c r="K152" s="84"/>
      <c r="L152" s="84"/>
      <c r="M152" s="91">
        <f>$D152*LOOKUP($M$111:$R$111,'[16]Convergence programme'!$D$40:$AR$40,'[16]Convergence programme'!$D$46:$AR$46)/100</f>
        <v>0</v>
      </c>
      <c r="N152" s="91">
        <f>$D152*LOOKUP($M$111:$R$111,'[16]Convergence programme'!$D$40:$AR$40,'[16]Convergence programme'!$D$46:$AR$46)/100</f>
        <v>0</v>
      </c>
      <c r="O152" s="91">
        <f>$D152*LOOKUP($M$111:$R$111,'[16]Convergence programme'!$D$40:$AR$40,'[16]Convergence programme'!$D$46:$AR$46)/100</f>
        <v>0</v>
      </c>
      <c r="P152" s="91">
        <f>$D152*LOOKUP($M$111:$R$111,'[16]Convergence programme'!$D$40:$AR$40,'[16]Convergence programme'!$D$46:$AR$46)/100</f>
        <v>0</v>
      </c>
      <c r="Q152" s="91">
        <f>$D152*LOOKUP($M$111:$R$111,'[16]Convergence programme'!$D$40:$AR$40,'[16]Convergence programme'!$D$46:$AR$46)/100</f>
        <v>0</v>
      </c>
      <c r="R152" s="91">
        <f>$D152*LOOKUP($M$111:$R$111,'[16]Convergence programme'!$D$40:$AR$40,'[16]Convergence programme'!$D$46:$AR$46)/100</f>
        <v>0</v>
      </c>
      <c r="S152" s="91"/>
      <c r="T152" s="84"/>
      <c r="U152" s="90">
        <f t="shared" si="8"/>
        <v>0</v>
      </c>
      <c r="V152" s="90">
        <f t="shared" si="9"/>
        <v>0</v>
      </c>
      <c r="W152" s="90">
        <f t="shared" si="10"/>
        <v>0</v>
      </c>
      <c r="X152" s="90">
        <f t="shared" si="11"/>
        <v>0</v>
      </c>
      <c r="Y152" s="90">
        <f t="shared" si="12"/>
        <v>0</v>
      </c>
      <c r="Z152" s="90">
        <f t="shared" si="13"/>
        <v>0</v>
      </c>
      <c r="AA152" s="84"/>
      <c r="AB152" s="84"/>
      <c r="AG152" s="84"/>
    </row>
    <row r="153" spans="2:33" x14ac:dyDescent="0.3">
      <c r="B153" s="86"/>
      <c r="C153" s="89" t="s">
        <v>197</v>
      </c>
      <c r="D153" s="88">
        <f t="shared" si="7"/>
        <v>0.15817527016272531</v>
      </c>
      <c r="E153" s="87">
        <f>$D153*LOOKUP($E$111:$J$111,'[16]Convergence programme'!$D$24:$AR$24,'[16]Convergence programme'!$D$30:$AR$30)/100</f>
        <v>0.15322338532671856</v>
      </c>
      <c r="F153" s="87">
        <f>$D153*LOOKUP($E$111:$J$111,'[16]Convergence programme'!$D$24:$AR$24,'[16]Convergence programme'!$D$30:$AR$30)/100</f>
        <v>0.17383866961017586</v>
      </c>
      <c r="G153" s="87">
        <f>$D153*LOOKUP($E$111:$J$111,'[16]Convergence programme'!$D$24:$AR$24,'[16]Convergence programme'!$D$30:$AR$30)/100</f>
        <v>0.18304258790511554</v>
      </c>
      <c r="H153" s="87">
        <f>$D153*LOOKUP($E$111:$J$111,'[16]Convergence programme'!$D$24:$AR$24,'[16]Convergence programme'!$D$30:$AR$30)/100</f>
        <v>0.19002675070240521</v>
      </c>
      <c r="I153" s="87">
        <f>$D153*LOOKUP($E$111:$J$111,'[16]Convergence programme'!$D$24:$AR$24,'[16]Convergence programme'!$D$30:$AR$30)/100</f>
        <v>0.20131106478807023</v>
      </c>
      <c r="J153" s="87">
        <f>$D153*LOOKUP($E$111:$J$111,'[16]Convergence programme'!$D$24:$AR$24,'[16]Convergence programme'!$D$30:$AR$30)/100</f>
        <v>0.21103617549081224</v>
      </c>
      <c r="K153" s="86"/>
      <c r="L153" s="86"/>
      <c r="M153" s="87">
        <f>$D153*LOOKUP($M$111:$R$111,'[16]Convergence programme'!$D$40:$AR$40,'[16]Convergence programme'!$D$46:$AR$46)/100</f>
        <v>0.15322338532671856</v>
      </c>
      <c r="N153" s="87">
        <f>$D153*LOOKUP($M$111:$R$111,'[16]Convergence programme'!$D$40:$AR$40,'[16]Convergence programme'!$D$46:$AR$46)/100</f>
        <v>0.15288158703509525</v>
      </c>
      <c r="O153" s="87">
        <f>$D153*LOOKUP($M$111:$R$111,'[16]Convergence programme'!$D$40:$AR$40,'[16]Convergence programme'!$D$46:$AR$46)/100</f>
        <v>0.14695689898295203</v>
      </c>
      <c r="P153" s="87">
        <f>$D153*LOOKUP($M$111:$R$111,'[16]Convergence programme'!$D$40:$AR$40,'[16]Convergence programme'!$D$46:$AR$46)/100</f>
        <v>0.13589762444681094</v>
      </c>
      <c r="Q153" s="87">
        <f>$D153*LOOKUP($M$111:$R$111,'[16]Convergence programme'!$D$40:$AR$40,'[16]Convergence programme'!$D$46:$AR$46)/100</f>
        <v>0.13189277774470415</v>
      </c>
      <c r="R153" s="87">
        <f>$D153*LOOKUP($M$111:$R$111,'[16]Convergence programme'!$D$40:$AR$40,'[16]Convergence programme'!$D$46:$AR$46)/100</f>
        <v>0.1325047877161411</v>
      </c>
      <c r="S153" s="87"/>
      <c r="T153" s="86"/>
      <c r="U153" s="85">
        <f t="shared" si="8"/>
        <v>0</v>
      </c>
      <c r="V153" s="85">
        <f t="shared" si="9"/>
        <v>20.957082575080609</v>
      </c>
      <c r="W153" s="85">
        <f t="shared" si="10"/>
        <v>36.08568892216352</v>
      </c>
      <c r="X153" s="85">
        <f t="shared" si="11"/>
        <v>54.129126255594265</v>
      </c>
      <c r="Y153" s="85">
        <f t="shared" si="12"/>
        <v>69.418287043366078</v>
      </c>
      <c r="Z153" s="85">
        <f t="shared" si="13"/>
        <v>78.531387774671146</v>
      </c>
      <c r="AA153" s="84"/>
      <c r="AB153" s="84"/>
      <c r="AG153" s="84"/>
    </row>
    <row r="154" spans="2:33" x14ac:dyDescent="0.3">
      <c r="B154" s="95" t="s">
        <v>83</v>
      </c>
      <c r="C154" s="94" t="s">
        <v>196</v>
      </c>
      <c r="D154" s="92">
        <f t="shared" si="7"/>
        <v>7.9691686621503499E-2</v>
      </c>
      <c r="E154" s="91">
        <f>$D154*LOOKUP($E$111:$J$111,'[16]Convergence programme'!$D$24:$AR$24,'[16]Convergence programme'!$D$31:$AR$31)/100</f>
        <v>7.7196833575696469E-2</v>
      </c>
      <c r="F154" s="91">
        <f>$D154*LOOKUP($E$111:$J$111,'[16]Convergence programme'!$D$24:$AR$24,'[16]Convergence programme'!$D$31:$AR$31)/100</f>
        <v>8.7583202905367016E-2</v>
      </c>
      <c r="G154" s="91">
        <f>$D154*LOOKUP($E$111:$J$111,'[16]Convergence programme'!$D$24:$AR$24,'[16]Convergence programme'!$D$31:$AR$31)/100</f>
        <v>9.2220310663714333E-2</v>
      </c>
      <c r="H154" s="91">
        <f>$D154*LOOKUP($E$111:$J$111,'[16]Convergence programme'!$D$24:$AR$24,'[16]Convergence programme'!$D$31:$AR$31)/100</f>
        <v>9.573906370508789E-2</v>
      </c>
      <c r="I154" s="91">
        <f>$D154*LOOKUP($E$111:$J$111,'[16]Convergence programme'!$D$24:$AR$24,'[16]Convergence programme'!$D$31:$AR$31)/100</f>
        <v>0.10142431412968524</v>
      </c>
      <c r="J154" s="91">
        <f>$D154*LOOKUP($E$111:$J$111,'[16]Convergence programme'!$D$24:$AR$24,'[16]Convergence programme'!$D$31:$AR$31)/100</f>
        <v>0.10632400846044276</v>
      </c>
      <c r="K154" s="84"/>
      <c r="L154" s="84"/>
      <c r="M154" s="91">
        <f>$D154*LOOKUP($M$111:$R$111,'[16]Convergence programme'!$D$40:$AR$40,'[16]Convergence programme'!$D$47:$AR$47)/100</f>
        <v>7.7196833575696469E-2</v>
      </c>
      <c r="N154" s="91">
        <f>$D154*LOOKUP($M$111:$R$111,'[16]Convergence programme'!$D$40:$AR$40,'[16]Convergence programme'!$D$47:$AR$47)/100</f>
        <v>7.7024629145030485E-2</v>
      </c>
      <c r="O154" s="91">
        <f>$D154*LOOKUP($M$111:$R$111,'[16]Convergence programme'!$D$40:$AR$40,'[16]Convergence programme'!$D$47:$AR$47)/100</f>
        <v>7.403965947754812E-2</v>
      </c>
      <c r="P154" s="91">
        <f>$D154*LOOKUP($M$111:$R$111,'[16]Convergence programme'!$D$40:$AR$40,'[16]Convergence programme'!$D$47:$AR$47)/100</f>
        <v>6.8467788225558823E-2</v>
      </c>
      <c r="Q154" s="91">
        <f>$D154*LOOKUP($M$111:$R$111,'[16]Convergence programme'!$D$40:$AR$40,'[16]Convergence programme'!$D$47:$AR$47)/100</f>
        <v>6.6450070866687735E-2</v>
      </c>
      <c r="R154" s="91">
        <f>$D154*LOOKUP($M$111:$R$111,'[16]Convergence programme'!$D$40:$AR$40,'[16]Convergence programme'!$D$47:$AR$47)/100</f>
        <v>6.6758413041812917E-2</v>
      </c>
      <c r="S154" s="91"/>
      <c r="T154" s="84"/>
      <c r="U154" s="90">
        <f t="shared" si="8"/>
        <v>0</v>
      </c>
      <c r="V154" s="90">
        <f t="shared" si="9"/>
        <v>10.558573760336532</v>
      </c>
      <c r="W154" s="90">
        <f t="shared" si="10"/>
        <v>18.180651186166212</v>
      </c>
      <c r="X154" s="90">
        <f t="shared" si="11"/>
        <v>27.271275479529066</v>
      </c>
      <c r="Y154" s="90">
        <f t="shared" si="12"/>
        <v>34.974243262997504</v>
      </c>
      <c r="Z154" s="90">
        <f t="shared" si="13"/>
        <v>39.565595418629847</v>
      </c>
      <c r="AA154" s="84"/>
      <c r="AB154" s="84"/>
      <c r="AG154" s="84"/>
    </row>
    <row r="155" spans="2:33" x14ac:dyDescent="0.3">
      <c r="B155" s="84"/>
      <c r="C155" s="93" t="s">
        <v>195</v>
      </c>
      <c r="D155" s="92">
        <f t="shared" si="7"/>
        <v>0</v>
      </c>
      <c r="E155" s="91">
        <f>$D155*LOOKUP($E$111:$J$111,'[16]Convergence programme'!$D$24:$AR$24,'[16]Convergence programme'!$D$31:$AR$31)/100</f>
        <v>0</v>
      </c>
      <c r="F155" s="91">
        <f>$D155*LOOKUP($E$111:$J$111,'[16]Convergence programme'!$D$24:$AR$24,'[16]Convergence programme'!$D$31:$AR$31)/100</f>
        <v>0</v>
      </c>
      <c r="G155" s="91">
        <f>$D155*LOOKUP($E$111:$J$111,'[16]Convergence programme'!$D$24:$AR$24,'[16]Convergence programme'!$D$31:$AR$31)/100</f>
        <v>0</v>
      </c>
      <c r="H155" s="91">
        <f>$D155*LOOKUP($E$111:$J$111,'[16]Convergence programme'!$D$24:$AR$24,'[16]Convergence programme'!$D$31:$AR$31)/100</f>
        <v>0</v>
      </c>
      <c r="I155" s="91">
        <f>$D155*LOOKUP($E$111:$J$111,'[16]Convergence programme'!$D$24:$AR$24,'[16]Convergence programme'!$D$31:$AR$31)/100</f>
        <v>0</v>
      </c>
      <c r="J155" s="91">
        <f>$D155*LOOKUP($E$111:$J$111,'[16]Convergence programme'!$D$24:$AR$24,'[16]Convergence programme'!$D$31:$AR$31)/100</f>
        <v>0</v>
      </c>
      <c r="K155" s="84"/>
      <c r="L155" s="84"/>
      <c r="M155" s="91">
        <f>$D155*LOOKUP($M$111:$R$111,'[16]Convergence programme'!$D$40:$AR$40,'[16]Convergence programme'!$D$47:$AR$47)/100</f>
        <v>0</v>
      </c>
      <c r="N155" s="91">
        <f>$D155*LOOKUP($M$111:$R$111,'[16]Convergence programme'!$D$40:$AR$40,'[16]Convergence programme'!$D$47:$AR$47)/100</f>
        <v>0</v>
      </c>
      <c r="O155" s="91">
        <f>$D155*LOOKUP($M$111:$R$111,'[16]Convergence programme'!$D$40:$AR$40,'[16]Convergence programme'!$D$47:$AR$47)/100</f>
        <v>0</v>
      </c>
      <c r="P155" s="91">
        <f>$D155*LOOKUP($M$111:$R$111,'[16]Convergence programme'!$D$40:$AR$40,'[16]Convergence programme'!$D$47:$AR$47)/100</f>
        <v>0</v>
      </c>
      <c r="Q155" s="91">
        <f>$D155*LOOKUP($M$111:$R$111,'[16]Convergence programme'!$D$40:$AR$40,'[16]Convergence programme'!$D$47:$AR$47)/100</f>
        <v>0</v>
      </c>
      <c r="R155" s="91">
        <f>$D155*LOOKUP($M$111:$R$111,'[16]Convergence programme'!$D$40:$AR$40,'[16]Convergence programme'!$D$47:$AR$47)/100</f>
        <v>0</v>
      </c>
      <c r="S155" s="91"/>
      <c r="T155" s="84"/>
      <c r="U155" s="90">
        <f t="shared" si="8"/>
        <v>0</v>
      </c>
      <c r="V155" s="90">
        <f t="shared" si="9"/>
        <v>0</v>
      </c>
      <c r="W155" s="90">
        <f t="shared" si="10"/>
        <v>0</v>
      </c>
      <c r="X155" s="90">
        <f t="shared" si="11"/>
        <v>0</v>
      </c>
      <c r="Y155" s="90">
        <f t="shared" si="12"/>
        <v>0</v>
      </c>
      <c r="Z155" s="90">
        <f t="shared" si="13"/>
        <v>0</v>
      </c>
      <c r="AA155" s="84"/>
      <c r="AB155" s="84"/>
      <c r="AG155" s="84"/>
    </row>
    <row r="156" spans="2:33" x14ac:dyDescent="0.3">
      <c r="B156" s="84"/>
      <c r="C156" s="93" t="s">
        <v>194</v>
      </c>
      <c r="D156" s="92">
        <f t="shared" si="7"/>
        <v>1.1642703666042671</v>
      </c>
      <c r="E156" s="91">
        <f>$D156*LOOKUP($E$111:$J$111,'[16]Convergence programme'!$D$24:$AR$24,'[16]Convergence programme'!$D$31:$AR$31)/100</f>
        <v>1.1278213517395002</v>
      </c>
      <c r="F156" s="91">
        <f>$D156*LOOKUP($E$111:$J$111,'[16]Convergence programme'!$D$24:$AR$24,'[16]Convergence programme'!$D$31:$AR$31)/100</f>
        <v>1.2795629265486332</v>
      </c>
      <c r="G156" s="91">
        <f>$D156*LOOKUP($E$111:$J$111,'[16]Convergence programme'!$D$24:$AR$24,'[16]Convergence programme'!$D$31:$AR$31)/100</f>
        <v>1.3473096060164227</v>
      </c>
      <c r="H156" s="91">
        <f>$D156*LOOKUP($E$111:$J$111,'[16]Convergence programme'!$D$24:$AR$24,'[16]Convergence programme'!$D$31:$AR$31)/100</f>
        <v>1.3987174763621408</v>
      </c>
      <c r="I156" s="91">
        <f>$D156*LOOKUP($E$111:$J$111,'[16]Convergence programme'!$D$24:$AR$24,'[16]Convergence programme'!$D$31:$AR$31)/100</f>
        <v>1.4817771890712073</v>
      </c>
      <c r="J156" s="91">
        <f>$D156*LOOKUP($E$111:$J$111,'[16]Convergence programme'!$D$24:$AR$24,'[16]Convergence programme'!$D$31:$AR$31)/100</f>
        <v>1.5533601754097175</v>
      </c>
      <c r="K156" s="84"/>
      <c r="L156" s="84"/>
      <c r="M156" s="91">
        <f>$D156*LOOKUP($M$111:$R$111,'[16]Convergence programme'!$D$40:$AR$40,'[16]Convergence programme'!$D$47:$AR$47)/100</f>
        <v>1.1278213517395002</v>
      </c>
      <c r="N156" s="91">
        <f>$D156*LOOKUP($M$111:$R$111,'[16]Convergence programme'!$D$40:$AR$40,'[16]Convergence programme'!$D$47:$AR$47)/100</f>
        <v>1.1253054994075675</v>
      </c>
      <c r="O156" s="91">
        <f>$D156*LOOKUP($M$111:$R$111,'[16]Convergence programme'!$D$40:$AR$40,'[16]Convergence programme'!$D$47:$AR$47)/100</f>
        <v>1.0816960355300074</v>
      </c>
      <c r="P156" s="91">
        <f>$D156*LOOKUP($M$111:$R$111,'[16]Convergence programme'!$D$40:$AR$40,'[16]Convergence programme'!$D$47:$AR$47)/100</f>
        <v>1.0002927567157913</v>
      </c>
      <c r="Q156" s="91">
        <f>$D156*LOOKUP($M$111:$R$111,'[16]Convergence programme'!$D$40:$AR$40,'[16]Convergence programme'!$D$47:$AR$47)/100</f>
        <v>0.97081454350800689</v>
      </c>
      <c r="R156" s="91">
        <f>$D156*LOOKUP($M$111:$R$111,'[16]Convergence programme'!$D$40:$AR$40,'[16]Convergence programme'!$D$47:$AR$47)/100</f>
        <v>0.97531932528000764</v>
      </c>
      <c r="S156" s="91"/>
      <c r="T156" s="84"/>
      <c r="U156" s="90">
        <f t="shared" si="8"/>
        <v>0</v>
      </c>
      <c r="V156" s="90">
        <f t="shared" si="9"/>
        <v>154.2574271410657</v>
      </c>
      <c r="W156" s="90">
        <f t="shared" si="10"/>
        <v>265.61357048641531</v>
      </c>
      <c r="X156" s="90">
        <f t="shared" si="11"/>
        <v>398.4247196463495</v>
      </c>
      <c r="Y156" s="90">
        <f t="shared" si="12"/>
        <v>510.96264556320034</v>
      </c>
      <c r="Z156" s="90">
        <f t="shared" si="13"/>
        <v>578.04085012970984</v>
      </c>
      <c r="AA156" s="84"/>
      <c r="AB156" s="84"/>
      <c r="AG156" s="84"/>
    </row>
    <row r="157" spans="2:33" x14ac:dyDescent="0.3">
      <c r="B157" s="84"/>
      <c r="C157" s="93" t="s">
        <v>193</v>
      </c>
      <c r="D157" s="92">
        <f t="shared" si="7"/>
        <v>0.45779537196476</v>
      </c>
      <c r="E157" s="91">
        <f>$D157*LOOKUP($E$111:$J$111,'[16]Convergence programme'!$D$24:$AR$24,'[16]Convergence programme'!$D$31:$AR$31)/100</f>
        <v>0.44346348583556794</v>
      </c>
      <c r="F157" s="91">
        <f>$D157*LOOKUP($E$111:$J$111,'[16]Convergence programme'!$D$24:$AR$24,'[16]Convergence programme'!$D$31:$AR$31)/100</f>
        <v>0.503128828761776</v>
      </c>
      <c r="G157" s="91">
        <f>$D157*LOOKUP($E$111:$J$111,'[16]Convergence programme'!$D$24:$AR$24,'[16]Convergence programme'!$D$31:$AR$31)/100</f>
        <v>0.52976707123185651</v>
      </c>
      <c r="H157" s="91">
        <f>$D157*LOOKUP($E$111:$J$111,'[16]Convergence programme'!$D$24:$AR$24,'[16]Convergence programme'!$D$31:$AR$31)/100</f>
        <v>0.54998083411880072</v>
      </c>
      <c r="I157" s="91">
        <f>$D157*LOOKUP($E$111:$J$111,'[16]Convergence programme'!$D$24:$AR$24,'[16]Convergence programme'!$D$31:$AR$31)/100</f>
        <v>0.58264021733907079</v>
      </c>
      <c r="J157" s="91">
        <f>$D157*LOOKUP($E$111:$J$111,'[16]Convergence programme'!$D$24:$AR$24,'[16]Convergence programme'!$D$31:$AR$31)/100</f>
        <v>0.61078690972012417</v>
      </c>
      <c r="K157" s="84"/>
      <c r="L157" s="84"/>
      <c r="M157" s="91">
        <f>$D157*LOOKUP($M$111:$R$111,'[16]Convergence programme'!$D$40:$AR$40,'[16]Convergence programme'!$D$47:$AR$47)/100</f>
        <v>0.44346348583556794</v>
      </c>
      <c r="N157" s="91">
        <f>$D157*LOOKUP($M$111:$R$111,'[16]Convergence programme'!$D$40:$AR$40,'[16]Convergence programme'!$D$47:$AR$47)/100</f>
        <v>0.44247424348504344</v>
      </c>
      <c r="O157" s="91">
        <f>$D157*LOOKUP($M$111:$R$111,'[16]Convergence programme'!$D$40:$AR$40,'[16]Convergence programme'!$D$47:$AR$47)/100</f>
        <v>0.42532684258087089</v>
      </c>
      <c r="P157" s="91">
        <f>$D157*LOOKUP($M$111:$R$111,'[16]Convergence programme'!$D$40:$AR$40,'[16]Convergence programme'!$D$47:$AR$47)/100</f>
        <v>0.39331877523428382</v>
      </c>
      <c r="Q157" s="91">
        <f>$D157*LOOKUP($M$111:$R$111,'[16]Convergence programme'!$D$40:$AR$40,'[16]Convergence programme'!$D$47:$AR$47)/100</f>
        <v>0.38172783384523684</v>
      </c>
      <c r="R157" s="91">
        <f>$D157*LOOKUP($M$111:$R$111,'[16]Convergence programme'!$D$40:$AR$40,'[16]Convergence programme'!$D$47:$AR$47)/100</f>
        <v>0.38349913053549622</v>
      </c>
      <c r="S157" s="91"/>
      <c r="T157" s="84"/>
      <c r="U157" s="90">
        <f t="shared" si="8"/>
        <v>0</v>
      </c>
      <c r="V157" s="90">
        <f t="shared" si="9"/>
        <v>60.654585276732561</v>
      </c>
      <c r="W157" s="90">
        <f t="shared" si="10"/>
        <v>104.44022865098562</v>
      </c>
      <c r="X157" s="90">
        <f t="shared" si="11"/>
        <v>156.66205888451691</v>
      </c>
      <c r="Y157" s="90">
        <f t="shared" si="12"/>
        <v>200.91238349383394</v>
      </c>
      <c r="Z157" s="90">
        <f t="shared" si="13"/>
        <v>227.28777918462794</v>
      </c>
      <c r="AA157" s="84"/>
      <c r="AB157" s="84"/>
      <c r="AG157" s="84"/>
    </row>
    <row r="158" spans="2:33" x14ac:dyDescent="0.3">
      <c r="B158" s="84"/>
      <c r="C158" s="93" t="s">
        <v>192</v>
      </c>
      <c r="D158" s="92">
        <f t="shared" si="7"/>
        <v>0.48165310237838299</v>
      </c>
      <c r="E158" s="91">
        <f>$D158*LOOKUP($E$111:$J$111,'[16]Convergence programme'!$D$24:$AR$24,'[16]Convergence programme'!$D$31:$AR$31)/100</f>
        <v>0.46657431862521209</v>
      </c>
      <c r="F158" s="91">
        <f>$D158*LOOKUP($E$111:$J$111,'[16]Convergence programme'!$D$24:$AR$24,'[16]Convergence programme'!$D$31:$AR$31)/100</f>
        <v>0.52934908500509226</v>
      </c>
      <c r="G158" s="91">
        <f>$D158*LOOKUP($E$111:$J$111,'[16]Convergence programme'!$D$24:$AR$24,'[16]Convergence programme'!$D$31:$AR$31)/100</f>
        <v>0.55737556345671269</v>
      </c>
      <c r="H158" s="91">
        <f>$D158*LOOKUP($E$111:$J$111,'[16]Convergence programme'!$D$24:$AR$24,'[16]Convergence programme'!$D$31:$AR$31)/100</f>
        <v>0.57864275443650082</v>
      </c>
      <c r="I158" s="91">
        <f>$D158*LOOKUP($E$111:$J$111,'[16]Convergence programme'!$D$24:$AR$24,'[16]Convergence programme'!$D$31:$AR$31)/100</f>
        <v>0.61300416176636463</v>
      </c>
      <c r="J158" s="91">
        <f>$D158*LOOKUP($E$111:$J$111,'[16]Convergence programme'!$D$24:$AR$24,'[16]Convergence programme'!$D$31:$AR$31)/100</f>
        <v>0.64261770208862867</v>
      </c>
      <c r="K158" s="84"/>
      <c r="L158" s="84"/>
      <c r="M158" s="91">
        <f>$D158*LOOKUP($M$111:$R$111,'[16]Convergence programme'!$D$40:$AR$40,'[16]Convergence programme'!$D$47:$AR$47)/100</f>
        <v>0.46657431862521209</v>
      </c>
      <c r="N158" s="91">
        <f>$D158*LOOKUP($M$111:$R$111,'[16]Convergence programme'!$D$40:$AR$40,'[16]Convergence programme'!$D$47:$AR$47)/100</f>
        <v>0.46553352250468932</v>
      </c>
      <c r="O158" s="91">
        <f>$D158*LOOKUP($M$111:$R$111,'[16]Convergence programme'!$D$40:$AR$40,'[16]Convergence programme'!$D$47:$AR$47)/100</f>
        <v>0.44749249511777106</v>
      </c>
      <c r="P158" s="91">
        <f>$D158*LOOKUP($M$111:$R$111,'[16]Convergence programme'!$D$40:$AR$40,'[16]Convergence programme'!$D$47:$AR$47)/100</f>
        <v>0.41381634659653488</v>
      </c>
      <c r="Q158" s="91">
        <f>$D158*LOOKUP($M$111:$R$111,'[16]Convergence programme'!$D$40:$AR$40,'[16]Convergence programme'!$D$47:$AR$47)/100</f>
        <v>0.40162135026976936</v>
      </c>
      <c r="R158" s="91">
        <f>$D158*LOOKUP($M$111:$R$111,'[16]Convergence programme'!$D$40:$AR$40,'[16]Convergence programme'!$D$47:$AR$47)/100</f>
        <v>0.40348495702148129</v>
      </c>
      <c r="S158" s="91"/>
      <c r="T158" s="84"/>
      <c r="U158" s="90">
        <f t="shared" si="8"/>
        <v>0</v>
      </c>
      <c r="V158" s="90">
        <f t="shared" si="9"/>
        <v>63.815562500402933</v>
      </c>
      <c r="W158" s="90">
        <f t="shared" si="10"/>
        <v>109.88306833894163</v>
      </c>
      <c r="X158" s="90">
        <f t="shared" si="11"/>
        <v>164.82640783996595</v>
      </c>
      <c r="Y158" s="90">
        <f t="shared" si="12"/>
        <v>211.38281149659528</v>
      </c>
      <c r="Z158" s="90">
        <f t="shared" si="13"/>
        <v>239.13274506714737</v>
      </c>
      <c r="AA158" s="84"/>
      <c r="AB158" s="84"/>
      <c r="AG158" s="84"/>
    </row>
    <row r="159" spans="2:33" x14ac:dyDescent="0.3">
      <c r="B159" s="84"/>
      <c r="C159" s="93" t="s">
        <v>191</v>
      </c>
      <c r="D159" s="92">
        <f t="shared" si="7"/>
        <v>0</v>
      </c>
      <c r="E159" s="91">
        <f>$D159*LOOKUP($E$111:$J$111,'[16]Convergence programme'!$D$24:$AR$24,'[16]Convergence programme'!$D$31:$AR$31)/100</f>
        <v>0</v>
      </c>
      <c r="F159" s="91">
        <f>$D159*LOOKUP($E$111:$J$111,'[16]Convergence programme'!$D$24:$AR$24,'[16]Convergence programme'!$D$31:$AR$31)/100</f>
        <v>0</v>
      </c>
      <c r="G159" s="91">
        <f>$D159*LOOKUP($E$111:$J$111,'[16]Convergence programme'!$D$24:$AR$24,'[16]Convergence programme'!$D$31:$AR$31)/100</f>
        <v>0</v>
      </c>
      <c r="H159" s="91">
        <f>$D159*LOOKUP($E$111:$J$111,'[16]Convergence programme'!$D$24:$AR$24,'[16]Convergence programme'!$D$31:$AR$31)/100</f>
        <v>0</v>
      </c>
      <c r="I159" s="91">
        <f>$D159*LOOKUP($E$111:$J$111,'[16]Convergence programme'!$D$24:$AR$24,'[16]Convergence programme'!$D$31:$AR$31)/100</f>
        <v>0</v>
      </c>
      <c r="J159" s="91">
        <f>$D159*LOOKUP($E$111:$J$111,'[16]Convergence programme'!$D$24:$AR$24,'[16]Convergence programme'!$D$31:$AR$31)/100</f>
        <v>0</v>
      </c>
      <c r="K159" s="84"/>
      <c r="L159" s="84"/>
      <c r="M159" s="91">
        <f>$D159*LOOKUP($M$111:$R$111,'[16]Convergence programme'!$D$40:$AR$40,'[16]Convergence programme'!$D$47:$AR$47)/100</f>
        <v>0</v>
      </c>
      <c r="N159" s="91">
        <f>$D159*LOOKUP($M$111:$R$111,'[16]Convergence programme'!$D$40:$AR$40,'[16]Convergence programme'!$D$47:$AR$47)/100</f>
        <v>0</v>
      </c>
      <c r="O159" s="91">
        <f>$D159*LOOKUP($M$111:$R$111,'[16]Convergence programme'!$D$40:$AR$40,'[16]Convergence programme'!$D$47:$AR$47)/100</f>
        <v>0</v>
      </c>
      <c r="P159" s="91">
        <f>$D159*LOOKUP($M$111:$R$111,'[16]Convergence programme'!$D$40:$AR$40,'[16]Convergence programme'!$D$47:$AR$47)/100</f>
        <v>0</v>
      </c>
      <c r="Q159" s="91">
        <f>$D159*LOOKUP($M$111:$R$111,'[16]Convergence programme'!$D$40:$AR$40,'[16]Convergence programme'!$D$47:$AR$47)/100</f>
        <v>0</v>
      </c>
      <c r="R159" s="91">
        <f>$D159*LOOKUP($M$111:$R$111,'[16]Convergence programme'!$D$40:$AR$40,'[16]Convergence programme'!$D$47:$AR$47)/100</f>
        <v>0</v>
      </c>
      <c r="S159" s="91"/>
      <c r="T159" s="84"/>
      <c r="U159" s="90">
        <f t="shared" si="8"/>
        <v>0</v>
      </c>
      <c r="V159" s="90">
        <f t="shared" si="9"/>
        <v>0</v>
      </c>
      <c r="W159" s="90">
        <f t="shared" si="10"/>
        <v>0</v>
      </c>
      <c r="X159" s="90">
        <f t="shared" si="11"/>
        <v>0</v>
      </c>
      <c r="Y159" s="90">
        <f t="shared" si="12"/>
        <v>0</v>
      </c>
      <c r="Z159" s="90">
        <f t="shared" si="13"/>
        <v>0</v>
      </c>
      <c r="AA159" s="84"/>
      <c r="AB159" s="84"/>
      <c r="AG159" s="84"/>
    </row>
    <row r="160" spans="2:33" x14ac:dyDescent="0.3">
      <c r="B160" s="86"/>
      <c r="C160" s="89" t="s">
        <v>190</v>
      </c>
      <c r="D160" s="88">
        <f t="shared" si="7"/>
        <v>0</v>
      </c>
      <c r="E160" s="87">
        <f>$D160*LOOKUP($E$111:$J$111,'[16]Convergence programme'!$D$24:$AR$24,'[16]Convergence programme'!$D$31:$AR$31)/100</f>
        <v>0</v>
      </c>
      <c r="F160" s="87">
        <f>$D160*LOOKUP($E$111:$J$111,'[16]Convergence programme'!$D$24:$AR$24,'[16]Convergence programme'!$D$31:$AR$31)/100</f>
        <v>0</v>
      </c>
      <c r="G160" s="87">
        <f>$D160*LOOKUP($E$111:$J$111,'[16]Convergence programme'!$D$24:$AR$24,'[16]Convergence programme'!$D$31:$AR$31)/100</f>
        <v>0</v>
      </c>
      <c r="H160" s="87">
        <f>$D160*LOOKUP($E$111:$J$111,'[16]Convergence programme'!$D$24:$AR$24,'[16]Convergence programme'!$D$31:$AR$31)/100</f>
        <v>0</v>
      </c>
      <c r="I160" s="87">
        <f>$D160*LOOKUP($E$111:$J$111,'[16]Convergence programme'!$D$24:$AR$24,'[16]Convergence programme'!$D$31:$AR$31)/100</f>
        <v>0</v>
      </c>
      <c r="J160" s="87">
        <f>$D160*LOOKUP($E$111:$J$111,'[16]Convergence programme'!$D$24:$AR$24,'[16]Convergence programme'!$D$31:$AR$31)/100</f>
        <v>0</v>
      </c>
      <c r="K160" s="86"/>
      <c r="L160" s="86"/>
      <c r="M160" s="87">
        <f>$D160*LOOKUP($M$111:$R$111,'[16]Convergence programme'!$D$40:$AR$40,'[16]Convergence programme'!$D$47:$AR$47)/100</f>
        <v>0</v>
      </c>
      <c r="N160" s="87">
        <f>$D160*LOOKUP($M$111:$R$111,'[16]Convergence programme'!$D$40:$AR$40,'[16]Convergence programme'!$D$47:$AR$47)/100</f>
        <v>0</v>
      </c>
      <c r="O160" s="87">
        <f>$D160*LOOKUP($M$111:$R$111,'[16]Convergence programme'!$D$40:$AR$40,'[16]Convergence programme'!$D$47:$AR$47)/100</f>
        <v>0</v>
      </c>
      <c r="P160" s="87">
        <f>$D160*LOOKUP($M$111:$R$111,'[16]Convergence programme'!$D$40:$AR$40,'[16]Convergence programme'!$D$47:$AR$47)/100</f>
        <v>0</v>
      </c>
      <c r="Q160" s="87">
        <f>$D160*LOOKUP($M$111:$R$111,'[16]Convergence programme'!$D$40:$AR$40,'[16]Convergence programme'!$D$47:$AR$47)/100</f>
        <v>0</v>
      </c>
      <c r="R160" s="87">
        <f>$D160*LOOKUP($M$111:$R$111,'[16]Convergence programme'!$D$40:$AR$40,'[16]Convergence programme'!$D$47:$AR$47)/100</f>
        <v>0</v>
      </c>
      <c r="S160" s="87"/>
      <c r="T160" s="86"/>
      <c r="U160" s="85">
        <f t="shared" si="8"/>
        <v>0</v>
      </c>
      <c r="V160" s="85">
        <f t="shared" si="9"/>
        <v>0</v>
      </c>
      <c r="W160" s="85">
        <f t="shared" si="10"/>
        <v>0</v>
      </c>
      <c r="X160" s="85">
        <f t="shared" si="11"/>
        <v>0</v>
      </c>
      <c r="Y160" s="85">
        <f t="shared" si="12"/>
        <v>0</v>
      </c>
      <c r="Z160" s="85">
        <f t="shared" si="13"/>
        <v>0</v>
      </c>
      <c r="AA160" s="84"/>
      <c r="AB160" s="84"/>
      <c r="AG160" s="84"/>
    </row>
    <row r="161" spans="2:33" x14ac:dyDescent="0.3">
      <c r="B161" s="95" t="s">
        <v>189</v>
      </c>
      <c r="C161" s="94" t="s">
        <v>188</v>
      </c>
      <c r="D161" s="92">
        <f t="shared" si="7"/>
        <v>0.78784251226782298</v>
      </c>
      <c r="E161" s="91">
        <f>$D161*LOOKUP($E$111:$J$111,'[16]Convergence programme'!$D$24:$AR$24,'[16]Convergence programme'!$D$32:$AR$32)/100</f>
        <v>0.78555989670458248</v>
      </c>
      <c r="F161" s="91">
        <f>$D161*LOOKUP($E$111:$J$111,'[16]Convergence programme'!$D$24:$AR$24,'[16]Convergence programme'!$D$32:$AR$32)/100</f>
        <v>0.79699392794710933</v>
      </c>
      <c r="G161" s="91">
        <f>$D161*LOOKUP($E$111:$J$111,'[16]Convergence programme'!$D$24:$AR$24,'[16]Convergence programme'!$D$32:$AR$32)/100</f>
        <v>0.81429336321756352</v>
      </c>
      <c r="H161" s="91">
        <f>$D161*LOOKUP($E$111:$J$111,'[16]Convergence programme'!$D$24:$AR$24,'[16]Convergence programme'!$D$32:$AR$32)/100</f>
        <v>0.83121963587385228</v>
      </c>
      <c r="I161" s="91">
        <f>$D161*LOOKUP($E$111:$J$111,'[16]Convergence programme'!$D$24:$AR$24,'[16]Convergence programme'!$D$32:$AR$32)/100</f>
        <v>0.85487308094678682</v>
      </c>
      <c r="J161" s="91">
        <f>$D161*LOOKUP($E$111:$J$111,'[16]Convergence programme'!$D$24:$AR$24,'[16]Convergence programme'!$D$32:$AR$32)/100</f>
        <v>0.86494669298236615</v>
      </c>
      <c r="K161" s="84"/>
      <c r="L161" s="84"/>
      <c r="M161" s="91">
        <f>$D161*LOOKUP($M$111:$R$111,'[16]Convergence programme'!$D$40:$AR$40,'[16]Convergence programme'!$D$48:$AR$48)/100</f>
        <v>0.78555989670458248</v>
      </c>
      <c r="N161" s="91">
        <f>$D161*LOOKUP($M$111:$R$111,'[16]Convergence programme'!$D$40:$AR$40,'[16]Convergence programme'!$D$48:$AR$48)/100</f>
        <v>0.77211096451612204</v>
      </c>
      <c r="O161" s="91">
        <f>$D161*LOOKUP($M$111:$R$111,'[16]Convergence programme'!$D$40:$AR$40,'[16]Convergence programme'!$D$48:$AR$48)/100</f>
        <v>0.76158848257228295</v>
      </c>
      <c r="P161" s="91">
        <f>$D161*LOOKUP($M$111:$R$111,'[16]Convergence programme'!$D$40:$AR$40,'[16]Convergence programme'!$D$48:$AR$48)/100</f>
        <v>0.74813673316283058</v>
      </c>
      <c r="Q161" s="91">
        <f>$D161*LOOKUP($M$111:$R$111,'[16]Convergence programme'!$D$40:$AR$40,'[16]Convergence programme'!$D$48:$AR$48)/100</f>
        <v>0.7150013846113985</v>
      </c>
      <c r="R161" s="91">
        <f>$D161*LOOKUP($M$111:$R$111,'[16]Convergence programme'!$D$40:$AR$40,'[16]Convergence programme'!$D$48:$AR$48)/100</f>
        <v>0.6655909088801526</v>
      </c>
      <c r="S161" s="91"/>
      <c r="T161" s="84"/>
      <c r="U161" s="90">
        <f t="shared" si="8"/>
        <v>0</v>
      </c>
      <c r="V161" s="90">
        <f t="shared" si="9"/>
        <v>24.882963430987282</v>
      </c>
      <c r="W161" s="90">
        <f t="shared" si="10"/>
        <v>52.704880645280561</v>
      </c>
      <c r="X161" s="90">
        <f t="shared" si="11"/>
        <v>83.082902711021703</v>
      </c>
      <c r="Y161" s="90">
        <f t="shared" si="12"/>
        <v>139.87169633538832</v>
      </c>
      <c r="Z161" s="90">
        <f t="shared" si="13"/>
        <v>199.35578410221356</v>
      </c>
      <c r="AA161" s="84"/>
      <c r="AB161" s="84"/>
      <c r="AG161" s="84"/>
    </row>
    <row r="162" spans="2:33" x14ac:dyDescent="0.3">
      <c r="B162" s="84"/>
      <c r="C162" s="93" t="s">
        <v>187</v>
      </c>
      <c r="D162" s="92">
        <f t="shared" si="7"/>
        <v>0</v>
      </c>
      <c r="E162" s="91">
        <f>$D162*LOOKUP($E$111:$J$111,'[16]Convergence programme'!$D$24:$AR$24,'[16]Convergence programme'!$D$32:$AR$32)/100</f>
        <v>0</v>
      </c>
      <c r="F162" s="91">
        <f>$D162*LOOKUP($E$111:$J$111,'[16]Convergence programme'!$D$24:$AR$24,'[16]Convergence programme'!$D$32:$AR$32)/100</f>
        <v>0</v>
      </c>
      <c r="G162" s="91">
        <f>$D162*LOOKUP($E$111:$J$111,'[16]Convergence programme'!$D$24:$AR$24,'[16]Convergence programme'!$D$32:$AR$32)/100</f>
        <v>0</v>
      </c>
      <c r="H162" s="91">
        <f>$D162*LOOKUP($E$111:$J$111,'[16]Convergence programme'!$D$24:$AR$24,'[16]Convergence programme'!$D$32:$AR$32)/100</f>
        <v>0</v>
      </c>
      <c r="I162" s="91">
        <f>$D162*LOOKUP($E$111:$J$111,'[16]Convergence programme'!$D$24:$AR$24,'[16]Convergence programme'!$D$32:$AR$32)/100</f>
        <v>0</v>
      </c>
      <c r="J162" s="91">
        <f>$D162*LOOKUP($E$111:$J$111,'[16]Convergence programme'!$D$24:$AR$24,'[16]Convergence programme'!$D$32:$AR$32)/100</f>
        <v>0</v>
      </c>
      <c r="K162" s="84"/>
      <c r="L162" s="84"/>
      <c r="M162" s="91">
        <f>$D162*LOOKUP($M$111:$R$111,'[16]Convergence programme'!$D$40:$AR$40,'[16]Convergence programme'!$D$48:$AR$48)/100</f>
        <v>0</v>
      </c>
      <c r="N162" s="91">
        <f>$D162*LOOKUP($M$111:$R$111,'[16]Convergence programme'!$D$40:$AR$40,'[16]Convergence programme'!$D$48:$AR$48)/100</f>
        <v>0</v>
      </c>
      <c r="O162" s="91">
        <f>$D162*LOOKUP($M$111:$R$111,'[16]Convergence programme'!$D$40:$AR$40,'[16]Convergence programme'!$D$48:$AR$48)/100</f>
        <v>0</v>
      </c>
      <c r="P162" s="91">
        <f>$D162*LOOKUP($M$111:$R$111,'[16]Convergence programme'!$D$40:$AR$40,'[16]Convergence programme'!$D$48:$AR$48)/100</f>
        <v>0</v>
      </c>
      <c r="Q162" s="91">
        <f>$D162*LOOKUP($M$111:$R$111,'[16]Convergence programme'!$D$40:$AR$40,'[16]Convergence programme'!$D$48:$AR$48)/100</f>
        <v>0</v>
      </c>
      <c r="R162" s="91">
        <f>$D162*LOOKUP($M$111:$R$111,'[16]Convergence programme'!$D$40:$AR$40,'[16]Convergence programme'!$D$48:$AR$48)/100</f>
        <v>0</v>
      </c>
      <c r="S162" s="91"/>
      <c r="T162" s="84"/>
      <c r="U162" s="90">
        <f t="shared" si="8"/>
        <v>0</v>
      </c>
      <c r="V162" s="90">
        <f t="shared" si="9"/>
        <v>0</v>
      </c>
      <c r="W162" s="90">
        <f t="shared" si="10"/>
        <v>0</v>
      </c>
      <c r="X162" s="90">
        <f t="shared" si="11"/>
        <v>0</v>
      </c>
      <c r="Y162" s="90">
        <f t="shared" si="12"/>
        <v>0</v>
      </c>
      <c r="Z162" s="90">
        <f t="shared" si="13"/>
        <v>0</v>
      </c>
      <c r="AA162" s="84"/>
      <c r="AB162" s="84"/>
      <c r="AG162" s="84"/>
    </row>
    <row r="163" spans="2:33" x14ac:dyDescent="0.3">
      <c r="B163" s="84"/>
      <c r="C163" s="93" t="s">
        <v>186</v>
      </c>
      <c r="D163" s="92">
        <f t="shared" si="7"/>
        <v>10.59422404660655</v>
      </c>
      <c r="E163" s="91">
        <f>$D163*LOOKUP($E$111:$J$111,'[16]Convergence programme'!$D$24:$AR$24,'[16]Convergence programme'!$D$32:$AR$32)/100</f>
        <v>10.563529408639335</v>
      </c>
      <c r="F163" s="91">
        <f>$D163*LOOKUP($E$111:$J$111,'[16]Convergence programme'!$D$24:$AR$24,'[16]Convergence programme'!$D$32:$AR$32)/100</f>
        <v>10.71728436201262</v>
      </c>
      <c r="G163" s="91">
        <f>$D163*LOOKUP($E$111:$J$111,'[16]Convergence programme'!$D$24:$AR$24,'[16]Convergence programme'!$D$32:$AR$32)/100</f>
        <v>10.949912190901161</v>
      </c>
      <c r="H163" s="91">
        <f>$D163*LOOKUP($E$111:$J$111,'[16]Convergence programme'!$D$24:$AR$24,'[16]Convergence programme'!$D$32:$AR$32)/100</f>
        <v>11.177522052012227</v>
      </c>
      <c r="I163" s="91">
        <f>$D163*LOOKUP($E$111:$J$111,'[16]Convergence programme'!$D$24:$AR$24,'[16]Convergence programme'!$D$32:$AR$32)/100</f>
        <v>11.495593103871872</v>
      </c>
      <c r="J163" s="91">
        <f>$D163*LOOKUP($E$111:$J$111,'[16]Convergence programme'!$D$24:$AR$24,'[16]Convergence programme'!$D$32:$AR$32)/100</f>
        <v>11.631054317504933</v>
      </c>
      <c r="K163" s="84"/>
      <c r="L163" s="84"/>
      <c r="M163" s="91">
        <f>$D163*LOOKUP($M$111:$R$111,'[16]Convergence programme'!$D$40:$AR$40,'[16]Convergence programme'!$D$48:$AR$48)/100</f>
        <v>10.563529408639335</v>
      </c>
      <c r="N163" s="91">
        <f>$D163*LOOKUP($M$111:$R$111,'[16]Convergence programme'!$D$40:$AR$40,'[16]Convergence programme'!$D$48:$AR$48)/100</f>
        <v>10.382679811703987</v>
      </c>
      <c r="O163" s="91">
        <f>$D163*LOOKUP($M$111:$R$111,'[16]Convergence programme'!$D$40:$AR$40,'[16]Convergence programme'!$D$48:$AR$48)/100</f>
        <v>10.241182584144495</v>
      </c>
      <c r="P163" s="91">
        <f>$D163*LOOKUP($M$111:$R$111,'[16]Convergence programme'!$D$40:$AR$40,'[16]Convergence programme'!$D$48:$AR$48)/100</f>
        <v>10.060295103660197</v>
      </c>
      <c r="Q163" s="91">
        <f>$D163*LOOKUP($M$111:$R$111,'[16]Convergence programme'!$D$40:$AR$40,'[16]Convergence programme'!$D$48:$AR$48)/100</f>
        <v>9.6147196225836744</v>
      </c>
      <c r="R163" s="91">
        <f>$D163*LOOKUP($M$111:$R$111,'[16]Convergence programme'!$D$40:$AR$40,'[16]Convergence programme'!$D$48:$AR$48)/100</f>
        <v>8.9502903210479818</v>
      </c>
      <c r="S163" s="91"/>
      <c r="T163" s="84"/>
      <c r="U163" s="90">
        <f t="shared" si="8"/>
        <v>0</v>
      </c>
      <c r="V163" s="90">
        <f t="shared" si="9"/>
        <v>334.60455030863301</v>
      </c>
      <c r="W163" s="90">
        <f t="shared" si="10"/>
        <v>708.72960675666616</v>
      </c>
      <c r="X163" s="90">
        <f t="shared" si="11"/>
        <v>1117.2269483520304</v>
      </c>
      <c r="Y163" s="90">
        <f t="shared" si="12"/>
        <v>1880.873481288198</v>
      </c>
      <c r="Z163" s="90">
        <f t="shared" si="13"/>
        <v>2680.7639964569512</v>
      </c>
      <c r="AA163" s="84"/>
      <c r="AB163" s="84"/>
      <c r="AG163" s="84"/>
    </row>
    <row r="164" spans="2:33" x14ac:dyDescent="0.3">
      <c r="B164" s="84"/>
      <c r="C164" s="93" t="s">
        <v>185</v>
      </c>
      <c r="D164" s="92">
        <f t="shared" si="7"/>
        <v>6.1056486488397503</v>
      </c>
      <c r="E164" s="91">
        <f>$D164*LOOKUP($E$111:$J$111,'[16]Convergence programme'!$D$24:$AR$24,'[16]Convergence programme'!$D$32:$AR$32)/100</f>
        <v>6.0879587572529115</v>
      </c>
      <c r="F164" s="91">
        <f>$D164*LOOKUP($E$111:$J$111,'[16]Convergence programme'!$D$24:$AR$24,'[16]Convergence programme'!$D$32:$AR$32)/100</f>
        <v>6.1765706007618011</v>
      </c>
      <c r="G164" s="91">
        <f>$D164*LOOKUP($E$111:$J$111,'[16]Convergence programme'!$D$24:$AR$24,'[16]Convergence programme'!$D$32:$AR$32)/100</f>
        <v>6.3106383515368849</v>
      </c>
      <c r="H164" s="91">
        <f>$D164*LOOKUP($E$111:$J$111,'[16]Convergence programme'!$D$24:$AR$24,'[16]Convergence programme'!$D$32:$AR$32)/100</f>
        <v>6.4418141540158329</v>
      </c>
      <c r="I164" s="91">
        <f>$D164*LOOKUP($E$111:$J$111,'[16]Convergence programme'!$D$24:$AR$24,'[16]Convergence programme'!$D$32:$AR$32)/100</f>
        <v>6.6251244256769208</v>
      </c>
      <c r="J164" s="91">
        <f>$D164*LOOKUP($E$111:$J$111,'[16]Convergence programme'!$D$24:$AR$24,'[16]Convergence programme'!$D$32:$AR$32)/100</f>
        <v>6.7031932462295511</v>
      </c>
      <c r="K164" s="84"/>
      <c r="L164" s="84"/>
      <c r="M164" s="91">
        <f>$D164*LOOKUP($M$111:$R$111,'[16]Convergence programme'!$D$40:$AR$40,'[16]Convergence programme'!$D$48:$AR$48)/100</f>
        <v>6.0879587572529115</v>
      </c>
      <c r="N164" s="91">
        <f>$D164*LOOKUP($M$111:$R$111,'[16]Convergence programme'!$D$40:$AR$40,'[16]Convergence programme'!$D$48:$AR$48)/100</f>
        <v>5.9837317659873062</v>
      </c>
      <c r="O164" s="91">
        <f>$D164*LOOKUP($M$111:$R$111,'[16]Convergence programme'!$D$40:$AR$40,'[16]Convergence programme'!$D$48:$AR$48)/100</f>
        <v>5.9021842781805036</v>
      </c>
      <c r="P164" s="91">
        <f>$D164*LOOKUP($M$111:$R$111,'[16]Convergence programme'!$D$40:$AR$40,'[16]Convergence programme'!$D$48:$AR$48)/100</f>
        <v>5.7979354539200099</v>
      </c>
      <c r="Q164" s="91">
        <f>$D164*LOOKUP($M$111:$R$111,'[16]Convergence programme'!$D$40:$AR$40,'[16]Convergence programme'!$D$48:$AR$48)/100</f>
        <v>5.5411420047704807</v>
      </c>
      <c r="R164" s="91">
        <f>$D164*LOOKUP($M$111:$R$111,'[16]Convergence programme'!$D$40:$AR$40,'[16]Convergence programme'!$D$48:$AR$48)/100</f>
        <v>5.158219022461985</v>
      </c>
      <c r="S164" s="91"/>
      <c r="T164" s="84"/>
      <c r="U164" s="90">
        <f t="shared" si="8"/>
        <v>0</v>
      </c>
      <c r="V164" s="90">
        <f t="shared" si="9"/>
        <v>192.83883477449493</v>
      </c>
      <c r="W164" s="90">
        <f t="shared" si="10"/>
        <v>408.45407335638129</v>
      </c>
      <c r="X164" s="90">
        <f t="shared" si="11"/>
        <v>643.87870009582309</v>
      </c>
      <c r="Y164" s="90">
        <f t="shared" si="12"/>
        <v>1083.9824209064402</v>
      </c>
      <c r="Z164" s="90">
        <f t="shared" si="13"/>
        <v>1544.9742237675662</v>
      </c>
      <c r="AA164" s="84"/>
      <c r="AB164" s="84"/>
      <c r="AG164" s="84"/>
    </row>
    <row r="165" spans="2:33" x14ac:dyDescent="0.3">
      <c r="B165" s="84"/>
      <c r="C165" s="93" t="s">
        <v>184</v>
      </c>
      <c r="D165" s="92">
        <f t="shared" si="7"/>
        <v>4.7828949190524996</v>
      </c>
      <c r="E165" s="91">
        <f>$D165*LOOKUP($E$111:$J$111,'[16]Convergence programme'!$D$24:$AR$24,'[16]Convergence programme'!$D$32:$AR$32)/100</f>
        <v>4.7690374409276561</v>
      </c>
      <c r="F165" s="91">
        <f>$D165*LOOKUP($E$111:$J$111,'[16]Convergence programme'!$D$24:$AR$24,'[16]Convergence programme'!$D$32:$AR$32)/100</f>
        <v>4.838452037224001</v>
      </c>
      <c r="G165" s="91">
        <f>$D165*LOOKUP($E$111:$J$111,'[16]Convergence programme'!$D$24:$AR$24,'[16]Convergence programme'!$D$32:$AR$32)/100</f>
        <v>4.943474779420737</v>
      </c>
      <c r="H165" s="91">
        <f>$D165*LOOKUP($E$111:$J$111,'[16]Convergence programme'!$D$24:$AR$24,'[16]Convergence programme'!$D$32:$AR$32)/100</f>
        <v>5.0462320973182262</v>
      </c>
      <c r="I165" s="91">
        <f>$D165*LOOKUP($E$111:$J$111,'[16]Convergence programme'!$D$24:$AR$24,'[16]Convergence programme'!$D$32:$AR$32)/100</f>
        <v>5.1898292509317994</v>
      </c>
      <c r="J165" s="91">
        <f>$D165*LOOKUP($E$111:$J$111,'[16]Convergence programme'!$D$24:$AR$24,'[16]Convergence programme'!$D$32:$AR$32)/100</f>
        <v>5.2509849096722609</v>
      </c>
      <c r="K165" s="84"/>
      <c r="L165" s="84"/>
      <c r="M165" s="91">
        <f>$D165*LOOKUP($M$111:$R$111,'[16]Convergence programme'!$D$40:$AR$40,'[16]Convergence programme'!$D$48:$AR$48)/100</f>
        <v>4.7690374409276561</v>
      </c>
      <c r="N165" s="91">
        <f>$D165*LOOKUP($M$111:$R$111,'[16]Convergence programme'!$D$40:$AR$40,'[16]Convergence programme'!$D$48:$AR$48)/100</f>
        <v>4.6873906289960319</v>
      </c>
      <c r="O165" s="91">
        <f>$D165*LOOKUP($M$111:$R$111,'[16]Convergence programme'!$D$40:$AR$40,'[16]Convergence programme'!$D$48:$AR$48)/100</f>
        <v>4.6235099362924368</v>
      </c>
      <c r="P165" s="91">
        <f>$D165*LOOKUP($M$111:$R$111,'[16]Convergence programme'!$D$40:$AR$40,'[16]Convergence programme'!$D$48:$AR$48)/100</f>
        <v>4.5418460213589329</v>
      </c>
      <c r="Q165" s="91">
        <f>$D165*LOOKUP($M$111:$R$111,'[16]Convergence programme'!$D$40:$AR$40,'[16]Convergence programme'!$D$48:$AR$48)/100</f>
        <v>4.3406853988234966</v>
      </c>
      <c r="R165" s="91">
        <f>$D165*LOOKUP($M$111:$R$111,'[16]Convergence programme'!$D$40:$AR$40,'[16]Convergence programme'!$D$48:$AR$48)/100</f>
        <v>4.0407204824309089</v>
      </c>
      <c r="S165" s="91"/>
      <c r="T165" s="84"/>
      <c r="U165" s="90">
        <f t="shared" si="8"/>
        <v>0</v>
      </c>
      <c r="V165" s="90">
        <f t="shared" si="9"/>
        <v>151.06140822796908</v>
      </c>
      <c r="W165" s="90">
        <f t="shared" si="10"/>
        <v>319.96484312830023</v>
      </c>
      <c r="X165" s="90">
        <f t="shared" si="11"/>
        <v>504.38607595929329</v>
      </c>
      <c r="Y165" s="90">
        <f t="shared" si="12"/>
        <v>849.14385210830278</v>
      </c>
      <c r="Z165" s="90">
        <f t="shared" si="13"/>
        <v>1210.264427241352</v>
      </c>
      <c r="AA165" s="84"/>
      <c r="AB165" s="84"/>
      <c r="AG165" s="84"/>
    </row>
    <row r="166" spans="2:33" x14ac:dyDescent="0.3">
      <c r="B166" s="84"/>
      <c r="C166" s="93" t="s">
        <v>183</v>
      </c>
      <c r="D166" s="92">
        <f t="shared" si="7"/>
        <v>0</v>
      </c>
      <c r="E166" s="91">
        <f>$D166*LOOKUP($E$111:$J$111,'[16]Convergence programme'!$D$24:$AR$24,'[16]Convergence programme'!$D$32:$AR$32)/100</f>
        <v>0</v>
      </c>
      <c r="F166" s="91">
        <f>$D166*LOOKUP($E$111:$J$111,'[16]Convergence programme'!$D$24:$AR$24,'[16]Convergence programme'!$D$32:$AR$32)/100</f>
        <v>0</v>
      </c>
      <c r="G166" s="91">
        <f>$D166*LOOKUP($E$111:$J$111,'[16]Convergence programme'!$D$24:$AR$24,'[16]Convergence programme'!$D$32:$AR$32)/100</f>
        <v>0</v>
      </c>
      <c r="H166" s="91">
        <f>$D166*LOOKUP($E$111:$J$111,'[16]Convergence programme'!$D$24:$AR$24,'[16]Convergence programme'!$D$32:$AR$32)/100</f>
        <v>0</v>
      </c>
      <c r="I166" s="91">
        <f>$D166*LOOKUP($E$111:$J$111,'[16]Convergence programme'!$D$24:$AR$24,'[16]Convergence programme'!$D$32:$AR$32)/100</f>
        <v>0</v>
      </c>
      <c r="J166" s="91">
        <f>$D166*LOOKUP($E$111:$J$111,'[16]Convergence programme'!$D$24:$AR$24,'[16]Convergence programme'!$D$32:$AR$32)/100</f>
        <v>0</v>
      </c>
      <c r="K166" s="84"/>
      <c r="L166" s="84"/>
      <c r="M166" s="91">
        <f>$D166*LOOKUP($M$111:$R$111,'[16]Convergence programme'!$D$40:$AR$40,'[16]Convergence programme'!$D$48:$AR$48)/100</f>
        <v>0</v>
      </c>
      <c r="N166" s="91">
        <f>$D166*LOOKUP($M$111:$R$111,'[16]Convergence programme'!$D$40:$AR$40,'[16]Convergence programme'!$D$48:$AR$48)/100</f>
        <v>0</v>
      </c>
      <c r="O166" s="91">
        <f>$D166*LOOKUP($M$111:$R$111,'[16]Convergence programme'!$D$40:$AR$40,'[16]Convergence programme'!$D$48:$AR$48)/100</f>
        <v>0</v>
      </c>
      <c r="P166" s="91">
        <f>$D166*LOOKUP($M$111:$R$111,'[16]Convergence programme'!$D$40:$AR$40,'[16]Convergence programme'!$D$48:$AR$48)/100</f>
        <v>0</v>
      </c>
      <c r="Q166" s="91">
        <f>$D166*LOOKUP($M$111:$R$111,'[16]Convergence programme'!$D$40:$AR$40,'[16]Convergence programme'!$D$48:$AR$48)/100</f>
        <v>0</v>
      </c>
      <c r="R166" s="91">
        <f>$D166*LOOKUP($M$111:$R$111,'[16]Convergence programme'!$D$40:$AR$40,'[16]Convergence programme'!$D$48:$AR$48)/100</f>
        <v>0</v>
      </c>
      <c r="S166" s="91"/>
      <c r="T166" s="84"/>
      <c r="U166" s="90">
        <f t="shared" si="8"/>
        <v>0</v>
      </c>
      <c r="V166" s="90">
        <f t="shared" si="9"/>
        <v>0</v>
      </c>
      <c r="W166" s="90">
        <f t="shared" si="10"/>
        <v>0</v>
      </c>
      <c r="X166" s="90">
        <f t="shared" si="11"/>
        <v>0</v>
      </c>
      <c r="Y166" s="90">
        <f t="shared" si="12"/>
        <v>0</v>
      </c>
      <c r="Z166" s="90">
        <f t="shared" si="13"/>
        <v>0</v>
      </c>
      <c r="AA166" s="84"/>
      <c r="AB166" s="84"/>
      <c r="AG166" s="84"/>
    </row>
    <row r="167" spans="2:33" x14ac:dyDescent="0.3">
      <c r="B167" s="86"/>
      <c r="C167" s="89" t="s">
        <v>182</v>
      </c>
      <c r="D167" s="88">
        <f t="shared" si="7"/>
        <v>1.4042352069041822E-2</v>
      </c>
      <c r="E167" s="87">
        <f>$D167*LOOKUP($E$111:$J$111,'[16]Convergence programme'!$D$24:$AR$24,'[16]Convergence programme'!$D$32:$AR$32)/100</f>
        <v>1.4001667172151667E-2</v>
      </c>
      <c r="F167" s="87">
        <f>$D167*LOOKUP($E$111:$J$111,'[16]Convergence programme'!$D$24:$AR$24,'[16]Convergence programme'!$D$32:$AR$32)/100</f>
        <v>1.4205465126407534E-2</v>
      </c>
      <c r="G167" s="87">
        <f>$D167*LOOKUP($E$111:$J$111,'[16]Convergence programme'!$D$24:$AR$24,'[16]Convergence programme'!$D$32:$AR$32)/100</f>
        <v>1.4513806903959054E-2</v>
      </c>
      <c r="H167" s="87">
        <f>$D167*LOOKUP($E$111:$J$111,'[16]Convergence programme'!$D$24:$AR$24,'[16]Convergence programme'!$D$32:$AR$32)/100</f>
        <v>1.4815497503482584E-2</v>
      </c>
      <c r="I167" s="87">
        <f>$D167*LOOKUP($E$111:$J$111,'[16]Convergence programme'!$D$24:$AR$24,'[16]Convergence programme'!$D$32:$AR$32)/100</f>
        <v>1.5237091918848401E-2</v>
      </c>
      <c r="J167" s="87">
        <f>$D167*LOOKUP($E$111:$J$111,'[16]Convergence programme'!$D$24:$AR$24,'[16]Convergence programme'!$D$32:$AR$32)/100</f>
        <v>1.541664202512961E-2</v>
      </c>
      <c r="K167" s="86"/>
      <c r="L167" s="86"/>
      <c r="M167" s="87">
        <f>$D167*LOOKUP($M$111:$R$111,'[16]Convergence programme'!$D$40:$AR$40,'[16]Convergence programme'!$D$48:$AR$48)/100</f>
        <v>1.4001667172151667E-2</v>
      </c>
      <c r="N167" s="87">
        <f>$D167*LOOKUP($M$111:$R$111,'[16]Convergence programme'!$D$40:$AR$40,'[16]Convergence programme'!$D$48:$AR$48)/100</f>
        <v>1.3761956014398313E-2</v>
      </c>
      <c r="O167" s="87">
        <f>$D167*LOOKUP($M$111:$R$111,'[16]Convergence programme'!$D$40:$AR$40,'[16]Convergence programme'!$D$48:$AR$48)/100</f>
        <v>1.3574405337969095E-2</v>
      </c>
      <c r="P167" s="87">
        <f>$D167*LOOKUP($M$111:$R$111,'[16]Convergence programme'!$D$40:$AR$40,'[16]Convergence programme'!$D$48:$AR$48)/100</f>
        <v>1.3334643966615423E-2</v>
      </c>
      <c r="Q167" s="87">
        <f>$D167*LOOKUP($M$111:$R$111,'[16]Convergence programme'!$D$40:$AR$40,'[16]Convergence programme'!$D$48:$AR$48)/100</f>
        <v>1.2744045943477207E-2</v>
      </c>
      <c r="R167" s="87">
        <f>$D167*LOOKUP($M$111:$R$111,'[16]Convergence programme'!$D$40:$AR$40,'[16]Convergence programme'!$D$48:$AR$48)/100</f>
        <v>1.1863363211442639E-2</v>
      </c>
      <c r="S167" s="87"/>
      <c r="T167" s="86"/>
      <c r="U167" s="85">
        <f t="shared" si="8"/>
        <v>0</v>
      </c>
      <c r="V167" s="85">
        <f t="shared" si="9"/>
        <v>0.44350911200922127</v>
      </c>
      <c r="W167" s="85">
        <f t="shared" si="10"/>
        <v>0.93940156598995916</v>
      </c>
      <c r="X167" s="85">
        <f t="shared" si="11"/>
        <v>1.4808535368671609</v>
      </c>
      <c r="Y167" s="85">
        <f t="shared" si="12"/>
        <v>2.4930459753711944</v>
      </c>
      <c r="Z167" s="85">
        <f t="shared" si="13"/>
        <v>3.5532788136869704</v>
      </c>
      <c r="AA167" s="84"/>
      <c r="AB167" s="84"/>
      <c r="AG167" s="84"/>
    </row>
    <row r="168" spans="2:33" x14ac:dyDescent="0.3">
      <c r="B168" s="95" t="s">
        <v>181</v>
      </c>
      <c r="C168" s="94" t="s">
        <v>180</v>
      </c>
      <c r="D168" s="92">
        <f t="shared" si="7"/>
        <v>1.373452834459165</v>
      </c>
      <c r="E168" s="91">
        <f>$D168*LOOKUP($E$111:$J$111,'[16]Convergence programme'!$D$24:$AR$24,'[16]Convergence programme'!$D$33:$AR$33)/100</f>
        <v>1.3694735305164405</v>
      </c>
      <c r="F168" s="91">
        <f>$D168*LOOKUP($E$111:$J$111,'[16]Convergence programme'!$D$24:$AR$24,'[16]Convergence programme'!$D$33:$AR$33)/100</f>
        <v>1.3894065785238887</v>
      </c>
      <c r="G168" s="91">
        <f>$D168*LOOKUP($E$111:$J$111,'[16]Convergence programme'!$D$24:$AR$24,'[16]Convergence programme'!$D$33:$AR$33)/100</f>
        <v>1.4195648373595975</v>
      </c>
      <c r="H168" s="91">
        <f>$D168*LOOKUP($E$111:$J$111,'[16]Convergence programme'!$D$24:$AR$24,'[16]Convergence programme'!$D$33:$AR$33)/100</f>
        <v>1.449072558502609</v>
      </c>
      <c r="I168" s="91">
        <f>$D168*LOOKUP($E$111:$J$111,'[16]Convergence programme'!$D$24:$AR$24,'[16]Convergence programme'!$D$33:$AR$33)/100</f>
        <v>1.4903078189439782</v>
      </c>
      <c r="J168" s="91">
        <f>$D168*LOOKUP($E$111:$J$111,'[16]Convergence programme'!$D$24:$AR$24,'[16]Convergence programme'!$D$33:$AR$33)/100</f>
        <v>1.5078692360902579</v>
      </c>
      <c r="K168" s="84"/>
      <c r="L168" s="84"/>
      <c r="M168" s="91">
        <f>$D168*LOOKUP($M$111:$R$111,'[16]Convergence programme'!$D$40:$AR$40,'[16]Convergence programme'!$D$49:$AR$49)/100</f>
        <v>1.3694735305164405</v>
      </c>
      <c r="N168" s="91">
        <f>$D168*LOOKUP($M$111:$R$111,'[16]Convergence programme'!$D$40:$AR$40,'[16]Convergence programme'!$D$49:$AR$49)/100</f>
        <v>1.3460278878314329</v>
      </c>
      <c r="O168" s="91">
        <f>$D168*LOOKUP($M$111:$R$111,'[16]Convergence programme'!$D$40:$AR$40,'[16]Convergence programme'!$D$49:$AR$49)/100</f>
        <v>1.3276839517956502</v>
      </c>
      <c r="P168" s="91">
        <f>$D168*LOOKUP($M$111:$R$111,'[16]Convergence programme'!$D$40:$AR$40,'[16]Convergence programme'!$D$49:$AR$49)/100</f>
        <v>1.3042333978243179</v>
      </c>
      <c r="Q168" s="91">
        <f>$D168*LOOKUP($M$111:$R$111,'[16]Convergence programme'!$D$40:$AR$40,'[16]Convergence programme'!$D$49:$AR$49)/100</f>
        <v>1.246468251008674</v>
      </c>
      <c r="R168" s="91">
        <f>$D168*LOOKUP($M$111:$R$111,'[16]Convergence programme'!$D$40:$AR$40,'[16]Convergence programme'!$D$49:$AR$49)/100</f>
        <v>1.1603305307304033</v>
      </c>
      <c r="S168" s="91"/>
      <c r="T168" s="84"/>
      <c r="U168" s="90">
        <f t="shared" si="8"/>
        <v>0</v>
      </c>
      <c r="V168" s="90">
        <f t="shared" si="9"/>
        <v>43.378690692455812</v>
      </c>
      <c r="W168" s="90">
        <f t="shared" si="10"/>
        <v>91.880885563947245</v>
      </c>
      <c r="X168" s="90">
        <f t="shared" si="11"/>
        <v>144.83916067829105</v>
      </c>
      <c r="Y168" s="90">
        <f t="shared" si="12"/>
        <v>243.83956793530425</v>
      </c>
      <c r="Z168" s="90">
        <f t="shared" si="13"/>
        <v>347.53870535985465</v>
      </c>
      <c r="AA168" s="84"/>
      <c r="AB168" s="84"/>
      <c r="AG168" s="84"/>
    </row>
    <row r="169" spans="2:33" x14ac:dyDescent="0.3">
      <c r="B169" s="84"/>
      <c r="C169" s="93" t="s">
        <v>179</v>
      </c>
      <c r="D169" s="92">
        <f t="shared" si="7"/>
        <v>0</v>
      </c>
      <c r="E169" s="91">
        <f>$D169*LOOKUP($E$111:$J$111,'[16]Convergence programme'!$D$24:$AR$24,'[16]Convergence programme'!$D$33:$AR$33)/100</f>
        <v>0</v>
      </c>
      <c r="F169" s="91">
        <f>$D169*LOOKUP($E$111:$J$111,'[16]Convergence programme'!$D$24:$AR$24,'[16]Convergence programme'!$D$33:$AR$33)/100</f>
        <v>0</v>
      </c>
      <c r="G169" s="91">
        <f>$D169*LOOKUP($E$111:$J$111,'[16]Convergence programme'!$D$24:$AR$24,'[16]Convergence programme'!$D$33:$AR$33)/100</f>
        <v>0</v>
      </c>
      <c r="H169" s="91">
        <f>$D169*LOOKUP($E$111:$J$111,'[16]Convergence programme'!$D$24:$AR$24,'[16]Convergence programme'!$D$33:$AR$33)/100</f>
        <v>0</v>
      </c>
      <c r="I169" s="91">
        <f>$D169*LOOKUP($E$111:$J$111,'[16]Convergence programme'!$D$24:$AR$24,'[16]Convergence programme'!$D$33:$AR$33)/100</f>
        <v>0</v>
      </c>
      <c r="J169" s="91">
        <f>$D169*LOOKUP($E$111:$J$111,'[16]Convergence programme'!$D$24:$AR$24,'[16]Convergence programme'!$D$33:$AR$33)/100</f>
        <v>0</v>
      </c>
      <c r="K169" s="84"/>
      <c r="L169" s="84"/>
      <c r="M169" s="91">
        <f>$D169*LOOKUP($M$111:$R$111,'[16]Convergence programme'!$D$40:$AR$40,'[16]Convergence programme'!$D$49:$AR$49)/100</f>
        <v>0</v>
      </c>
      <c r="N169" s="91">
        <f>$D169*LOOKUP($M$111:$R$111,'[16]Convergence programme'!$D$40:$AR$40,'[16]Convergence programme'!$D$49:$AR$49)/100</f>
        <v>0</v>
      </c>
      <c r="O169" s="91">
        <f>$D169*LOOKUP($M$111:$R$111,'[16]Convergence programme'!$D$40:$AR$40,'[16]Convergence programme'!$D$49:$AR$49)/100</f>
        <v>0</v>
      </c>
      <c r="P169" s="91">
        <f>$D169*LOOKUP($M$111:$R$111,'[16]Convergence programme'!$D$40:$AR$40,'[16]Convergence programme'!$D$49:$AR$49)/100</f>
        <v>0</v>
      </c>
      <c r="Q169" s="91">
        <f>$D169*LOOKUP($M$111:$R$111,'[16]Convergence programme'!$D$40:$AR$40,'[16]Convergence programme'!$D$49:$AR$49)/100</f>
        <v>0</v>
      </c>
      <c r="R169" s="91">
        <f>$D169*LOOKUP($M$111:$R$111,'[16]Convergence programme'!$D$40:$AR$40,'[16]Convergence programme'!$D$49:$AR$49)/100</f>
        <v>0</v>
      </c>
      <c r="S169" s="91"/>
      <c r="T169" s="84"/>
      <c r="U169" s="90">
        <f t="shared" si="8"/>
        <v>0</v>
      </c>
      <c r="V169" s="90">
        <f t="shared" si="9"/>
        <v>0</v>
      </c>
      <c r="W169" s="90">
        <f t="shared" si="10"/>
        <v>0</v>
      </c>
      <c r="X169" s="90">
        <f t="shared" si="11"/>
        <v>0</v>
      </c>
      <c r="Y169" s="90">
        <f t="shared" si="12"/>
        <v>0</v>
      </c>
      <c r="Z169" s="90">
        <f t="shared" si="13"/>
        <v>0</v>
      </c>
      <c r="AA169" s="84"/>
      <c r="AB169" s="84"/>
      <c r="AG169" s="84"/>
    </row>
    <row r="170" spans="2:33" x14ac:dyDescent="0.3">
      <c r="B170" s="84"/>
      <c r="C170" s="93" t="s">
        <v>178</v>
      </c>
      <c r="D170" s="92">
        <f t="shared" si="7"/>
        <v>14.779104056398729</v>
      </c>
      <c r="E170" s="91">
        <f>$D170*LOOKUP($E$111:$J$111,'[16]Convergence programme'!$D$24:$AR$24,'[16]Convergence programme'!$D$33:$AR$33)/100</f>
        <v>14.736284568487649</v>
      </c>
      <c r="F170" s="91">
        <f>$D170*LOOKUP($E$111:$J$111,'[16]Convergence programme'!$D$24:$AR$24,'[16]Convergence programme'!$D$33:$AR$33)/100</f>
        <v>14.950775072473011</v>
      </c>
      <c r="G170" s="91">
        <f>$D170*LOOKUP($E$111:$J$111,'[16]Convergence programme'!$D$24:$AR$24,'[16]Convergence programme'!$D$33:$AR$33)/100</f>
        <v>15.275294440237293</v>
      </c>
      <c r="H170" s="91">
        <f>$D170*LOOKUP($E$111:$J$111,'[16]Convergence programme'!$D$24:$AR$24,'[16]Convergence programme'!$D$33:$AR$33)/100</f>
        <v>15.592813666451921</v>
      </c>
      <c r="I170" s="91">
        <f>$D170*LOOKUP($E$111:$J$111,'[16]Convergence programme'!$D$24:$AR$24,'[16]Convergence programme'!$D$33:$AR$33)/100</f>
        <v>16.036527632862473</v>
      </c>
      <c r="J170" s="91">
        <f>$D170*LOOKUP($E$111:$J$111,'[16]Convergence programme'!$D$24:$AR$24,'[16]Convergence programme'!$D$33:$AR$33)/100</f>
        <v>16.225498091017958</v>
      </c>
      <c r="K170" s="84"/>
      <c r="L170" s="84"/>
      <c r="M170" s="91">
        <f>$D170*LOOKUP($M$111:$R$111,'[16]Convergence programme'!$D$40:$AR$40,'[16]Convergence programme'!$D$49:$AR$49)/100</f>
        <v>14.736284568487649</v>
      </c>
      <c r="N170" s="91">
        <f>$D170*LOOKUP($M$111:$R$111,'[16]Convergence programme'!$D$40:$AR$40,'[16]Convergence programme'!$D$49:$AR$49)/100</f>
        <v>14.483996623669132</v>
      </c>
      <c r="O170" s="91">
        <f>$D170*LOOKUP($M$111:$R$111,'[16]Convergence programme'!$D$40:$AR$40,'[16]Convergence programme'!$D$49:$AR$49)/100</f>
        <v>14.286605834065856</v>
      </c>
      <c r="P170" s="91">
        <f>$D170*LOOKUP($M$111:$R$111,'[16]Convergence programme'!$D$40:$AR$40,'[16]Convergence programme'!$D$49:$AR$49)/100</f>
        <v>14.03426504111901</v>
      </c>
      <c r="Q170" s="91">
        <f>$D170*LOOKUP($M$111:$R$111,'[16]Convergence programme'!$D$40:$AR$40,'[16]Convergence programme'!$D$49:$AR$49)/100</f>
        <v>13.412680452116557</v>
      </c>
      <c r="R170" s="91">
        <f>$D170*LOOKUP($M$111:$R$111,'[16]Convergence programme'!$D$40:$AR$40,'[16]Convergence programme'!$D$49:$AR$49)/100</f>
        <v>12.485791447096723</v>
      </c>
      <c r="S170" s="91"/>
      <c r="T170" s="84"/>
      <c r="U170" s="90">
        <f t="shared" si="8"/>
        <v>0</v>
      </c>
      <c r="V170" s="90">
        <f t="shared" si="9"/>
        <v>466.77844880387909</v>
      </c>
      <c r="W170" s="90">
        <f t="shared" si="10"/>
        <v>988.68860617143639</v>
      </c>
      <c r="X170" s="90">
        <f t="shared" si="11"/>
        <v>1558.5486253329109</v>
      </c>
      <c r="Y170" s="90">
        <f t="shared" si="12"/>
        <v>2623.8471807459155</v>
      </c>
      <c r="Z170" s="90">
        <f t="shared" si="13"/>
        <v>3739.7066439212344</v>
      </c>
      <c r="AA170" s="84"/>
      <c r="AB170" s="84"/>
      <c r="AG170" s="84"/>
    </row>
    <row r="171" spans="2:33" x14ac:dyDescent="0.3">
      <c r="B171" s="84"/>
      <c r="C171" s="93" t="s">
        <v>177</v>
      </c>
      <c r="D171" s="92">
        <f t="shared" si="7"/>
        <v>5.4490627974821502</v>
      </c>
      <c r="E171" s="91">
        <f>$D171*LOOKUP($E$111:$J$111,'[16]Convergence programme'!$D$24:$AR$24,'[16]Convergence programme'!$D$33:$AR$33)/100</f>
        <v>5.433275231626121</v>
      </c>
      <c r="F171" s="91">
        <f>$D171*LOOKUP($E$111:$J$111,'[16]Convergence programme'!$D$24:$AR$24,'[16]Convergence programme'!$D$33:$AR$33)/100</f>
        <v>5.5123579839512731</v>
      </c>
      <c r="G171" s="91">
        <f>$D171*LOOKUP($E$111:$J$111,'[16]Convergence programme'!$D$24:$AR$24,'[16]Convergence programme'!$D$33:$AR$33)/100</f>
        <v>5.6320084314478631</v>
      </c>
      <c r="H171" s="91">
        <f>$D171*LOOKUP($E$111:$J$111,'[16]Convergence programme'!$D$24:$AR$24,'[16]Convergence programme'!$D$33:$AR$33)/100</f>
        <v>5.749077923377067</v>
      </c>
      <c r="I171" s="91">
        <f>$D171*LOOKUP($E$111:$J$111,'[16]Convergence programme'!$D$24:$AR$24,'[16]Convergence programme'!$D$33:$AR$33)/100</f>
        <v>5.9126754769137575</v>
      </c>
      <c r="J171" s="91">
        <f>$D171*LOOKUP($E$111:$J$111,'[16]Convergence programme'!$D$24:$AR$24,'[16]Convergence programme'!$D$33:$AR$33)/100</f>
        <v>5.9823489760263353</v>
      </c>
      <c r="K171" s="84"/>
      <c r="L171" s="84"/>
      <c r="M171" s="91">
        <f>$D171*LOOKUP($M$111:$R$111,'[16]Convergence programme'!$D$40:$AR$40,'[16]Convergence programme'!$D$49:$AR$49)/100</f>
        <v>5.433275231626121</v>
      </c>
      <c r="N171" s="91">
        <f>$D171*LOOKUP($M$111:$R$111,'[16]Convergence programme'!$D$40:$AR$40,'[16]Convergence programme'!$D$49:$AR$49)/100</f>
        <v>5.3402565446260386</v>
      </c>
      <c r="O171" s="91">
        <f>$D171*LOOKUP($M$111:$R$111,'[16]Convergence programme'!$D$40:$AR$40,'[16]Convergence programme'!$D$49:$AR$49)/100</f>
        <v>5.2674784652452953</v>
      </c>
      <c r="P171" s="91">
        <f>$D171*LOOKUP($M$111:$R$111,'[16]Convergence programme'!$D$40:$AR$40,'[16]Convergence programme'!$D$49:$AR$49)/100</f>
        <v>5.1744402931147944</v>
      </c>
      <c r="Q171" s="91">
        <f>$D171*LOOKUP($M$111:$R$111,'[16]Convergence programme'!$D$40:$AR$40,'[16]Convergence programme'!$D$49:$AR$49)/100</f>
        <v>4.9452617551942204</v>
      </c>
      <c r="R171" s="91">
        <f>$D171*LOOKUP($M$111:$R$111,'[16]Convergence programme'!$D$40:$AR$40,'[16]Convergence programme'!$D$49:$AR$49)/100</f>
        <v>4.6035173317586136</v>
      </c>
      <c r="S171" s="91"/>
      <c r="T171" s="84"/>
      <c r="U171" s="90">
        <f t="shared" si="8"/>
        <v>0</v>
      </c>
      <c r="V171" s="90">
        <f t="shared" si="9"/>
        <v>172.10143932523448</v>
      </c>
      <c r="W171" s="90">
        <f t="shared" si="10"/>
        <v>364.52996620256783</v>
      </c>
      <c r="X171" s="90">
        <f t="shared" si="11"/>
        <v>574.63763026227264</v>
      </c>
      <c r="Y171" s="90">
        <f t="shared" si="12"/>
        <v>967.41372171953708</v>
      </c>
      <c r="Z171" s="90">
        <f t="shared" si="13"/>
        <v>1378.8316442677217</v>
      </c>
      <c r="AA171" s="84"/>
      <c r="AB171" s="84"/>
      <c r="AG171" s="84"/>
    </row>
    <row r="172" spans="2:33" x14ac:dyDescent="0.3">
      <c r="B172" s="84"/>
      <c r="C172" s="93" t="s">
        <v>176</v>
      </c>
      <c r="D172" s="92">
        <f t="shared" si="7"/>
        <v>4.0656611888442997</v>
      </c>
      <c r="E172" s="91">
        <f>$D172*LOOKUP($E$111:$J$111,'[16]Convergence programme'!$D$24:$AR$24,'[16]Convergence programme'!$D$33:$AR$33)/100</f>
        <v>4.0538817515075083</v>
      </c>
      <c r="F172" s="91">
        <f>$D172*LOOKUP($E$111:$J$111,'[16]Convergence programme'!$D$24:$AR$24,'[16]Convergence programme'!$D$33:$AR$33)/100</f>
        <v>4.112887068345465</v>
      </c>
      <c r="G172" s="91">
        <f>$D172*LOOKUP($E$111:$J$111,'[16]Convergence programme'!$D$24:$AR$24,'[16]Convergence programme'!$D$33:$AR$33)/100</f>
        <v>4.2021608019569614</v>
      </c>
      <c r="H172" s="91">
        <f>$D172*LOOKUP($E$111:$J$111,'[16]Convergence programme'!$D$24:$AR$24,'[16]Convergence programme'!$D$33:$AR$33)/100</f>
        <v>4.2895088299433919</v>
      </c>
      <c r="I172" s="91">
        <f>$D172*LOOKUP($E$111:$J$111,'[16]Convergence programme'!$D$24:$AR$24,'[16]Convergence programme'!$D$33:$AR$33)/100</f>
        <v>4.4115724303686497</v>
      </c>
      <c r="J172" s="91">
        <f>$D172*LOOKUP($E$111:$J$111,'[16]Convergence programme'!$D$24:$AR$24,'[16]Convergence programme'!$D$33:$AR$33)/100</f>
        <v>4.4635573040544294</v>
      </c>
      <c r="K172" s="84"/>
      <c r="L172" s="84"/>
      <c r="M172" s="91">
        <f>$D172*LOOKUP($M$111:$R$111,'[16]Convergence programme'!$D$40:$AR$40,'[16]Convergence programme'!$D$49:$AR$49)/100</f>
        <v>4.0538817515075083</v>
      </c>
      <c r="N172" s="91">
        <f>$D172*LOOKUP($M$111:$R$111,'[16]Convergence programme'!$D$40:$AR$40,'[16]Convergence programme'!$D$49:$AR$49)/100</f>
        <v>3.9844785385828492</v>
      </c>
      <c r="O172" s="91">
        <f>$D172*LOOKUP($M$111:$R$111,'[16]Convergence programme'!$D$40:$AR$40,'[16]Convergence programme'!$D$49:$AR$49)/100</f>
        <v>3.9301772717900278</v>
      </c>
      <c r="P172" s="91">
        <f>$D172*LOOKUP($M$111:$R$111,'[16]Convergence programme'!$D$40:$AR$40,'[16]Convergence programme'!$D$49:$AR$49)/100</f>
        <v>3.8607595205967815</v>
      </c>
      <c r="Q172" s="91">
        <f>$D172*LOOKUP($M$111:$R$111,'[16]Convergence programme'!$D$40:$AR$40,'[16]Convergence programme'!$D$49:$AR$49)/100</f>
        <v>3.6897645584226808</v>
      </c>
      <c r="R172" s="91">
        <f>$D172*LOOKUP($M$111:$R$111,'[16]Convergence programme'!$D$40:$AR$40,'[16]Convergence programme'!$D$49:$AR$49)/100</f>
        <v>3.4347818044143903</v>
      </c>
      <c r="S172" s="91"/>
      <c r="T172" s="84"/>
      <c r="U172" s="90">
        <f t="shared" si="8"/>
        <v>0</v>
      </c>
      <c r="V172" s="90">
        <f t="shared" si="9"/>
        <v>128.40852976261584</v>
      </c>
      <c r="W172" s="90">
        <f t="shared" si="10"/>
        <v>271.98353016693358</v>
      </c>
      <c r="X172" s="90">
        <f t="shared" si="11"/>
        <v>428.7493093466104</v>
      </c>
      <c r="Y172" s="90">
        <f t="shared" si="12"/>
        <v>721.80787194596883</v>
      </c>
      <c r="Z172" s="90">
        <f t="shared" si="13"/>
        <v>1028.775499640039</v>
      </c>
      <c r="AA172" s="84"/>
      <c r="AB172" s="84"/>
      <c r="AG172" s="84"/>
    </row>
    <row r="173" spans="2:33" x14ac:dyDescent="0.3">
      <c r="B173" s="84"/>
      <c r="C173" s="93" t="s">
        <v>175</v>
      </c>
      <c r="D173" s="92">
        <f t="shared" si="7"/>
        <v>0</v>
      </c>
      <c r="E173" s="91">
        <f>$D173*LOOKUP($E$111:$J$111,'[16]Convergence programme'!$D$24:$AR$24,'[16]Convergence programme'!$D$33:$AR$33)/100</f>
        <v>0</v>
      </c>
      <c r="F173" s="91">
        <f>$D173*LOOKUP($E$111:$J$111,'[16]Convergence programme'!$D$24:$AR$24,'[16]Convergence programme'!$D$33:$AR$33)/100</f>
        <v>0</v>
      </c>
      <c r="G173" s="91">
        <f>$D173*LOOKUP($E$111:$J$111,'[16]Convergence programme'!$D$24:$AR$24,'[16]Convergence programme'!$D$33:$AR$33)/100</f>
        <v>0</v>
      </c>
      <c r="H173" s="91">
        <f>$D173*LOOKUP($E$111:$J$111,'[16]Convergence programme'!$D$24:$AR$24,'[16]Convergence programme'!$D$33:$AR$33)/100</f>
        <v>0</v>
      </c>
      <c r="I173" s="91">
        <f>$D173*LOOKUP($E$111:$J$111,'[16]Convergence programme'!$D$24:$AR$24,'[16]Convergence programme'!$D$33:$AR$33)/100</f>
        <v>0</v>
      </c>
      <c r="J173" s="91">
        <f>$D173*LOOKUP($E$111:$J$111,'[16]Convergence programme'!$D$24:$AR$24,'[16]Convergence programme'!$D$33:$AR$33)/100</f>
        <v>0</v>
      </c>
      <c r="K173" s="84"/>
      <c r="L173" s="84"/>
      <c r="M173" s="91">
        <f>$D173*LOOKUP($M$111:$R$111,'[16]Convergence programme'!$D$40:$AR$40,'[16]Convergence programme'!$D$49:$AR$49)/100</f>
        <v>0</v>
      </c>
      <c r="N173" s="91">
        <f>$D173*LOOKUP($M$111:$R$111,'[16]Convergence programme'!$D$40:$AR$40,'[16]Convergence programme'!$D$49:$AR$49)/100</f>
        <v>0</v>
      </c>
      <c r="O173" s="91">
        <f>$D173*LOOKUP($M$111:$R$111,'[16]Convergence programme'!$D$40:$AR$40,'[16]Convergence programme'!$D$49:$AR$49)/100</f>
        <v>0</v>
      </c>
      <c r="P173" s="91">
        <f>$D173*LOOKUP($M$111:$R$111,'[16]Convergence programme'!$D$40:$AR$40,'[16]Convergence programme'!$D$49:$AR$49)/100</f>
        <v>0</v>
      </c>
      <c r="Q173" s="91">
        <f>$D173*LOOKUP($M$111:$R$111,'[16]Convergence programme'!$D$40:$AR$40,'[16]Convergence programme'!$D$49:$AR$49)/100</f>
        <v>0</v>
      </c>
      <c r="R173" s="91">
        <f>$D173*LOOKUP($M$111:$R$111,'[16]Convergence programme'!$D$40:$AR$40,'[16]Convergence programme'!$D$49:$AR$49)/100</f>
        <v>0</v>
      </c>
      <c r="S173" s="91"/>
      <c r="T173" s="84"/>
      <c r="U173" s="90">
        <f t="shared" si="8"/>
        <v>0</v>
      </c>
      <c r="V173" s="90">
        <f t="shared" si="9"/>
        <v>0</v>
      </c>
      <c r="W173" s="90">
        <f t="shared" si="10"/>
        <v>0</v>
      </c>
      <c r="X173" s="90">
        <f t="shared" si="11"/>
        <v>0</v>
      </c>
      <c r="Y173" s="90">
        <f t="shared" si="12"/>
        <v>0</v>
      </c>
      <c r="Z173" s="90">
        <f t="shared" si="13"/>
        <v>0</v>
      </c>
      <c r="AA173" s="84"/>
      <c r="AB173" s="84"/>
      <c r="AG173" s="84"/>
    </row>
    <row r="174" spans="2:33" x14ac:dyDescent="0.3">
      <c r="B174" s="86"/>
      <c r="C174" s="89" t="s">
        <v>174</v>
      </c>
      <c r="D174" s="88">
        <f t="shared" si="7"/>
        <v>1.7190076103679508E-2</v>
      </c>
      <c r="E174" s="87">
        <f>$D174*LOOKUP($E$111:$J$111,'[16]Convergence programme'!$D$24:$AR$24,'[16]Convergence programme'!$D$33:$AR$33)/100</f>
        <v>1.7140271308131474E-2</v>
      </c>
      <c r="F174" s="87">
        <f>$D174*LOOKUP($E$111:$J$111,'[16]Convergence programme'!$D$24:$AR$24,'[16]Convergence programme'!$D$33:$AR$33)/100</f>
        <v>1.7389752472412784E-2</v>
      </c>
      <c r="G174" s="87">
        <f>$D174*LOOKUP($E$111:$J$111,'[16]Convergence programme'!$D$24:$AR$24,'[16]Convergence programme'!$D$33:$AR$33)/100</f>
        <v>1.7767211931910304E-2</v>
      </c>
      <c r="H174" s="87">
        <f>$D174*LOOKUP($E$111:$J$111,'[16]Convergence programme'!$D$24:$AR$24,'[16]Convergence programme'!$D$33:$AR$33)/100</f>
        <v>1.8136529289862577E-2</v>
      </c>
      <c r="I174" s="87">
        <f>$D174*LOOKUP($E$111:$J$111,'[16]Convergence programme'!$D$24:$AR$24,'[16]Convergence programme'!$D$33:$AR$33)/100</f>
        <v>1.8652628021000518E-2</v>
      </c>
      <c r="J174" s="87">
        <f>$D174*LOOKUP($E$111:$J$111,'[16]Convergence programme'!$D$24:$AR$24,'[16]Convergence programme'!$D$33:$AR$33)/100</f>
        <v>1.887242595629102E-2</v>
      </c>
      <c r="K174" s="86"/>
      <c r="L174" s="86"/>
      <c r="M174" s="87">
        <f>$D174*LOOKUP($M$111:$R$111,'[16]Convergence programme'!$D$40:$AR$40,'[16]Convergence programme'!$D$49:$AR$49)/100</f>
        <v>1.7140271308131474E-2</v>
      </c>
      <c r="N174" s="87">
        <f>$D174*LOOKUP($M$111:$R$111,'[16]Convergence programme'!$D$40:$AR$40,'[16]Convergence programme'!$D$49:$AR$49)/100</f>
        <v>1.6846826661221802E-2</v>
      </c>
      <c r="O174" s="87">
        <f>$D174*LOOKUP($M$111:$R$111,'[16]Convergence programme'!$D$40:$AR$40,'[16]Convergence programme'!$D$49:$AR$49)/100</f>
        <v>1.6617234753451414E-2</v>
      </c>
      <c r="P174" s="87">
        <f>$D174*LOOKUP($M$111:$R$111,'[16]Convergence programme'!$D$40:$AR$40,'[16]Convergence programme'!$D$49:$AR$49)/100</f>
        <v>1.6323728637095122E-2</v>
      </c>
      <c r="Q174" s="87">
        <f>$D174*LOOKUP($M$111:$R$111,'[16]Convergence programme'!$D$40:$AR$40,'[16]Convergence programme'!$D$49:$AR$49)/100</f>
        <v>1.5600742565067277E-2</v>
      </c>
      <c r="R174" s="87">
        <f>$D174*LOOKUP($M$111:$R$111,'[16]Convergence programme'!$D$40:$AR$40,'[16]Convergence programme'!$D$49:$AR$49)/100</f>
        <v>1.452264659421874E-2</v>
      </c>
      <c r="S174" s="87"/>
      <c r="T174" s="86"/>
      <c r="U174" s="85">
        <f t="shared" si="8"/>
        <v>0</v>
      </c>
      <c r="V174" s="85">
        <f t="shared" si="9"/>
        <v>0.54292581119098204</v>
      </c>
      <c r="W174" s="85">
        <f t="shared" si="10"/>
        <v>1.1499771784588899</v>
      </c>
      <c r="X174" s="85">
        <f t="shared" si="11"/>
        <v>1.8128006527674545</v>
      </c>
      <c r="Y174" s="85">
        <f t="shared" si="12"/>
        <v>3.0518854559332413</v>
      </c>
      <c r="Z174" s="85">
        <f t="shared" si="13"/>
        <v>4.3497793620722796</v>
      </c>
      <c r="AA174" s="84"/>
      <c r="AB174" s="84"/>
      <c r="AG174" s="84"/>
    </row>
    <row r="175" spans="2:33" x14ac:dyDescent="0.3">
      <c r="B175" s="95" t="s">
        <v>173</v>
      </c>
      <c r="C175" s="94" t="s">
        <v>172</v>
      </c>
      <c r="D175" s="92">
        <f t="shared" si="7"/>
        <v>1.523067426104062</v>
      </c>
      <c r="E175" s="91">
        <f>$D175*LOOKUP($E$111:$J$111,'[16]Convergence programme'!$D$24:$AR$24,'[16]Convergence programme'!$D$34:$AR$34)/100</f>
        <v>1.5186546439089472</v>
      </c>
      <c r="F175" s="91">
        <f>$D175*LOOKUP($E$111:$J$111,'[16]Convergence programme'!$D$24:$AR$24,'[16]Convergence programme'!$D$34:$AR$34)/100</f>
        <v>1.540759062321734</v>
      </c>
      <c r="G175" s="91">
        <f>$D175*LOOKUP($E$111:$J$111,'[16]Convergence programme'!$D$24:$AR$24,'[16]Convergence programme'!$D$34:$AR$34)/100</f>
        <v>1.5742025563451529</v>
      </c>
      <c r="H175" s="91">
        <f>$D175*LOOKUP($E$111:$J$111,'[16]Convergence programme'!$D$24:$AR$24,'[16]Convergence programme'!$D$34:$AR$34)/100</f>
        <v>1.606924647533075</v>
      </c>
      <c r="I175" s="91">
        <f>$D175*LOOKUP($E$111:$J$111,'[16]Convergence programme'!$D$24:$AR$24,'[16]Convergence programme'!$D$34:$AR$34)/100</f>
        <v>1.652651796226825</v>
      </c>
      <c r="J175" s="91">
        <f>$D175*LOOKUP($E$111:$J$111,'[16]Convergence programme'!$D$24:$AR$24,'[16]Convergence programme'!$D$34:$AR$34)/100</f>
        <v>1.6721262344751953</v>
      </c>
      <c r="K175" s="84"/>
      <c r="L175" s="84"/>
      <c r="M175" s="91">
        <f>$D175*LOOKUP($M$111:$R$111,'[16]Convergence programme'!$D$40:$AR$40,'[16]Convergence programme'!$D$50:$AR$50)/100</f>
        <v>1.5186546439089472</v>
      </c>
      <c r="N175" s="91">
        <f>$D175*LOOKUP($M$111:$R$111,'[16]Convergence programme'!$D$40:$AR$40,'[16]Convergence programme'!$D$50:$AR$50)/100</f>
        <v>1.4926549926929145</v>
      </c>
      <c r="O175" s="91">
        <f>$D175*LOOKUP($M$111:$R$111,'[16]Convergence programme'!$D$40:$AR$40,'[16]Convergence programme'!$D$50:$AR$50)/100</f>
        <v>1.4723127932801197</v>
      </c>
      <c r="P175" s="91">
        <f>$D175*LOOKUP($M$111:$R$111,'[16]Convergence programme'!$D$40:$AR$40,'[16]Convergence programme'!$D$50:$AR$50)/100</f>
        <v>1.4463076957757</v>
      </c>
      <c r="Q175" s="91">
        <f>$D175*LOOKUP($M$111:$R$111,'[16]Convergence programme'!$D$40:$AR$40,'[16]Convergence programme'!$D$50:$AR$50)/100</f>
        <v>1.3822500075379596</v>
      </c>
      <c r="R175" s="91">
        <f>$D175*LOOKUP($M$111:$R$111,'[16]Convergence programme'!$D$40:$AR$40,'[16]Convergence programme'!$D$50:$AR$50)/100</f>
        <v>1.2867290310449022</v>
      </c>
      <c r="S175" s="91"/>
      <c r="T175" s="84"/>
      <c r="U175" s="90">
        <f t="shared" si="8"/>
        <v>0</v>
      </c>
      <c r="V175" s="90">
        <f t="shared" si="9"/>
        <v>48.104069628819524</v>
      </c>
      <c r="W175" s="90">
        <f t="shared" si="10"/>
        <v>101.88976306503328</v>
      </c>
      <c r="X175" s="90">
        <f t="shared" si="11"/>
        <v>160.61695175737501</v>
      </c>
      <c r="Y175" s="90">
        <f t="shared" si="12"/>
        <v>270.40178868886545</v>
      </c>
      <c r="Z175" s="90">
        <f t="shared" si="13"/>
        <v>385.39720343029302</v>
      </c>
      <c r="AA175" s="84"/>
      <c r="AB175" s="84"/>
      <c r="AG175" s="84"/>
    </row>
    <row r="176" spans="2:33" x14ac:dyDescent="0.3">
      <c r="B176" s="84"/>
      <c r="C176" s="93" t="s">
        <v>171</v>
      </c>
      <c r="D176" s="92">
        <f t="shared" ref="D176:D195" si="14">SUM(F68:G68)</f>
        <v>0</v>
      </c>
      <c r="E176" s="91">
        <f>$D176*LOOKUP($E$111:$J$111,'[16]Convergence programme'!$D$24:$AR$24,'[16]Convergence programme'!$D$34:$AR$34)/100</f>
        <v>0</v>
      </c>
      <c r="F176" s="91">
        <f>$D176*LOOKUP($E$111:$J$111,'[16]Convergence programme'!$D$24:$AR$24,'[16]Convergence programme'!$D$34:$AR$34)/100</f>
        <v>0</v>
      </c>
      <c r="G176" s="91">
        <f>$D176*LOOKUP($E$111:$J$111,'[16]Convergence programme'!$D$24:$AR$24,'[16]Convergence programme'!$D$34:$AR$34)/100</f>
        <v>0</v>
      </c>
      <c r="H176" s="91">
        <f>$D176*LOOKUP($E$111:$J$111,'[16]Convergence programme'!$D$24:$AR$24,'[16]Convergence programme'!$D$34:$AR$34)/100</f>
        <v>0</v>
      </c>
      <c r="I176" s="91">
        <f>$D176*LOOKUP($E$111:$J$111,'[16]Convergence programme'!$D$24:$AR$24,'[16]Convergence programme'!$D$34:$AR$34)/100</f>
        <v>0</v>
      </c>
      <c r="J176" s="91">
        <f>$D176*LOOKUP($E$111:$J$111,'[16]Convergence programme'!$D$24:$AR$24,'[16]Convergence programme'!$D$34:$AR$34)/100</f>
        <v>0</v>
      </c>
      <c r="K176" s="84"/>
      <c r="L176" s="84"/>
      <c r="M176" s="91">
        <f>$D176*LOOKUP($M$111:$R$111,'[16]Convergence programme'!$D$40:$AR$40,'[16]Convergence programme'!$D$50:$AR$50)/100</f>
        <v>0</v>
      </c>
      <c r="N176" s="91">
        <f>$D176*LOOKUP($M$111:$R$111,'[16]Convergence programme'!$D$40:$AR$40,'[16]Convergence programme'!$D$50:$AR$50)/100</f>
        <v>0</v>
      </c>
      <c r="O176" s="91">
        <f>$D176*LOOKUP($M$111:$R$111,'[16]Convergence programme'!$D$40:$AR$40,'[16]Convergence programme'!$D$50:$AR$50)/100</f>
        <v>0</v>
      </c>
      <c r="P176" s="91">
        <f>$D176*LOOKUP($M$111:$R$111,'[16]Convergence programme'!$D$40:$AR$40,'[16]Convergence programme'!$D$50:$AR$50)/100</f>
        <v>0</v>
      </c>
      <c r="Q176" s="91">
        <f>$D176*LOOKUP($M$111:$R$111,'[16]Convergence programme'!$D$40:$AR$40,'[16]Convergence programme'!$D$50:$AR$50)/100</f>
        <v>0</v>
      </c>
      <c r="R176" s="91">
        <f>$D176*LOOKUP($M$111:$R$111,'[16]Convergence programme'!$D$40:$AR$40,'[16]Convergence programme'!$D$50:$AR$50)/100</f>
        <v>0</v>
      </c>
      <c r="S176" s="91"/>
      <c r="T176" s="84"/>
      <c r="U176" s="90">
        <f t="shared" ref="U176:U195" si="15">+(E176-M176)*1000</f>
        <v>0</v>
      </c>
      <c r="V176" s="90">
        <f t="shared" ref="V176:V195" si="16">+(F176-N176)*1000</f>
        <v>0</v>
      </c>
      <c r="W176" s="90">
        <f t="shared" ref="W176:W195" si="17">+(G176-O176)*1000</f>
        <v>0</v>
      </c>
      <c r="X176" s="90">
        <f t="shared" ref="X176:X195" si="18">+(H176-P176)*1000</f>
        <v>0</v>
      </c>
      <c r="Y176" s="90">
        <f t="shared" ref="Y176:Y195" si="19">+(I176-Q176)*1000</f>
        <v>0</v>
      </c>
      <c r="Z176" s="90">
        <f t="shared" ref="Z176:Z195" si="20">+(J176-R176)*1000</f>
        <v>0</v>
      </c>
      <c r="AA176" s="84"/>
      <c r="AB176" s="84"/>
      <c r="AG176" s="84"/>
    </row>
    <row r="177" spans="2:33" x14ac:dyDescent="0.3">
      <c r="B177" s="84"/>
      <c r="C177" s="93" t="s">
        <v>170</v>
      </c>
      <c r="D177" s="92">
        <f t="shared" si="14"/>
        <v>16.687298045715689</v>
      </c>
      <c r="E177" s="91">
        <f>$D177*LOOKUP($E$111:$J$111,'[16]Convergence programme'!$D$24:$AR$24,'[16]Convergence programme'!$D$34:$AR$34)/100</f>
        <v>16.638949948685561</v>
      </c>
      <c r="F177" s="91">
        <f>$D177*LOOKUP($E$111:$J$111,'[16]Convergence programme'!$D$24:$AR$24,'[16]Convergence programme'!$D$34:$AR$34)/100</f>
        <v>16.881134248513252</v>
      </c>
      <c r="G177" s="91">
        <f>$D177*LOOKUP($E$111:$J$111,'[16]Convergence programme'!$D$24:$AR$24,'[16]Convergence programme'!$D$34:$AR$34)/100</f>
        <v>17.247553714187504</v>
      </c>
      <c r="H177" s="91">
        <f>$D177*LOOKUP($E$111:$J$111,'[16]Convergence programme'!$D$24:$AR$24,'[16]Convergence programme'!$D$34:$AR$34)/100</f>
        <v>17.606069219787077</v>
      </c>
      <c r="I177" s="91">
        <f>$D177*LOOKUP($E$111:$J$111,'[16]Convergence programme'!$D$24:$AR$24,'[16]Convergence programme'!$D$34:$AR$34)/100</f>
        <v>18.107073013811643</v>
      </c>
      <c r="J177" s="91">
        <f>$D177*LOOKUP($E$111:$J$111,'[16]Convergence programme'!$D$24:$AR$24,'[16]Convergence programme'!$D$34:$AR$34)/100</f>
        <v>18.320442264413185</v>
      </c>
      <c r="K177" s="84"/>
      <c r="L177" s="84"/>
      <c r="M177" s="91">
        <f>$D177*LOOKUP($M$111:$R$111,'[16]Convergence programme'!$D$40:$AR$40,'[16]Convergence programme'!$D$50:$AR$50)/100</f>
        <v>16.638949948685561</v>
      </c>
      <c r="N177" s="91">
        <f>$D177*LOOKUP($M$111:$R$111,'[16]Convergence programme'!$D$40:$AR$40,'[16]Convergence programme'!$D$50:$AR$50)/100</f>
        <v>16.354088017105553</v>
      </c>
      <c r="O177" s="91">
        <f>$D177*LOOKUP($M$111:$R$111,'[16]Convergence programme'!$D$40:$AR$40,'[16]Convergence programme'!$D$50:$AR$50)/100</f>
        <v>16.131211249676415</v>
      </c>
      <c r="P177" s="91">
        <f>$D177*LOOKUP($M$111:$R$111,'[16]Convergence programme'!$D$40:$AR$40,'[16]Convergence programme'!$D$50:$AR$50)/100</f>
        <v>15.846289646517857</v>
      </c>
      <c r="Q177" s="91">
        <f>$D177*LOOKUP($M$111:$R$111,'[16]Convergence programme'!$D$40:$AR$40,'[16]Convergence programme'!$D$50:$AR$50)/100</f>
        <v>15.144449585190412</v>
      </c>
      <c r="R177" s="91">
        <f>$D177*LOOKUP($M$111:$R$111,'[16]Convergence programme'!$D$40:$AR$40,'[16]Convergence programme'!$D$50:$AR$50)/100</f>
        <v>14.097885935388774</v>
      </c>
      <c r="S177" s="91"/>
      <c r="T177" s="84"/>
      <c r="U177" s="90">
        <f t="shared" si="15"/>
        <v>0</v>
      </c>
      <c r="V177" s="90">
        <f t="shared" si="16"/>
        <v>527.04623140769866</v>
      </c>
      <c r="W177" s="90">
        <f t="shared" si="17"/>
        <v>1116.3424645110886</v>
      </c>
      <c r="X177" s="90">
        <f t="shared" si="18"/>
        <v>1759.7795732692205</v>
      </c>
      <c r="Y177" s="90">
        <f t="shared" si="19"/>
        <v>2962.6234286212316</v>
      </c>
      <c r="Z177" s="90">
        <f t="shared" si="20"/>
        <v>4222.5563290244099</v>
      </c>
      <c r="AA177" s="84"/>
      <c r="AB177" s="84"/>
      <c r="AG177" s="84"/>
    </row>
    <row r="178" spans="2:33" x14ac:dyDescent="0.3">
      <c r="B178" s="84"/>
      <c r="C178" s="93" t="s">
        <v>169</v>
      </c>
      <c r="D178" s="92">
        <f t="shared" si="14"/>
        <v>5.6293130224252597</v>
      </c>
      <c r="E178" s="91">
        <f>$D178*LOOKUP($E$111:$J$111,'[16]Convergence programme'!$D$24:$AR$24,'[16]Convergence programme'!$D$34:$AR$34)/100</f>
        <v>5.6130032177177771</v>
      </c>
      <c r="F178" s="91">
        <f>$D178*LOOKUP($E$111:$J$111,'[16]Convergence programme'!$D$24:$AR$24,'[16]Convergence programme'!$D$34:$AR$34)/100</f>
        <v>5.6947019582275979</v>
      </c>
      <c r="G178" s="91">
        <f>$D178*LOOKUP($E$111:$J$111,'[16]Convergence programme'!$D$24:$AR$24,'[16]Convergence programme'!$D$34:$AR$34)/100</f>
        <v>5.8183103377351326</v>
      </c>
      <c r="H178" s="91">
        <f>$D178*LOOKUP($E$111:$J$111,'[16]Convergence programme'!$D$24:$AR$24,'[16]Convergence programme'!$D$34:$AR$34)/100</f>
        <v>5.939252385925565</v>
      </c>
      <c r="I178" s="91">
        <f>$D178*LOOKUP($E$111:$J$111,'[16]Convergence programme'!$D$24:$AR$24,'[16]Convergence programme'!$D$34:$AR$34)/100</f>
        <v>6.1082616032512567</v>
      </c>
      <c r="J178" s="91">
        <f>$D178*LOOKUP($E$111:$J$111,'[16]Convergence programme'!$D$24:$AR$24,'[16]Convergence programme'!$D$34:$AR$34)/100</f>
        <v>6.1802398406930426</v>
      </c>
      <c r="K178" s="84"/>
      <c r="L178" s="84"/>
      <c r="M178" s="91">
        <f>$D178*LOOKUP($M$111:$R$111,'[16]Convergence programme'!$D$40:$AR$40,'[16]Convergence programme'!$D$50:$AR$50)/100</f>
        <v>5.6130032177177771</v>
      </c>
      <c r="N178" s="91">
        <f>$D178*LOOKUP($M$111:$R$111,'[16]Convergence programme'!$D$40:$AR$40,'[16]Convergence programme'!$D$50:$AR$50)/100</f>
        <v>5.5169075540193475</v>
      </c>
      <c r="O178" s="91">
        <f>$D178*LOOKUP($M$111:$R$111,'[16]Convergence programme'!$D$40:$AR$40,'[16]Convergence programme'!$D$50:$AR$50)/100</f>
        <v>5.4417220395131798</v>
      </c>
      <c r="P178" s="91">
        <f>$D178*LOOKUP($M$111:$R$111,'[16]Convergence programme'!$D$40:$AR$40,'[16]Convergence programme'!$D$50:$AR$50)/100</f>
        <v>5.3456062461332854</v>
      </c>
      <c r="Q178" s="91">
        <f>$D178*LOOKUP($M$111:$R$111,'[16]Convergence programme'!$D$40:$AR$40,'[16]Convergence programme'!$D$50:$AR$50)/100</f>
        <v>5.1088466828974211</v>
      </c>
      <c r="R178" s="91">
        <f>$D178*LOOKUP($M$111:$R$111,'[16]Convergence programme'!$D$40:$AR$40,'[16]Convergence programme'!$D$50:$AR$50)/100</f>
        <v>4.7557976532411281</v>
      </c>
      <c r="S178" s="91"/>
      <c r="T178" s="84"/>
      <c r="U178" s="90">
        <f t="shared" si="15"/>
        <v>0</v>
      </c>
      <c r="V178" s="90">
        <f t="shared" si="16"/>
        <v>177.79440420825043</v>
      </c>
      <c r="W178" s="90">
        <f t="shared" si="17"/>
        <v>376.58829822195281</v>
      </c>
      <c r="X178" s="90">
        <f t="shared" si="18"/>
        <v>593.64613979227966</v>
      </c>
      <c r="Y178" s="90">
        <f t="shared" si="19"/>
        <v>999.41492035383567</v>
      </c>
      <c r="Z178" s="90">
        <f t="shared" si="20"/>
        <v>1424.4421874519144</v>
      </c>
      <c r="AA178" s="84"/>
      <c r="AB178" s="84"/>
      <c r="AG178" s="84"/>
    </row>
    <row r="179" spans="2:33" x14ac:dyDescent="0.3">
      <c r="B179" s="84"/>
      <c r="C179" s="93" t="s">
        <v>168</v>
      </c>
      <c r="D179" s="92">
        <f t="shared" si="14"/>
        <v>3.5183190218023301</v>
      </c>
      <c r="E179" s="91">
        <f>$D179*LOOKUP($E$111:$J$111,'[16]Convergence programme'!$D$24:$AR$24,'[16]Convergence programme'!$D$34:$AR$34)/100</f>
        <v>3.508125398545705</v>
      </c>
      <c r="F179" s="91">
        <f>$D179*LOOKUP($E$111:$J$111,'[16]Convergence programme'!$D$24:$AR$24,'[16]Convergence programme'!$D$34:$AR$34)/100</f>
        <v>3.5591870878935743</v>
      </c>
      <c r="G179" s="91">
        <f>$D179*LOOKUP($E$111:$J$111,'[16]Convergence programme'!$D$24:$AR$24,'[16]Convergence programme'!$D$34:$AR$34)/100</f>
        <v>3.6364422895750317</v>
      </c>
      <c r="H179" s="91">
        <f>$D179*LOOKUP($E$111:$J$111,'[16]Convergence programme'!$D$24:$AR$24,'[16]Convergence programme'!$D$34:$AR$34)/100</f>
        <v>3.7120310349492969</v>
      </c>
      <c r="I179" s="91">
        <f>$D179*LOOKUP($E$111:$J$111,'[16]Convergence programme'!$D$24:$AR$24,'[16]Convergence programme'!$D$34:$AR$34)/100</f>
        <v>3.8176617472241525</v>
      </c>
      <c r="J179" s="91">
        <f>$D179*LOOKUP($E$111:$J$111,'[16]Convergence programme'!$D$24:$AR$24,'[16]Convergence programme'!$D$34:$AR$34)/100</f>
        <v>3.8626481249470488</v>
      </c>
      <c r="K179" s="84"/>
      <c r="L179" s="84"/>
      <c r="M179" s="91">
        <f>$D179*LOOKUP($M$111:$R$111,'[16]Convergence programme'!$D$40:$AR$40,'[16]Convergence programme'!$D$50:$AR$50)/100</f>
        <v>3.508125398545705</v>
      </c>
      <c r="N179" s="91">
        <f>$D179*LOOKUP($M$111:$R$111,'[16]Convergence programme'!$D$40:$AR$40,'[16]Convergence programme'!$D$50:$AR$50)/100</f>
        <v>3.4480656363409654</v>
      </c>
      <c r="O179" s="91">
        <f>$D179*LOOKUP($M$111:$R$111,'[16]Convergence programme'!$D$40:$AR$40,'[16]Convergence programme'!$D$50:$AR$50)/100</f>
        <v>3.4010747113742315</v>
      </c>
      <c r="P179" s="91">
        <f>$D179*LOOKUP($M$111:$R$111,'[16]Convergence programme'!$D$40:$AR$40,'[16]Convergence programme'!$D$50:$AR$50)/100</f>
        <v>3.3410023681243586</v>
      </c>
      <c r="Q179" s="91">
        <f>$D179*LOOKUP($M$111:$R$111,'[16]Convergence programme'!$D$40:$AR$40,'[16]Convergence programme'!$D$50:$AR$50)/100</f>
        <v>3.1930277091192578</v>
      </c>
      <c r="R179" s="91">
        <f>$D179*LOOKUP($M$111:$R$111,'[16]Convergence programme'!$D$40:$AR$40,'[16]Convergence programme'!$D$50:$AR$50)/100</f>
        <v>2.9723721670095311</v>
      </c>
      <c r="S179" s="91"/>
      <c r="T179" s="84"/>
      <c r="U179" s="90">
        <f t="shared" si="15"/>
        <v>0</v>
      </c>
      <c r="V179" s="90">
        <f t="shared" si="16"/>
        <v>111.12145155260889</v>
      </c>
      <c r="W179" s="90">
        <f t="shared" si="17"/>
        <v>235.36757820080024</v>
      </c>
      <c r="X179" s="90">
        <f t="shared" si="18"/>
        <v>371.02866682493828</v>
      </c>
      <c r="Y179" s="90">
        <f t="shared" si="19"/>
        <v>624.63403810489467</v>
      </c>
      <c r="Z179" s="90">
        <f t="shared" si="20"/>
        <v>890.27595793751766</v>
      </c>
      <c r="AA179" s="84"/>
      <c r="AB179" s="84"/>
      <c r="AG179" s="84"/>
    </row>
    <row r="180" spans="2:33" x14ac:dyDescent="0.3">
      <c r="B180" s="84"/>
      <c r="C180" s="93" t="s">
        <v>167</v>
      </c>
      <c r="D180" s="92">
        <f t="shared" si="14"/>
        <v>0</v>
      </c>
      <c r="E180" s="91">
        <f>$D180*LOOKUP($E$111:$J$111,'[16]Convergence programme'!$D$24:$AR$24,'[16]Convergence programme'!$D$34:$AR$34)/100</f>
        <v>0</v>
      </c>
      <c r="F180" s="91">
        <f>$D180*LOOKUP($E$111:$J$111,'[16]Convergence programme'!$D$24:$AR$24,'[16]Convergence programme'!$D$34:$AR$34)/100</f>
        <v>0</v>
      </c>
      <c r="G180" s="91">
        <f>$D180*LOOKUP($E$111:$J$111,'[16]Convergence programme'!$D$24:$AR$24,'[16]Convergence programme'!$D$34:$AR$34)/100</f>
        <v>0</v>
      </c>
      <c r="H180" s="91">
        <f>$D180*LOOKUP($E$111:$J$111,'[16]Convergence programme'!$D$24:$AR$24,'[16]Convergence programme'!$D$34:$AR$34)/100</f>
        <v>0</v>
      </c>
      <c r="I180" s="91">
        <f>$D180*LOOKUP($E$111:$J$111,'[16]Convergence programme'!$D$24:$AR$24,'[16]Convergence programme'!$D$34:$AR$34)/100</f>
        <v>0</v>
      </c>
      <c r="J180" s="91">
        <f>$D180*LOOKUP($E$111:$J$111,'[16]Convergence programme'!$D$24:$AR$24,'[16]Convergence programme'!$D$34:$AR$34)/100</f>
        <v>0</v>
      </c>
      <c r="K180" s="84"/>
      <c r="L180" s="84"/>
      <c r="M180" s="91">
        <f>$D180*LOOKUP($M$111:$R$111,'[16]Convergence programme'!$D$40:$AR$40,'[16]Convergence programme'!$D$50:$AR$50)/100</f>
        <v>0</v>
      </c>
      <c r="N180" s="91">
        <f>$D180*LOOKUP($M$111:$R$111,'[16]Convergence programme'!$D$40:$AR$40,'[16]Convergence programme'!$D$50:$AR$50)/100</f>
        <v>0</v>
      </c>
      <c r="O180" s="91">
        <f>$D180*LOOKUP($M$111:$R$111,'[16]Convergence programme'!$D$40:$AR$40,'[16]Convergence programme'!$D$50:$AR$50)/100</f>
        <v>0</v>
      </c>
      <c r="P180" s="91">
        <f>$D180*LOOKUP($M$111:$R$111,'[16]Convergence programme'!$D$40:$AR$40,'[16]Convergence programme'!$D$50:$AR$50)/100</f>
        <v>0</v>
      </c>
      <c r="Q180" s="91">
        <f>$D180*LOOKUP($M$111:$R$111,'[16]Convergence programme'!$D$40:$AR$40,'[16]Convergence programme'!$D$50:$AR$50)/100</f>
        <v>0</v>
      </c>
      <c r="R180" s="91">
        <f>$D180*LOOKUP($M$111:$R$111,'[16]Convergence programme'!$D$40:$AR$40,'[16]Convergence programme'!$D$50:$AR$50)/100</f>
        <v>0</v>
      </c>
      <c r="S180" s="91"/>
      <c r="T180" s="84"/>
      <c r="U180" s="90">
        <f t="shared" si="15"/>
        <v>0</v>
      </c>
      <c r="V180" s="90">
        <f t="shared" si="16"/>
        <v>0</v>
      </c>
      <c r="W180" s="90">
        <f t="shared" si="17"/>
        <v>0</v>
      </c>
      <c r="X180" s="90">
        <f t="shared" si="18"/>
        <v>0</v>
      </c>
      <c r="Y180" s="90">
        <f t="shared" si="19"/>
        <v>0</v>
      </c>
      <c r="Z180" s="90">
        <f t="shared" si="20"/>
        <v>0</v>
      </c>
      <c r="AA180" s="84"/>
      <c r="AB180" s="84"/>
      <c r="AG180" s="84"/>
    </row>
    <row r="181" spans="2:33" x14ac:dyDescent="0.3">
      <c r="B181" s="86"/>
      <c r="C181" s="89" t="s">
        <v>166</v>
      </c>
      <c r="D181" s="88">
        <f t="shared" si="14"/>
        <v>1.0918756468016769E-2</v>
      </c>
      <c r="E181" s="87">
        <f>$D181*LOOKUP($E$111:$J$111,'[16]Convergence programme'!$D$24:$AR$24,'[16]Convergence programme'!$D$34:$AR$34)/100</f>
        <v>1.0887121562490554E-2</v>
      </c>
      <c r="F181" s="87">
        <f>$D181*LOOKUP($E$111:$J$111,'[16]Convergence programme'!$D$24:$AR$24,'[16]Convergence programme'!$D$34:$AR$34)/100</f>
        <v>1.1045586484909473E-2</v>
      </c>
      <c r="G181" s="87">
        <f>$D181*LOOKUP($E$111:$J$111,'[16]Convergence programme'!$D$24:$AR$24,'[16]Convergence programme'!$D$34:$AR$34)/100</f>
        <v>1.1285340392335195E-2</v>
      </c>
      <c r="H181" s="87">
        <f>$D181*LOOKUP($E$111:$J$111,'[16]Convergence programme'!$D$24:$AR$24,'[16]Convergence programme'!$D$34:$AR$34)/100</f>
        <v>1.1519922616786726E-2</v>
      </c>
      <c r="I181" s="87">
        <f>$D181*LOOKUP($E$111:$J$111,'[16]Convergence programme'!$D$24:$AR$24,'[16]Convergence programme'!$D$34:$AR$34)/100</f>
        <v>1.1847737125853465E-2</v>
      </c>
      <c r="J181" s="87">
        <f>$D181*LOOKUP($E$111:$J$111,'[16]Convergence programme'!$D$24:$AR$24,'[16]Convergence programme'!$D$34:$AR$34)/100</f>
        <v>1.1987347917169058E-2</v>
      </c>
      <c r="K181" s="86"/>
      <c r="L181" s="86"/>
      <c r="M181" s="87">
        <f>$D181*LOOKUP($M$111:$R$111,'[16]Convergence programme'!$D$40:$AR$40,'[16]Convergence programme'!$D$50:$AR$50)/100</f>
        <v>1.0887121562490554E-2</v>
      </c>
      <c r="N181" s="87">
        <f>$D181*LOOKUP($M$111:$R$111,'[16]Convergence programme'!$D$40:$AR$40,'[16]Convergence programme'!$D$50:$AR$50)/100</f>
        <v>1.0700732007428373E-2</v>
      </c>
      <c r="O181" s="87">
        <f>$D181*LOOKUP($M$111:$R$111,'[16]Convergence programme'!$D$40:$AR$40,'[16]Convergence programme'!$D$50:$AR$50)/100</f>
        <v>1.0554900301224602E-2</v>
      </c>
      <c r="P181" s="87">
        <f>$D181*LOOKUP($M$111:$R$111,'[16]Convergence programme'!$D$40:$AR$40,'[16]Convergence programme'!$D$50:$AR$50)/100</f>
        <v>1.0368471702128301E-2</v>
      </c>
      <c r="Q181" s="87">
        <f>$D181*LOOKUP($M$111:$R$111,'[16]Convergence programme'!$D$40:$AR$40,'[16]Convergence programme'!$D$50:$AR$50)/100</f>
        <v>9.9092469260058536E-3</v>
      </c>
      <c r="R181" s="87">
        <f>$D181*LOOKUP($M$111:$R$111,'[16]Convergence programme'!$D$40:$AR$40,'[16]Convergence programme'!$D$50:$AR$50)/100</f>
        <v>9.2244641895102546E-3</v>
      </c>
      <c r="S181" s="87"/>
      <c r="T181" s="86"/>
      <c r="U181" s="85">
        <f t="shared" si="15"/>
        <v>0</v>
      </c>
      <c r="V181" s="85">
        <f t="shared" si="16"/>
        <v>0.34485447748110015</v>
      </c>
      <c r="W181" s="85">
        <f t="shared" si="17"/>
        <v>0.7304400911105936</v>
      </c>
      <c r="X181" s="85">
        <f t="shared" si="18"/>
        <v>1.1514509146584255</v>
      </c>
      <c r="Y181" s="85">
        <f t="shared" si="19"/>
        <v>1.9384901998476116</v>
      </c>
      <c r="Z181" s="85">
        <f t="shared" si="20"/>
        <v>2.7628837276588039</v>
      </c>
      <c r="AA181" s="84"/>
      <c r="AB181" s="84"/>
      <c r="AG181" s="84"/>
    </row>
    <row r="182" spans="2:33" x14ac:dyDescent="0.3">
      <c r="B182" s="95" t="s">
        <v>41</v>
      </c>
      <c r="C182" s="94" t="s">
        <v>165</v>
      </c>
      <c r="D182" s="92">
        <f t="shared" si="14"/>
        <v>6.8478108613903999</v>
      </c>
      <c r="E182" s="91">
        <f>$D182*LOOKUP($E$111:$J$111,'[16]Convergence programme'!$D$24:$AR$24,'[16]Convergence programme'!$D$35:$AR$35)/100</f>
        <v>6.8279707037409434</v>
      </c>
      <c r="F182" s="91">
        <f>$D182*LOOKUP($E$111:$J$111,'[16]Convergence programme'!$D$24:$AR$24,'[16]Convergence programme'!$D$35:$AR$35)/100</f>
        <v>6.9273536160779159</v>
      </c>
      <c r="G182" s="91">
        <f>$D182*LOOKUP($E$111:$J$111,'[16]Convergence programme'!$D$24:$AR$24,'[16]Convergence programme'!$D$35:$AR$35)/100</f>
        <v>7.0777177547176757</v>
      </c>
      <c r="H182" s="91">
        <f>$D182*LOOKUP($E$111:$J$111,'[16]Convergence programme'!$D$24:$AR$24,'[16]Convergence programme'!$D$35:$AR$35)/100</f>
        <v>7.2248384189795551</v>
      </c>
      <c r="I182" s="91">
        <f>$D182*LOOKUP($E$111:$J$111,'[16]Convergence programme'!$D$24:$AR$24,'[16]Convergence programme'!$D$35:$AR$35)/100</f>
        <v>7.430430673215108</v>
      </c>
      <c r="J182" s="91">
        <f>$D182*LOOKUP($E$111:$J$111,'[16]Convergence programme'!$D$24:$AR$24,'[16]Convergence programme'!$D$35:$AR$35)/100</f>
        <v>7.5179890225508208</v>
      </c>
      <c r="K182" s="84"/>
      <c r="L182" s="84"/>
      <c r="M182" s="91">
        <f>$D182*LOOKUP($M$111:$R$111,'[16]Convergence programme'!$D$40:$AR$40,'[16]Convergence programme'!$D$51:$AR$51)/100</f>
        <v>6.8279707037409434</v>
      </c>
      <c r="N182" s="91">
        <f>$D182*LOOKUP($M$111:$R$111,'[16]Convergence programme'!$D$40:$AR$40,'[16]Convergence programme'!$D$51:$AR$51)/100</f>
        <v>6.7110745697037713</v>
      </c>
      <c r="O182" s="91">
        <f>$D182*LOOKUP($M$111:$R$111,'[16]Convergence programme'!$D$40:$AR$40,'[16]Convergence programme'!$D$51:$AR$51)/100</f>
        <v>6.6196147093613895</v>
      </c>
      <c r="P182" s="91">
        <f>$D182*LOOKUP($M$111:$R$111,'[16]Convergence programme'!$D$40:$AR$40,'[16]Convergence programme'!$D$51:$AR$51)/100</f>
        <v>6.502694088455069</v>
      </c>
      <c r="Q182" s="91">
        <f>$D182*LOOKUP($M$111:$R$111,'[16]Convergence programme'!$D$40:$AR$40,'[16]Convergence programme'!$D$51:$AR$51)/100</f>
        <v>6.2146865283485422</v>
      </c>
      <c r="R182" s="91">
        <f>$D182*LOOKUP($M$111:$R$111,'[16]Convergence programme'!$D$40:$AR$40,'[16]Convergence programme'!$D$51:$AR$51)/100</f>
        <v>5.785217964377634</v>
      </c>
      <c r="S182" s="91"/>
      <c r="T182" s="84"/>
      <c r="U182" s="90">
        <f t="shared" si="15"/>
        <v>0</v>
      </c>
      <c r="V182" s="90">
        <f t="shared" si="16"/>
        <v>216.27904637414463</v>
      </c>
      <c r="W182" s="90">
        <f t="shared" si="17"/>
        <v>458.1030453562862</v>
      </c>
      <c r="X182" s="90">
        <f t="shared" si="18"/>
        <v>722.14433052448612</v>
      </c>
      <c r="Y182" s="90">
        <f t="shared" si="19"/>
        <v>1215.7441448665659</v>
      </c>
      <c r="Z182" s="90">
        <f t="shared" si="20"/>
        <v>1732.7710581731867</v>
      </c>
      <c r="AA182" s="84"/>
      <c r="AB182" s="84"/>
      <c r="AG182" s="84"/>
    </row>
    <row r="183" spans="2:33" x14ac:dyDescent="0.3">
      <c r="B183" s="84"/>
      <c r="C183" s="93" t="s">
        <v>164</v>
      </c>
      <c r="D183" s="92">
        <f t="shared" si="14"/>
        <v>0.233120114203727</v>
      </c>
      <c r="E183" s="91">
        <f>$D183*LOOKUP($E$111:$J$111,'[16]Convergence programme'!$D$24:$AR$24,'[16]Convergence programme'!$D$35:$AR$35)/100</f>
        <v>0.23244469545886376</v>
      </c>
      <c r="F183" s="91">
        <f>$D183*LOOKUP($E$111:$J$111,'[16]Convergence programme'!$D$24:$AR$24,'[16]Convergence programme'!$D$35:$AR$35)/100</f>
        <v>0.23582798923593365</v>
      </c>
      <c r="G183" s="91">
        <f>$D183*LOOKUP($E$111:$J$111,'[16]Convergence programme'!$D$24:$AR$24,'[16]Convergence programme'!$D$35:$AR$35)/100</f>
        <v>0.24094683756299287</v>
      </c>
      <c r="H183" s="91">
        <f>$D183*LOOKUP($E$111:$J$111,'[16]Convergence programme'!$D$24:$AR$24,'[16]Convergence programme'!$D$35:$AR$35)/100</f>
        <v>0.24595526824962743</v>
      </c>
      <c r="I183" s="91">
        <f>$D183*LOOKUP($E$111:$J$111,'[16]Convergence programme'!$D$24:$AR$24,'[16]Convergence programme'!$D$35:$AR$35)/100</f>
        <v>0.25295424803410449</v>
      </c>
      <c r="J183" s="91">
        <f>$D183*LOOKUP($E$111:$J$111,'[16]Convergence programme'!$D$24:$AR$24,'[16]Convergence programme'!$D$35:$AR$35)/100</f>
        <v>0.25593499805915515</v>
      </c>
      <c r="K183" s="84"/>
      <c r="L183" s="84"/>
      <c r="M183" s="91">
        <f>$D183*LOOKUP($M$111:$R$111,'[16]Convergence programme'!$D$40:$AR$40,'[16]Convergence programme'!$D$51:$AR$51)/100</f>
        <v>0.23244469545886376</v>
      </c>
      <c r="N183" s="91">
        <f>$D183*LOOKUP($M$111:$R$111,'[16]Convergence programme'!$D$40:$AR$40,'[16]Convergence programme'!$D$51:$AR$51)/100</f>
        <v>0.22846519884771077</v>
      </c>
      <c r="O183" s="91">
        <f>$D183*LOOKUP($M$111:$R$111,'[16]Convergence programme'!$D$40:$AR$40,'[16]Convergence programme'!$D$51:$AR$51)/100</f>
        <v>0.22535162963272462</v>
      </c>
      <c r="P183" s="91">
        <f>$D183*LOOKUP($M$111:$R$111,'[16]Convergence programme'!$D$40:$AR$40,'[16]Convergence programme'!$D$51:$AR$51)/100</f>
        <v>0.22137129941476677</v>
      </c>
      <c r="Q183" s="91">
        <f>$D183*LOOKUP($M$111:$R$111,'[16]Convergence programme'!$D$40:$AR$40,'[16]Convergence programme'!$D$51:$AR$51)/100</f>
        <v>0.21156665430078969</v>
      </c>
      <c r="R183" s="91">
        <f>$D183*LOOKUP($M$111:$R$111,'[16]Convergence programme'!$D$40:$AR$40,'[16]Convergence programme'!$D$51:$AR$51)/100</f>
        <v>0.19694625039268876</v>
      </c>
      <c r="S183" s="91"/>
      <c r="T183" s="84"/>
      <c r="U183" s="90">
        <f t="shared" si="15"/>
        <v>0</v>
      </c>
      <c r="V183" s="90">
        <f t="shared" si="16"/>
        <v>7.3627903882228782</v>
      </c>
      <c r="W183" s="90">
        <f t="shared" si="17"/>
        <v>15.595207930268252</v>
      </c>
      <c r="X183" s="90">
        <f t="shared" si="18"/>
        <v>24.583968834860663</v>
      </c>
      <c r="Y183" s="90">
        <f t="shared" si="19"/>
        <v>41.387593733314802</v>
      </c>
      <c r="Z183" s="90">
        <f t="shared" si="20"/>
        <v>58.988747666466388</v>
      </c>
      <c r="AA183" s="84"/>
      <c r="AB183" s="84"/>
      <c r="AG183" s="84"/>
    </row>
    <row r="184" spans="2:33" x14ac:dyDescent="0.3">
      <c r="B184" s="84"/>
      <c r="C184" s="93" t="s">
        <v>163</v>
      </c>
      <c r="D184" s="92">
        <f t="shared" si="14"/>
        <v>5.2134422878013495E-2</v>
      </c>
      <c r="E184" s="91">
        <f>$D184*LOOKUP($E$111:$J$111,'[16]Convergence programme'!$D$24:$AR$24,'[16]Convergence programme'!$D$35:$AR$35)/100</f>
        <v>5.1983373850842611E-2</v>
      </c>
      <c r="F184" s="91">
        <f>$D184*LOOKUP($E$111:$J$111,'[16]Convergence programme'!$D$24:$AR$24,'[16]Convergence programme'!$D$35:$AR$35)/100</f>
        <v>5.2740005551615406E-2</v>
      </c>
      <c r="G184" s="91">
        <f>$D184*LOOKUP($E$111:$J$111,'[16]Convergence programme'!$D$24:$AR$24,'[16]Convergence programme'!$D$35:$AR$35)/100</f>
        <v>5.3884772506808717E-2</v>
      </c>
      <c r="H184" s="91">
        <f>$D184*LOOKUP($E$111:$J$111,'[16]Convergence programme'!$D$24:$AR$24,'[16]Convergence programme'!$D$35:$AR$35)/100</f>
        <v>5.5004845925887592E-2</v>
      </c>
      <c r="I184" s="91">
        <f>$D184*LOOKUP($E$111:$J$111,'[16]Convergence programme'!$D$24:$AR$24,'[16]Convergence programme'!$D$35:$AR$35)/100</f>
        <v>5.6570080968110129E-2</v>
      </c>
      <c r="J184" s="91">
        <f>$D184*LOOKUP($E$111:$J$111,'[16]Convergence programme'!$D$24:$AR$24,'[16]Convergence programme'!$D$35:$AR$35)/100</f>
        <v>5.7236688750241856E-2</v>
      </c>
      <c r="K184" s="84"/>
      <c r="L184" s="84"/>
      <c r="M184" s="91">
        <f>$D184*LOOKUP($M$111:$R$111,'[16]Convergence programme'!$D$40:$AR$40,'[16]Convergence programme'!$D$51:$AR$51)/100</f>
        <v>5.1983373850842611E-2</v>
      </c>
      <c r="N184" s="91">
        <f>$D184*LOOKUP($M$111:$R$111,'[16]Convergence programme'!$D$40:$AR$40,'[16]Convergence programme'!$D$51:$AR$51)/100</f>
        <v>5.1093408779076387E-2</v>
      </c>
      <c r="O184" s="91">
        <f>$D184*LOOKUP($M$111:$R$111,'[16]Convergence programme'!$D$40:$AR$40,'[16]Convergence programme'!$D$51:$AR$51)/100</f>
        <v>5.0397097632058872E-2</v>
      </c>
      <c r="P184" s="91">
        <f>$D184*LOOKUP($M$111:$R$111,'[16]Convergence programme'!$D$40:$AR$40,'[16]Convergence programme'!$D$51:$AR$51)/100</f>
        <v>4.9506946134467357E-2</v>
      </c>
      <c r="Q184" s="91">
        <f>$D184*LOOKUP($M$111:$R$111,'[16]Convergence programme'!$D$40:$AR$40,'[16]Convergence programme'!$D$51:$AR$51)/100</f>
        <v>4.7314258831242129E-2</v>
      </c>
      <c r="R184" s="91">
        <f>$D184*LOOKUP($M$111:$R$111,'[16]Convergence programme'!$D$40:$AR$40,'[16]Convergence programme'!$D$51:$AR$51)/100</f>
        <v>4.4044586788587858E-2</v>
      </c>
      <c r="S184" s="91"/>
      <c r="T184" s="84"/>
      <c r="U184" s="90">
        <f t="shared" si="15"/>
        <v>0</v>
      </c>
      <c r="V184" s="90">
        <f t="shared" si="16"/>
        <v>1.6465967725390191</v>
      </c>
      <c r="W184" s="90">
        <f t="shared" si="17"/>
        <v>3.4876748747498452</v>
      </c>
      <c r="X184" s="90">
        <f t="shared" si="18"/>
        <v>5.4978997914202354</v>
      </c>
      <c r="Y184" s="90">
        <f t="shared" si="19"/>
        <v>9.2558221368679998</v>
      </c>
      <c r="Z184" s="90">
        <f t="shared" si="20"/>
        <v>13.192101961653997</v>
      </c>
      <c r="AA184" s="84"/>
      <c r="AB184" s="84"/>
      <c r="AG184" s="84"/>
    </row>
    <row r="185" spans="2:33" x14ac:dyDescent="0.3">
      <c r="B185" s="84"/>
      <c r="C185" s="93" t="s">
        <v>162</v>
      </c>
      <c r="D185" s="92">
        <f t="shared" si="14"/>
        <v>0.23323313315808489</v>
      </c>
      <c r="E185" s="91">
        <f>$D185*LOOKUP($E$111:$J$111,'[16]Convergence programme'!$D$24:$AR$24,'[16]Convergence programme'!$D$35:$AR$35)/100</f>
        <v>0.23255738696348374</v>
      </c>
      <c r="F185" s="91">
        <f>$D185*LOOKUP($E$111:$J$111,'[16]Convergence programme'!$D$24:$AR$24,'[16]Convergence programme'!$D$35:$AR$35)/100</f>
        <v>0.23594232099509058</v>
      </c>
      <c r="G185" s="91">
        <f>$D185*LOOKUP($E$111:$J$111,'[16]Convergence programme'!$D$24:$AR$24,'[16]Convergence programme'!$D$35:$AR$35)/100</f>
        <v>0.24106365099082694</v>
      </c>
      <c r="H185" s="91">
        <f>$D185*LOOKUP($E$111:$J$111,'[16]Convergence programme'!$D$24:$AR$24,'[16]Convergence programme'!$D$35:$AR$35)/100</f>
        <v>0.24607450981456633</v>
      </c>
      <c r="I185" s="91">
        <f>$D185*LOOKUP($E$111:$J$111,'[16]Convergence programme'!$D$24:$AR$24,'[16]Convergence programme'!$D$35:$AR$35)/100</f>
        <v>0.25307688277418622</v>
      </c>
      <c r="J185" s="91">
        <f>$D185*LOOKUP($E$111:$J$111,'[16]Convergence programme'!$D$24:$AR$24,'[16]Convergence programme'!$D$35:$AR$35)/100</f>
        <v>0.25605907789655158</v>
      </c>
      <c r="K185" s="84"/>
      <c r="L185" s="84"/>
      <c r="M185" s="91">
        <f>$D185*LOOKUP($M$111:$R$111,'[16]Convergence programme'!$D$40:$AR$40,'[16]Convergence programme'!$D$51:$AR$51)/100</f>
        <v>0.23255738696348374</v>
      </c>
      <c r="N185" s="91">
        <f>$D185*LOOKUP($M$111:$R$111,'[16]Convergence programme'!$D$40:$AR$40,'[16]Convergence programme'!$D$51:$AR$51)/100</f>
        <v>0.22857596105271882</v>
      </c>
      <c r="O185" s="91">
        <f>$D185*LOOKUP($M$111:$R$111,'[16]Convergence programme'!$D$40:$AR$40,'[16]Convergence programme'!$D$51:$AR$51)/100</f>
        <v>0.22546088234835121</v>
      </c>
      <c r="P185" s="91">
        <f>$D185*LOOKUP($M$111:$R$111,'[16]Convergence programme'!$D$40:$AR$40,'[16]Convergence programme'!$D$51:$AR$51)/100</f>
        <v>0.22147862242664054</v>
      </c>
      <c r="Q185" s="91">
        <f>$D185*LOOKUP($M$111:$R$111,'[16]Convergence programme'!$D$40:$AR$40,'[16]Convergence programme'!$D$51:$AR$51)/100</f>
        <v>0.21166922392301102</v>
      </c>
      <c r="R185" s="91">
        <f>$D185*LOOKUP($M$111:$R$111,'[16]Convergence programme'!$D$40:$AR$40,'[16]Convergence programme'!$D$51:$AR$51)/100</f>
        <v>0.19704173189740626</v>
      </c>
      <c r="S185" s="91"/>
      <c r="T185" s="84"/>
      <c r="U185" s="90">
        <f t="shared" si="15"/>
        <v>0</v>
      </c>
      <c r="V185" s="90">
        <f t="shared" si="16"/>
        <v>7.3663599423717532</v>
      </c>
      <c r="W185" s="90">
        <f t="shared" si="17"/>
        <v>15.602768642475729</v>
      </c>
      <c r="X185" s="90">
        <f t="shared" si="18"/>
        <v>24.595887387925785</v>
      </c>
      <c r="Y185" s="90">
        <f t="shared" si="19"/>
        <v>41.407658851175199</v>
      </c>
      <c r="Z185" s="90">
        <f t="shared" si="20"/>
        <v>59.01734599914532</v>
      </c>
      <c r="AA185" s="84"/>
      <c r="AB185" s="84"/>
      <c r="AG185" s="84"/>
    </row>
    <row r="186" spans="2:33" x14ac:dyDescent="0.3">
      <c r="B186" s="84"/>
      <c r="C186" s="93" t="s">
        <v>161</v>
      </c>
      <c r="D186" s="92">
        <f t="shared" si="14"/>
        <v>0.79573630554572894</v>
      </c>
      <c r="E186" s="91">
        <f>$D186*LOOKUP($E$111:$J$111,'[16]Convergence programme'!$D$24:$AR$24,'[16]Convergence programme'!$D$35:$AR$35)/100</f>
        <v>0.79343081930071047</v>
      </c>
      <c r="F186" s="91">
        <f>$D186*LOOKUP($E$111:$J$111,'[16]Convergence programme'!$D$24:$AR$24,'[16]Convergence programme'!$D$35:$AR$35)/100</f>
        <v>0.80497941389512073</v>
      </c>
      <c r="G186" s="91">
        <f>$D186*LOOKUP($E$111:$J$111,'[16]Convergence programme'!$D$24:$AR$24,'[16]Convergence programme'!$D$35:$AR$35)/100</f>
        <v>0.82245218097202499</v>
      </c>
      <c r="H186" s="91">
        <f>$D186*LOOKUP($E$111:$J$111,'[16]Convergence programme'!$D$24:$AR$24,'[16]Convergence programme'!$D$35:$AR$35)/100</f>
        <v>0.83954804652947557</v>
      </c>
      <c r="I186" s="91">
        <f>$D186*LOOKUP($E$111:$J$111,'[16]Convergence programme'!$D$24:$AR$24,'[16]Convergence programme'!$D$35:$AR$35)/100</f>
        <v>0.86343848745222618</v>
      </c>
      <c r="J186" s="91">
        <f>$D186*LOOKUP($E$111:$J$111,'[16]Convergence programme'!$D$24:$AR$24,'[16]Convergence programme'!$D$35:$AR$35)/100</f>
        <v>0.87361303211042041</v>
      </c>
      <c r="K186" s="84"/>
      <c r="L186" s="84"/>
      <c r="M186" s="91">
        <f>$D186*LOOKUP($M$111:$R$111,'[16]Convergence programme'!$D$40:$AR$40,'[16]Convergence programme'!$D$51:$AR$51)/100</f>
        <v>0.79343081930071047</v>
      </c>
      <c r="N186" s="91">
        <f>$D186*LOOKUP($M$111:$R$111,'[16]Convergence programme'!$D$40:$AR$40,'[16]Convergence programme'!$D$51:$AR$51)/100</f>
        <v>0.77984713544697282</v>
      </c>
      <c r="O186" s="91">
        <f>$D186*LOOKUP($M$111:$R$111,'[16]Convergence programme'!$D$40:$AR$40,'[16]Convergence programme'!$D$51:$AR$51)/100</f>
        <v>0.76921922342549554</v>
      </c>
      <c r="P186" s="91">
        <f>$D186*LOOKUP($M$111:$R$111,'[16]Convergence programme'!$D$40:$AR$40,'[16]Convergence programme'!$D$51:$AR$51)/100</f>
        <v>0.75563269412360146</v>
      </c>
      <c r="Q186" s="91">
        <f>$D186*LOOKUP($M$111:$R$111,'[16]Convergence programme'!$D$40:$AR$40,'[16]Convergence programme'!$D$51:$AR$51)/100</f>
        <v>0.72216534572755153</v>
      </c>
      <c r="R186" s="91">
        <f>$D186*LOOKUP($M$111:$R$111,'[16]Convergence programme'!$D$40:$AR$40,'[16]Convergence programme'!$D$51:$AR$51)/100</f>
        <v>0.67225980140694663</v>
      </c>
      <c r="S186" s="91"/>
      <c r="T186" s="84"/>
      <c r="U186" s="90">
        <f t="shared" si="15"/>
        <v>0</v>
      </c>
      <c r="V186" s="90">
        <f t="shared" si="16"/>
        <v>25.132278448147915</v>
      </c>
      <c r="W186" s="90">
        <f t="shared" si="17"/>
        <v>53.232957546529455</v>
      </c>
      <c r="X186" s="90">
        <f t="shared" si="18"/>
        <v>83.915352405874117</v>
      </c>
      <c r="Y186" s="90">
        <f t="shared" si="19"/>
        <v>141.27314172467464</v>
      </c>
      <c r="Z186" s="90">
        <f t="shared" si="20"/>
        <v>201.35323070347377</v>
      </c>
      <c r="AA186" s="84"/>
      <c r="AB186" s="84"/>
      <c r="AG186" s="84"/>
    </row>
    <row r="187" spans="2:33" x14ac:dyDescent="0.3">
      <c r="B187" s="84"/>
      <c r="C187" s="93" t="s">
        <v>160</v>
      </c>
      <c r="D187" s="92">
        <f t="shared" si="14"/>
        <v>0</v>
      </c>
      <c r="E187" s="91">
        <f>$D187*LOOKUP($E$111:$J$111,'[16]Convergence programme'!$D$24:$AR$24,'[16]Convergence programme'!$D$35:$AR$35)/100</f>
        <v>0</v>
      </c>
      <c r="F187" s="91">
        <f>$D187*LOOKUP($E$111:$J$111,'[16]Convergence programme'!$D$24:$AR$24,'[16]Convergence programme'!$D$35:$AR$35)/100</f>
        <v>0</v>
      </c>
      <c r="G187" s="91">
        <f>$D187*LOOKUP($E$111:$J$111,'[16]Convergence programme'!$D$24:$AR$24,'[16]Convergence programme'!$D$35:$AR$35)/100</f>
        <v>0</v>
      </c>
      <c r="H187" s="91">
        <f>$D187*LOOKUP($E$111:$J$111,'[16]Convergence programme'!$D$24:$AR$24,'[16]Convergence programme'!$D$35:$AR$35)/100</f>
        <v>0</v>
      </c>
      <c r="I187" s="91">
        <f>$D187*LOOKUP($E$111:$J$111,'[16]Convergence programme'!$D$24:$AR$24,'[16]Convergence programme'!$D$35:$AR$35)/100</f>
        <v>0</v>
      </c>
      <c r="J187" s="91">
        <f>$D187*LOOKUP($E$111:$J$111,'[16]Convergence programme'!$D$24:$AR$24,'[16]Convergence programme'!$D$35:$AR$35)/100</f>
        <v>0</v>
      </c>
      <c r="K187" s="84"/>
      <c r="L187" s="84"/>
      <c r="M187" s="91">
        <f>$D187*LOOKUP($M$111:$R$111,'[16]Convergence programme'!$D$40:$AR$40,'[16]Convergence programme'!$D$51:$AR$51)/100</f>
        <v>0</v>
      </c>
      <c r="N187" s="91">
        <f>$D187*LOOKUP($M$111:$R$111,'[16]Convergence programme'!$D$40:$AR$40,'[16]Convergence programme'!$D$51:$AR$51)/100</f>
        <v>0</v>
      </c>
      <c r="O187" s="91">
        <f>$D187*LOOKUP($M$111:$R$111,'[16]Convergence programme'!$D$40:$AR$40,'[16]Convergence programme'!$D$51:$AR$51)/100</f>
        <v>0</v>
      </c>
      <c r="P187" s="91">
        <f>$D187*LOOKUP($M$111:$R$111,'[16]Convergence programme'!$D$40:$AR$40,'[16]Convergence programme'!$D$51:$AR$51)/100</f>
        <v>0</v>
      </c>
      <c r="Q187" s="91">
        <f>$D187*LOOKUP($M$111:$R$111,'[16]Convergence programme'!$D$40:$AR$40,'[16]Convergence programme'!$D$51:$AR$51)/100</f>
        <v>0</v>
      </c>
      <c r="R187" s="91">
        <f>$D187*LOOKUP($M$111:$R$111,'[16]Convergence programme'!$D$40:$AR$40,'[16]Convergence programme'!$D$51:$AR$51)/100</f>
        <v>0</v>
      </c>
      <c r="S187" s="91"/>
      <c r="T187" s="84"/>
      <c r="U187" s="90">
        <f t="shared" si="15"/>
        <v>0</v>
      </c>
      <c r="V187" s="90">
        <f t="shared" si="16"/>
        <v>0</v>
      </c>
      <c r="W187" s="90">
        <f t="shared" si="17"/>
        <v>0</v>
      </c>
      <c r="X187" s="90">
        <f t="shared" si="18"/>
        <v>0</v>
      </c>
      <c r="Y187" s="90">
        <f t="shared" si="19"/>
        <v>0</v>
      </c>
      <c r="Z187" s="90">
        <f t="shared" si="20"/>
        <v>0</v>
      </c>
      <c r="AA187" s="84"/>
      <c r="AB187" s="84"/>
      <c r="AG187" s="84"/>
    </row>
    <row r="188" spans="2:33" x14ac:dyDescent="0.3">
      <c r="B188" s="86"/>
      <c r="C188" s="89" t="s">
        <v>159</v>
      </c>
      <c r="D188" s="88">
        <f t="shared" si="14"/>
        <v>6.5824546698872808E-3</v>
      </c>
      <c r="E188" s="87">
        <f>$D188*LOOKUP($E$111:$J$111,'[16]Convergence programme'!$D$24:$AR$24,'[16]Convergence programme'!$D$35:$AR$35)/100</f>
        <v>6.5633833285470436E-3</v>
      </c>
      <c r="F188" s="87">
        <f>$D188*LOOKUP($E$111:$J$111,'[16]Convergence programme'!$D$24:$AR$24,'[16]Convergence programme'!$D$35:$AR$35)/100</f>
        <v>6.6589151019358127E-3</v>
      </c>
      <c r="G188" s="87">
        <f>$D188*LOOKUP($E$111:$J$111,'[16]Convergence programme'!$D$24:$AR$24,'[16]Convergence programme'!$D$35:$AR$35)/100</f>
        <v>6.803452552897462E-3</v>
      </c>
      <c r="H188" s="87">
        <f>$D188*LOOKUP($E$111:$J$111,'[16]Convergence programme'!$D$24:$AR$24,'[16]Convergence programme'!$D$35:$AR$35)/100</f>
        <v>6.9448722157809221E-3</v>
      </c>
      <c r="I188" s="87">
        <f>$D188*LOOKUP($E$111:$J$111,'[16]Convergence programme'!$D$24:$AR$24,'[16]Convergence programme'!$D$35:$AR$35)/100</f>
        <v>7.1424976644649243E-3</v>
      </c>
      <c r="J188" s="87">
        <f>$D188*LOOKUP($E$111:$J$111,'[16]Convergence programme'!$D$24:$AR$24,'[16]Convergence programme'!$D$35:$AR$35)/100</f>
        <v>7.2266630827480275E-3</v>
      </c>
      <c r="K188" s="86"/>
      <c r="L188" s="86"/>
      <c r="M188" s="87">
        <f>$D188*LOOKUP($M$111:$R$111,'[16]Convergence programme'!$D$40:$AR$40,'[16]Convergence programme'!$D$51:$AR$51)/100</f>
        <v>6.5633833285470436E-3</v>
      </c>
      <c r="N188" s="87">
        <f>$D188*LOOKUP($M$111:$R$111,'[16]Convergence programme'!$D$40:$AR$40,'[16]Convergence programme'!$D$51:$AR$51)/100</f>
        <v>6.4510169798029249E-3</v>
      </c>
      <c r="O188" s="87">
        <f>$D188*LOOKUP($M$111:$R$111,'[16]Convergence programme'!$D$40:$AR$40,'[16]Convergence programme'!$D$51:$AR$51)/100</f>
        <v>6.3631012360705255E-3</v>
      </c>
      <c r="P188" s="87">
        <f>$D188*LOOKUP($M$111:$R$111,'[16]Convergence programme'!$D$40:$AR$40,'[16]Convergence programme'!$D$51:$AR$51)/100</f>
        <v>6.2507113493360253E-3</v>
      </c>
      <c r="Q188" s="87">
        <f>$D188*LOOKUP($M$111:$R$111,'[16]Convergence programme'!$D$40:$AR$40,'[16]Convergence programme'!$D$51:$AR$51)/100</f>
        <v>5.9738642302552391E-3</v>
      </c>
      <c r="R188" s="87">
        <f>$D188*LOOKUP($M$111:$R$111,'[16]Convergence programme'!$D$40:$AR$40,'[16]Convergence programme'!$D$51:$AR$51)/100</f>
        <v>5.5610377939383226E-3</v>
      </c>
      <c r="S188" s="87"/>
      <c r="T188" s="86"/>
      <c r="U188" s="85">
        <f t="shared" si="15"/>
        <v>0</v>
      </c>
      <c r="V188" s="85">
        <f t="shared" si="16"/>
        <v>0.20789812213288777</v>
      </c>
      <c r="W188" s="85">
        <f t="shared" si="17"/>
        <v>0.44035131682693651</v>
      </c>
      <c r="X188" s="85">
        <f t="shared" si="18"/>
        <v>0.69416086644489683</v>
      </c>
      <c r="Y188" s="85">
        <f t="shared" si="19"/>
        <v>1.1686334342096851</v>
      </c>
      <c r="Z188" s="85">
        <f t="shared" si="20"/>
        <v>1.665625288809705</v>
      </c>
      <c r="AA188" s="84"/>
      <c r="AB188" s="84"/>
      <c r="AG188" s="84"/>
    </row>
    <row r="189" spans="2:33" x14ac:dyDescent="0.3">
      <c r="B189" s="95" t="s">
        <v>158</v>
      </c>
      <c r="C189" s="94" t="s">
        <v>157</v>
      </c>
      <c r="D189" s="92">
        <f t="shared" si="14"/>
        <v>9.2542546319287794E-2</v>
      </c>
      <c r="E189" s="91">
        <f>$D189*LOOKUP($E$111:$J$111,'[16]Convergence programme'!$D$24:$AR$24,'[16]Convergence programme'!$D$36:$AR$36)/100</f>
        <v>8.9645380211510695E-2</v>
      </c>
      <c r="F189" s="91">
        <f>$D189*LOOKUP($E$111:$J$111,'[16]Convergence programme'!$D$24:$AR$24,'[16]Convergence programme'!$D$36:$AR$36)/100</f>
        <v>0.10170662656642106</v>
      </c>
      <c r="G189" s="91">
        <f>$D189*LOOKUP($E$111:$J$111,'[16]Convergence programme'!$D$24:$AR$24,'[16]Convergence programme'!$D$36:$AR$36)/100</f>
        <v>0.10709150142234602</v>
      </c>
      <c r="H189" s="91">
        <f>$D189*LOOKUP($E$111:$J$111,'[16]Convergence programme'!$D$24:$AR$24,'[16]Convergence programme'!$D$36:$AR$36)/100</f>
        <v>0.11117767879068369</v>
      </c>
      <c r="I189" s="91">
        <f>$D189*LOOKUP($E$111:$J$111,'[16]Convergence programme'!$D$24:$AR$24,'[16]Convergence programme'!$D$36:$AR$36)/100</f>
        <v>0.11777971688348877</v>
      </c>
      <c r="J189" s="91">
        <f>$D189*LOOKUP($E$111:$J$111,'[16]Convergence programme'!$D$24:$AR$24,'[16]Convergence programme'!$D$36:$AR$36)/100</f>
        <v>0.12346952229202594</v>
      </c>
      <c r="K189" s="84"/>
      <c r="L189" s="84"/>
      <c r="M189" s="91">
        <f>$D189*LOOKUP($M$111:$R$111,'[16]Convergence programme'!$D$40:$AR$40,'[16]Convergence programme'!$D$52:$AR$52)/100</f>
        <v>8.9645380211510695E-2</v>
      </c>
      <c r="N189" s="91">
        <f>$D189*LOOKUP($M$111:$R$111,'[16]Convergence programme'!$D$40:$AR$40,'[16]Convergence programme'!$D$52:$AR$52)/100</f>
        <v>8.9445406573394809E-2</v>
      </c>
      <c r="O189" s="91">
        <f>$D189*LOOKUP($M$111:$R$111,'[16]Convergence programme'!$D$40:$AR$40,'[16]Convergence programme'!$D$52:$AR$52)/100</f>
        <v>8.5979089000940298E-2</v>
      </c>
      <c r="P189" s="91">
        <f>$D189*LOOKUP($M$111:$R$111,'[16]Convergence programme'!$D$40:$AR$40,'[16]Convergence programme'!$D$52:$AR$52)/100</f>
        <v>7.9508713290719207E-2</v>
      </c>
      <c r="Q189" s="91">
        <f>$D189*LOOKUP($M$111:$R$111,'[16]Convergence programme'!$D$40:$AR$40,'[16]Convergence programme'!$D$52:$AR$52)/100</f>
        <v>7.7165624443454484E-2</v>
      </c>
      <c r="R189" s="91">
        <f>$D189*LOOKUP($M$111:$R$111,'[16]Convergence programme'!$D$40:$AR$40,'[16]Convergence programme'!$D$52:$AR$52)/100</f>
        <v>7.7523689019992292E-2</v>
      </c>
      <c r="S189" s="91"/>
      <c r="T189" s="84"/>
      <c r="U189" s="90">
        <f t="shared" si="15"/>
        <v>0</v>
      </c>
      <c r="V189" s="90">
        <f t="shared" si="16"/>
        <v>12.261219993026248</v>
      </c>
      <c r="W189" s="90">
        <f t="shared" si="17"/>
        <v>21.112412421405725</v>
      </c>
      <c r="X189" s="90">
        <f t="shared" si="18"/>
        <v>31.668965499964479</v>
      </c>
      <c r="Y189" s="90">
        <f t="shared" si="19"/>
        <v>40.614092440034291</v>
      </c>
      <c r="Z189" s="90">
        <f t="shared" si="20"/>
        <v>45.945833272033653</v>
      </c>
      <c r="AA189" s="84"/>
      <c r="AB189" s="84"/>
      <c r="AG189" s="84"/>
    </row>
    <row r="190" spans="2:33" x14ac:dyDescent="0.3">
      <c r="B190" s="84"/>
      <c r="C190" s="93" t="s">
        <v>156</v>
      </c>
      <c r="D190" s="92">
        <f t="shared" si="14"/>
        <v>0</v>
      </c>
      <c r="E190" s="91">
        <f>$D190*LOOKUP($E$111:$J$111,'[16]Convergence programme'!$D$24:$AR$24,'[16]Convergence programme'!$D$36:$AR$36)/100</f>
        <v>0</v>
      </c>
      <c r="F190" s="91">
        <f>$D190*LOOKUP($E$111:$J$111,'[16]Convergence programme'!$D$24:$AR$24,'[16]Convergence programme'!$D$36:$AR$36)/100</f>
        <v>0</v>
      </c>
      <c r="G190" s="91">
        <f>$D190*LOOKUP($E$111:$J$111,'[16]Convergence programme'!$D$24:$AR$24,'[16]Convergence programme'!$D$36:$AR$36)/100</f>
        <v>0</v>
      </c>
      <c r="H190" s="91">
        <f>$D190*LOOKUP($E$111:$J$111,'[16]Convergence programme'!$D$24:$AR$24,'[16]Convergence programme'!$D$36:$AR$36)/100</f>
        <v>0</v>
      </c>
      <c r="I190" s="91">
        <f>$D190*LOOKUP($E$111:$J$111,'[16]Convergence programme'!$D$24:$AR$24,'[16]Convergence programme'!$D$36:$AR$36)/100</f>
        <v>0</v>
      </c>
      <c r="J190" s="91">
        <f>$D190*LOOKUP($E$111:$J$111,'[16]Convergence programme'!$D$24:$AR$24,'[16]Convergence programme'!$D$36:$AR$36)/100</f>
        <v>0</v>
      </c>
      <c r="K190" s="84"/>
      <c r="L190" s="84"/>
      <c r="M190" s="91">
        <f>$D190*LOOKUP($M$111:$R$111,'[16]Convergence programme'!$D$40:$AR$40,'[16]Convergence programme'!$D$52:$AR$52)/100</f>
        <v>0</v>
      </c>
      <c r="N190" s="91">
        <f>$D190*LOOKUP($M$111:$R$111,'[16]Convergence programme'!$D$40:$AR$40,'[16]Convergence programme'!$D$52:$AR$52)/100</f>
        <v>0</v>
      </c>
      <c r="O190" s="91">
        <f>$D190*LOOKUP($M$111:$R$111,'[16]Convergence programme'!$D$40:$AR$40,'[16]Convergence programme'!$D$52:$AR$52)/100</f>
        <v>0</v>
      </c>
      <c r="P190" s="91">
        <f>$D190*LOOKUP($M$111:$R$111,'[16]Convergence programme'!$D$40:$AR$40,'[16]Convergence programme'!$D$52:$AR$52)/100</f>
        <v>0</v>
      </c>
      <c r="Q190" s="91">
        <f>$D190*LOOKUP($M$111:$R$111,'[16]Convergence programme'!$D$40:$AR$40,'[16]Convergence programme'!$D$52:$AR$52)/100</f>
        <v>0</v>
      </c>
      <c r="R190" s="91">
        <f>$D190*LOOKUP($M$111:$R$111,'[16]Convergence programme'!$D$40:$AR$40,'[16]Convergence programme'!$D$52:$AR$52)/100</f>
        <v>0</v>
      </c>
      <c r="S190" s="91"/>
      <c r="T190" s="84"/>
      <c r="U190" s="90">
        <f t="shared" si="15"/>
        <v>0</v>
      </c>
      <c r="V190" s="90">
        <f t="shared" si="16"/>
        <v>0</v>
      </c>
      <c r="W190" s="90">
        <f t="shared" si="17"/>
        <v>0</v>
      </c>
      <c r="X190" s="90">
        <f t="shared" si="18"/>
        <v>0</v>
      </c>
      <c r="Y190" s="90">
        <f t="shared" si="19"/>
        <v>0</v>
      </c>
      <c r="Z190" s="90">
        <f t="shared" si="20"/>
        <v>0</v>
      </c>
      <c r="AA190" s="84"/>
      <c r="AB190" s="84"/>
      <c r="AG190" s="84"/>
    </row>
    <row r="191" spans="2:33" x14ac:dyDescent="0.3">
      <c r="B191" s="84"/>
      <c r="C191" s="93" t="s">
        <v>155</v>
      </c>
      <c r="D191" s="92">
        <f t="shared" si="14"/>
        <v>2.2943353248216338</v>
      </c>
      <c r="E191" s="91">
        <f>$D191*LOOKUP($E$111:$J$111,'[16]Convergence programme'!$D$24:$AR$24,'[16]Convergence programme'!$D$36:$AR$36)/100</f>
        <v>2.2225081403824305</v>
      </c>
      <c r="F191" s="91">
        <f>$D191*LOOKUP($E$111:$J$111,'[16]Convergence programme'!$D$24:$AR$24,'[16]Convergence programme'!$D$36:$AR$36)/100</f>
        <v>2.5215332339644889</v>
      </c>
      <c r="G191" s="91">
        <f>$D191*LOOKUP($E$111:$J$111,'[16]Convergence programme'!$D$24:$AR$24,'[16]Convergence programme'!$D$36:$AR$36)/100</f>
        <v>2.6550362452071941</v>
      </c>
      <c r="H191" s="91">
        <f>$D191*LOOKUP($E$111:$J$111,'[16]Convergence programme'!$D$24:$AR$24,'[16]Convergence programme'!$D$36:$AR$36)/100</f>
        <v>2.7563416604193303</v>
      </c>
      <c r="I191" s="91">
        <f>$D191*LOOKUP($E$111:$J$111,'[16]Convergence programme'!$D$24:$AR$24,'[16]Convergence programme'!$D$36:$AR$36)/100</f>
        <v>2.920020852473113</v>
      </c>
      <c r="J191" s="91">
        <f>$D191*LOOKUP($E$111:$J$111,'[16]Convergence programme'!$D$24:$AR$24,'[16]Convergence programme'!$D$36:$AR$36)/100</f>
        <v>3.061083769578596</v>
      </c>
      <c r="K191" s="84"/>
      <c r="L191" s="84"/>
      <c r="M191" s="91">
        <f>$D191*LOOKUP($M$111:$R$111,'[16]Convergence programme'!$D$40:$AR$40,'[16]Convergence programme'!$D$52:$AR$52)/100</f>
        <v>2.2225081403824305</v>
      </c>
      <c r="N191" s="91">
        <f>$D191*LOOKUP($M$111:$R$111,'[16]Convergence programme'!$D$40:$AR$40,'[16]Convergence programme'!$D$52:$AR$52)/100</f>
        <v>2.2175503496125568</v>
      </c>
      <c r="O191" s="91">
        <f>$D191*LOOKUP($M$111:$R$111,'[16]Convergence programme'!$D$40:$AR$40,'[16]Convergence programme'!$D$52:$AR$52)/100</f>
        <v>2.1316126358814746</v>
      </c>
      <c r="P191" s="91">
        <f>$D191*LOOKUP($M$111:$R$111,'[16]Convergence programme'!$D$40:$AR$40,'[16]Convergence programme'!$D$52:$AR$52)/100</f>
        <v>1.971197646805968</v>
      </c>
      <c r="Q191" s="91">
        <f>$D191*LOOKUP($M$111:$R$111,'[16]Convergence programme'!$D$40:$AR$40,'[16]Convergence programme'!$D$52:$AR$52)/100</f>
        <v>1.9131072686470671</v>
      </c>
      <c r="R191" s="91">
        <f>$D191*LOOKUP($M$111:$R$111,'[16]Convergence programme'!$D$40:$AR$40,'[16]Convergence programme'!$D$52:$AR$52)/100</f>
        <v>1.9219844850107017</v>
      </c>
      <c r="S191" s="91"/>
      <c r="T191" s="84"/>
      <c r="U191" s="90">
        <f t="shared" si="15"/>
        <v>0</v>
      </c>
      <c r="V191" s="90">
        <f t="shared" si="16"/>
        <v>303.98288435193211</v>
      </c>
      <c r="W191" s="90">
        <f t="shared" si="17"/>
        <v>523.42360932571944</v>
      </c>
      <c r="X191" s="90">
        <f t="shared" si="18"/>
        <v>785.14401361336229</v>
      </c>
      <c r="Y191" s="90">
        <f t="shared" si="19"/>
        <v>1006.9135838260459</v>
      </c>
      <c r="Z191" s="90">
        <f t="shared" si="20"/>
        <v>1139.0992845678943</v>
      </c>
      <c r="AA191" s="84"/>
      <c r="AB191" s="84"/>
      <c r="AG191" s="84"/>
    </row>
    <row r="192" spans="2:33" x14ac:dyDescent="0.3">
      <c r="B192" s="84"/>
      <c r="C192" s="93" t="s">
        <v>154</v>
      </c>
      <c r="D192" s="92">
        <f t="shared" si="14"/>
        <v>0.78196311799103002</v>
      </c>
      <c r="E192" s="91">
        <f>$D192*LOOKUP($E$111:$J$111,'[16]Convergence programme'!$D$24:$AR$24,'[16]Convergence programme'!$D$36:$AR$36)/100</f>
        <v>0.75748273428558255</v>
      </c>
      <c r="F192" s="91">
        <f>$D192*LOOKUP($E$111:$J$111,'[16]Convergence programme'!$D$24:$AR$24,'[16]Convergence programme'!$D$36:$AR$36)/100</f>
        <v>0.85939747708943315</v>
      </c>
      <c r="G192" s="91">
        <f>$D192*LOOKUP($E$111:$J$111,'[16]Convergence programme'!$D$24:$AR$24,'[16]Convergence programme'!$D$36:$AR$36)/100</f>
        <v>0.90489842448937485</v>
      </c>
      <c r="H192" s="91">
        <f>$D192*LOOKUP($E$111:$J$111,'[16]Convergence programme'!$D$24:$AR$24,'[16]Convergence programme'!$D$36:$AR$36)/100</f>
        <v>0.93942567841413249</v>
      </c>
      <c r="I192" s="91">
        <f>$D192*LOOKUP($E$111:$J$111,'[16]Convergence programme'!$D$24:$AR$24,'[16]Convergence programme'!$D$36:$AR$36)/100</f>
        <v>0.99521137372376589</v>
      </c>
      <c r="J192" s="91">
        <f>$D192*LOOKUP($E$111:$J$111,'[16]Convergence programme'!$D$24:$AR$24,'[16]Convergence programme'!$D$36:$AR$36)/100</f>
        <v>1.043288913784868</v>
      </c>
      <c r="K192" s="84"/>
      <c r="L192" s="84"/>
      <c r="M192" s="91">
        <f>$D192*LOOKUP($M$111:$R$111,'[16]Convergence programme'!$D$40:$AR$40,'[16]Convergence programme'!$D$52:$AR$52)/100</f>
        <v>0.75748273428558255</v>
      </c>
      <c r="N192" s="91">
        <f>$D192*LOOKUP($M$111:$R$111,'[16]Convergence programme'!$D$40:$AR$40,'[16]Convergence programme'!$D$52:$AR$52)/100</f>
        <v>0.75579300328296228</v>
      </c>
      <c r="O192" s="91">
        <f>$D192*LOOKUP($M$111:$R$111,'[16]Convergence programme'!$D$40:$AR$40,'[16]Convergence programme'!$D$52:$AR$52)/100</f>
        <v>0.72650342130461665</v>
      </c>
      <c r="P192" s="91">
        <f>$D192*LOOKUP($M$111:$R$111,'[16]Convergence programme'!$D$40:$AR$40,'[16]Convergence programme'!$D$52:$AR$52)/100</f>
        <v>0.67183024268381852</v>
      </c>
      <c r="Q192" s="91">
        <f>$D192*LOOKUP($M$111:$R$111,'[16]Convergence programme'!$D$40:$AR$40,'[16]Convergence programme'!$D$52:$AR$52)/100</f>
        <v>0.65203168371164932</v>
      </c>
      <c r="R192" s="91">
        <f>$D192*LOOKUP($M$111:$R$111,'[16]Convergence programme'!$D$40:$AR$40,'[16]Convergence programme'!$D$52:$AR$52)/100</f>
        <v>0.65505724658891895</v>
      </c>
      <c r="S192" s="91"/>
      <c r="T192" s="84"/>
      <c r="U192" s="90">
        <f t="shared" si="15"/>
        <v>0</v>
      </c>
      <c r="V192" s="90">
        <f t="shared" si="16"/>
        <v>103.60447380647086</v>
      </c>
      <c r="W192" s="90">
        <f t="shared" si="17"/>
        <v>178.3950031847582</v>
      </c>
      <c r="X192" s="90">
        <f t="shared" si="18"/>
        <v>267.59543573031397</v>
      </c>
      <c r="Y192" s="90">
        <f t="shared" si="19"/>
        <v>343.17969001211657</v>
      </c>
      <c r="Z192" s="90">
        <f t="shared" si="20"/>
        <v>388.23166719594906</v>
      </c>
      <c r="AA192" s="84"/>
      <c r="AB192" s="84"/>
      <c r="AG192" s="84"/>
    </row>
    <row r="193" spans="2:39" x14ac:dyDescent="0.3">
      <c r="B193" s="84"/>
      <c r="C193" s="93" t="s">
        <v>153</v>
      </c>
      <c r="D193" s="92">
        <f t="shared" si="14"/>
        <v>0.63442280200896994</v>
      </c>
      <c r="E193" s="91">
        <f>$D193*LOOKUP($E$111:$J$111,'[16]Convergence programme'!$D$24:$AR$24,'[16]Convergence programme'!$D$36:$AR$36)/100</f>
        <v>0.61456136191373145</v>
      </c>
      <c r="F193" s="91">
        <f>$D193*LOOKUP($E$111:$J$111,'[16]Convergence programme'!$D$24:$AR$24,'[16]Convergence programme'!$D$36:$AR$36)/100</f>
        <v>0.69724689427202879</v>
      </c>
      <c r="G193" s="91">
        <f>$D193*LOOKUP($E$111:$J$111,'[16]Convergence programme'!$D$24:$AR$24,'[16]Convergence programme'!$D$36:$AR$36)/100</f>
        <v>0.73416275114478846</v>
      </c>
      <c r="H193" s="91">
        <f>$D193*LOOKUP($E$111:$J$111,'[16]Convergence programme'!$D$24:$AR$24,'[16]Convergence programme'!$D$36:$AR$36)/100</f>
        <v>0.76217542421931483</v>
      </c>
      <c r="I193" s="91">
        <f>$D193*LOOKUP($E$111:$J$111,'[16]Convergence programme'!$D$24:$AR$24,'[16]Convergence programme'!$D$36:$AR$36)/100</f>
        <v>0.80743550914669926</v>
      </c>
      <c r="J193" s="91">
        <f>$D193*LOOKUP($E$111:$J$111,'[16]Convergence programme'!$D$24:$AR$24,'[16]Convergence programme'!$D$36:$AR$36)/100</f>
        <v>0.84644180877579855</v>
      </c>
      <c r="K193" s="84"/>
      <c r="L193" s="84"/>
      <c r="M193" s="91">
        <f>$D193*LOOKUP($M$111:$R$111,'[16]Convergence programme'!$D$40:$AR$40,'[16]Convergence programme'!$D$52:$AR$52)/100</f>
        <v>0.61456136191373145</v>
      </c>
      <c r="N193" s="91">
        <f>$D193*LOOKUP($M$111:$R$111,'[16]Convergence programme'!$D$40:$AR$40,'[16]Convergence programme'!$D$52:$AR$52)/100</f>
        <v>0.61319044830839697</v>
      </c>
      <c r="O193" s="91">
        <f>$D193*LOOKUP($M$111:$R$111,'[16]Convergence programme'!$D$40:$AR$40,'[16]Convergence programme'!$D$52:$AR$52)/100</f>
        <v>0.58942720648682223</v>
      </c>
      <c r="P193" s="91">
        <f>$D193*LOOKUP($M$111:$R$111,'[16]Convergence programme'!$D$40:$AR$40,'[16]Convergence programme'!$D$52:$AR$52)/100</f>
        <v>0.5450697292896155</v>
      </c>
      <c r="Q193" s="91">
        <f>$D193*LOOKUP($M$111:$R$111,'[16]Convergence programme'!$D$40:$AR$40,'[16]Convergence programme'!$D$52:$AR$52)/100</f>
        <v>0.52900675014152798</v>
      </c>
      <c r="R193" s="91">
        <f>$D193*LOOKUP($M$111:$R$111,'[16]Convergence programme'!$D$40:$AR$40,'[16]Convergence programme'!$D$52:$AR$52)/100</f>
        <v>0.5314614516921371</v>
      </c>
      <c r="S193" s="91"/>
      <c r="T193" s="84"/>
      <c r="U193" s="90">
        <f t="shared" si="15"/>
        <v>0</v>
      </c>
      <c r="V193" s="90">
        <f t="shared" si="16"/>
        <v>84.056445963631816</v>
      </c>
      <c r="W193" s="90">
        <f t="shared" si="17"/>
        <v>144.73554465796624</v>
      </c>
      <c r="X193" s="90">
        <f t="shared" si="18"/>
        <v>217.10569492969933</v>
      </c>
      <c r="Y193" s="90">
        <f t="shared" si="19"/>
        <v>278.42875900517129</v>
      </c>
      <c r="Z193" s="90">
        <f t="shared" si="20"/>
        <v>314.98035708366143</v>
      </c>
      <c r="AA193" s="84"/>
      <c r="AB193" s="84"/>
      <c r="AG193" s="84"/>
    </row>
    <row r="194" spans="2:39" x14ac:dyDescent="0.3">
      <c r="B194" s="84"/>
      <c r="C194" s="93" t="s">
        <v>152</v>
      </c>
      <c r="D194" s="92">
        <f t="shared" si="14"/>
        <v>0</v>
      </c>
      <c r="E194" s="91">
        <f>$D194*LOOKUP($E$111:$J$111,'[16]Convergence programme'!$D$24:$AR$24,'[16]Convergence programme'!$D$36:$AR$36)/100</f>
        <v>0</v>
      </c>
      <c r="F194" s="91">
        <f>$D194*LOOKUP($E$111:$J$111,'[16]Convergence programme'!$D$24:$AR$24,'[16]Convergence programme'!$D$36:$AR$36)/100</f>
        <v>0</v>
      </c>
      <c r="G194" s="91">
        <f>$D194*LOOKUP($E$111:$J$111,'[16]Convergence programme'!$D$24:$AR$24,'[16]Convergence programme'!$D$36:$AR$36)/100</f>
        <v>0</v>
      </c>
      <c r="H194" s="91">
        <f>$D194*LOOKUP($E$111:$J$111,'[16]Convergence programme'!$D$24:$AR$24,'[16]Convergence programme'!$D$36:$AR$36)/100</f>
        <v>0</v>
      </c>
      <c r="I194" s="91">
        <f>$D194*LOOKUP($E$111:$J$111,'[16]Convergence programme'!$D$24:$AR$24,'[16]Convergence programme'!$D$36:$AR$36)/100</f>
        <v>0</v>
      </c>
      <c r="J194" s="91">
        <f>$D194*LOOKUP($E$111:$J$111,'[16]Convergence programme'!$D$24:$AR$24,'[16]Convergence programme'!$D$36:$AR$36)/100</f>
        <v>0</v>
      </c>
      <c r="K194" s="84"/>
      <c r="L194" s="84"/>
      <c r="M194" s="91">
        <f>$D194*LOOKUP($M$111:$R$111,'[16]Convergence programme'!$D$40:$AR$40,'[16]Convergence programme'!$D$52:$AR$52)/100</f>
        <v>0</v>
      </c>
      <c r="N194" s="91">
        <f>$D194*LOOKUP($M$111:$R$111,'[16]Convergence programme'!$D$40:$AR$40,'[16]Convergence programme'!$D$52:$AR$52)/100</f>
        <v>0</v>
      </c>
      <c r="O194" s="91">
        <f>$D194*LOOKUP($M$111:$R$111,'[16]Convergence programme'!$D$40:$AR$40,'[16]Convergence programme'!$D$52:$AR$52)/100</f>
        <v>0</v>
      </c>
      <c r="P194" s="91">
        <f>$D194*LOOKUP($M$111:$R$111,'[16]Convergence programme'!$D$40:$AR$40,'[16]Convergence programme'!$D$52:$AR$52)/100</f>
        <v>0</v>
      </c>
      <c r="Q194" s="91">
        <f>$D194*LOOKUP($M$111:$R$111,'[16]Convergence programme'!$D$40:$AR$40,'[16]Convergence programme'!$D$52:$AR$52)/100</f>
        <v>0</v>
      </c>
      <c r="R194" s="91">
        <f>$D194*LOOKUP($M$111:$R$111,'[16]Convergence programme'!$D$40:$AR$40,'[16]Convergence programme'!$D$52:$AR$52)/100</f>
        <v>0</v>
      </c>
      <c r="S194" s="91"/>
      <c r="T194" s="84"/>
      <c r="U194" s="90">
        <f t="shared" si="15"/>
        <v>0</v>
      </c>
      <c r="V194" s="90">
        <f t="shared" si="16"/>
        <v>0</v>
      </c>
      <c r="W194" s="90">
        <f t="shared" si="17"/>
        <v>0</v>
      </c>
      <c r="X194" s="90">
        <f t="shared" si="18"/>
        <v>0</v>
      </c>
      <c r="Y194" s="90">
        <f t="shared" si="19"/>
        <v>0</v>
      </c>
      <c r="Z194" s="90">
        <f t="shared" si="20"/>
        <v>0</v>
      </c>
      <c r="AA194" s="84"/>
      <c r="AB194" s="84"/>
      <c r="AG194" s="84"/>
    </row>
    <row r="195" spans="2:39" x14ac:dyDescent="0.3">
      <c r="B195" s="86"/>
      <c r="C195" s="89" t="s">
        <v>151</v>
      </c>
      <c r="D195" s="88">
        <f t="shared" si="14"/>
        <v>3.7935E-3</v>
      </c>
      <c r="E195" s="87">
        <f>$D195*LOOKUP($E$111:$J$111,'[16]Convergence programme'!$D$24:$AR$24,'[16]Convergence programme'!$D$36:$AR$36)/100</f>
        <v>3.6747394939735754E-3</v>
      </c>
      <c r="F195" s="87">
        <f>$D195*LOOKUP($E$111:$J$111,'[16]Convergence programme'!$D$24:$AR$24,'[16]Convergence programme'!$D$36:$AR$36)/100</f>
        <v>4.16915357557332E-3</v>
      </c>
      <c r="G195" s="87">
        <f>$D195*LOOKUP($E$111:$J$111,'[16]Convergence programme'!$D$24:$AR$24,'[16]Convergence programme'!$D$36:$AR$36)/100</f>
        <v>4.38989012949818E-3</v>
      </c>
      <c r="H195" s="87">
        <f>$D195*LOOKUP($E$111:$J$111,'[16]Convergence programme'!$D$24:$AR$24,'[16]Convergence programme'!$D$36:$AR$36)/100</f>
        <v>4.5573905329699856E-3</v>
      </c>
      <c r="I195" s="87">
        <f>$D195*LOOKUP($E$111:$J$111,'[16]Convergence programme'!$D$24:$AR$24,'[16]Convergence programme'!$D$36:$AR$36)/100</f>
        <v>4.8280209889188319E-3</v>
      </c>
      <c r="J195" s="87">
        <f>$D195*LOOKUP($E$111:$J$111,'[16]Convergence programme'!$D$24:$AR$24,'[16]Convergence programme'!$D$36:$AR$36)/100</f>
        <v>5.0612572426827632E-3</v>
      </c>
      <c r="K195" s="86"/>
      <c r="L195" s="86"/>
      <c r="M195" s="87">
        <f>$D195*LOOKUP($M$111:$R$111,'[16]Convergence programme'!$D$40:$AR$40,'[16]Convergence programme'!$D$52:$AR$52)/100</f>
        <v>3.6747394939735754E-3</v>
      </c>
      <c r="N195" s="87">
        <f>$D195*LOOKUP($M$111:$R$111,'[16]Convergence programme'!$D$40:$AR$40,'[16]Convergence programme'!$D$52:$AR$52)/100</f>
        <v>3.6665421833703498E-3</v>
      </c>
      <c r="O195" s="87">
        <f>$D195*LOOKUP($M$111:$R$111,'[16]Convergence programme'!$D$40:$AR$40,'[16]Convergence programme'!$D$52:$AR$52)/100</f>
        <v>3.5244510454656482E-3</v>
      </c>
      <c r="P195" s="87">
        <f>$D195*LOOKUP($M$111:$R$111,'[16]Convergence programme'!$D$40:$AR$40,'[16]Convergence programme'!$D$52:$AR$52)/100</f>
        <v>3.2592176881292511E-3</v>
      </c>
      <c r="Q195" s="87">
        <f>$D195*LOOKUP($M$111:$R$111,'[16]Convergence programme'!$D$40:$AR$40,'[16]Convergence programme'!$D$52:$AR$52)/100</f>
        <v>3.1631698928650943E-3</v>
      </c>
      <c r="R195" s="87">
        <f>$D195*LOOKUP($M$111:$R$111,'[16]Convergence programme'!$D$40:$AR$40,'[16]Convergence programme'!$D$52:$AR$52)/100</f>
        <v>3.1778476602825779E-3</v>
      </c>
      <c r="S195" s="87"/>
      <c r="T195" s="86"/>
      <c r="U195" s="85">
        <f t="shared" si="15"/>
        <v>0</v>
      </c>
      <c r="V195" s="85">
        <f t="shared" si="16"/>
        <v>0.50261139220297024</v>
      </c>
      <c r="W195" s="85">
        <f t="shared" si="17"/>
        <v>0.86543908403253178</v>
      </c>
      <c r="X195" s="85">
        <f t="shared" si="18"/>
        <v>1.2981728448407346</v>
      </c>
      <c r="Y195" s="85">
        <f t="shared" si="19"/>
        <v>1.6648510960537377</v>
      </c>
      <c r="Z195" s="85">
        <f t="shared" si="20"/>
        <v>1.8834095824001853</v>
      </c>
      <c r="AA195" s="84"/>
      <c r="AB195" s="84"/>
      <c r="AG195" s="84"/>
    </row>
    <row r="196" spans="2:39" x14ac:dyDescent="0.3">
      <c r="AA196" s="84"/>
      <c r="AB196" s="84"/>
      <c r="AG196" s="84"/>
    </row>
    <row r="197" spans="2:39" x14ac:dyDescent="0.3">
      <c r="AA197" s="84"/>
      <c r="AB197" s="84"/>
      <c r="AG197" s="84"/>
      <c r="AM197" s="27"/>
    </row>
    <row r="198" spans="2:39" x14ac:dyDescent="0.3">
      <c r="AA198" s="84"/>
      <c r="AB198" s="84"/>
      <c r="AG198" s="84"/>
      <c r="AM198" s="27"/>
    </row>
    <row r="199" spans="2:39" x14ac:dyDescent="0.3">
      <c r="AA199" s="84"/>
      <c r="AB199" s="84"/>
      <c r="AG199" s="84"/>
      <c r="AM199" s="27"/>
    </row>
    <row r="200" spans="2:39" x14ac:dyDescent="0.3">
      <c r="AA200" s="84"/>
      <c r="AB200" s="84"/>
      <c r="AG200" s="84"/>
      <c r="AM200" s="27"/>
    </row>
    <row r="201" spans="2:39" x14ac:dyDescent="0.3">
      <c r="AA201" s="84"/>
      <c r="AB201" s="84"/>
      <c r="AG201" s="84"/>
      <c r="AM201" s="27"/>
    </row>
    <row r="202" spans="2:39" x14ac:dyDescent="0.3">
      <c r="AA202" s="84"/>
      <c r="AB202" s="84"/>
      <c r="AG202" s="84"/>
      <c r="AM202" s="27"/>
    </row>
    <row r="203" spans="2:39" x14ac:dyDescent="0.3">
      <c r="AA203" s="84"/>
      <c r="AB203" s="84"/>
      <c r="AG203" s="84"/>
      <c r="AM203" s="27"/>
    </row>
    <row r="204" spans="2:39" x14ac:dyDescent="0.3">
      <c r="AA204" s="84"/>
      <c r="AB204" s="84"/>
      <c r="AG204" s="84"/>
      <c r="AM204" s="27"/>
    </row>
    <row r="205" spans="2:39" x14ac:dyDescent="0.3">
      <c r="AA205" s="84"/>
      <c r="AB205" s="84"/>
      <c r="AG205" s="84"/>
      <c r="AM205" s="27"/>
    </row>
    <row r="206" spans="2:39" x14ac:dyDescent="0.3">
      <c r="AA206" s="84"/>
      <c r="AB206" s="84"/>
      <c r="AG206" s="84"/>
      <c r="AM206" s="27"/>
    </row>
    <row r="207" spans="2:39" x14ac:dyDescent="0.3">
      <c r="AA207" s="84"/>
      <c r="AB207" s="84"/>
      <c r="AG207" s="84"/>
      <c r="AM207" s="27"/>
    </row>
    <row r="208" spans="2:39" x14ac:dyDescent="0.3">
      <c r="AA208" s="84"/>
      <c r="AB208" s="84"/>
      <c r="AG208" s="84"/>
      <c r="AM208" s="27"/>
    </row>
    <row r="209" spans="2:39" x14ac:dyDescent="0.3">
      <c r="AA209" s="84"/>
      <c r="AB209" s="84"/>
      <c r="AG209" s="84"/>
      <c r="AM209" s="27"/>
    </row>
    <row r="210" spans="2:39" x14ac:dyDescent="0.3">
      <c r="AA210" s="84"/>
      <c r="AB210" s="84"/>
      <c r="AG210" s="84"/>
      <c r="AM210" s="27"/>
    </row>
    <row r="211" spans="2:39" x14ac:dyDescent="0.3">
      <c r="AA211" s="84"/>
      <c r="AB211" s="84"/>
      <c r="AG211" s="84"/>
      <c r="AM211" s="27"/>
    </row>
    <row r="212" spans="2:39" x14ac:dyDescent="0.3">
      <c r="AA212" s="84"/>
      <c r="AB212" s="84"/>
      <c r="AG212" s="84"/>
      <c r="AM212" s="27"/>
    </row>
    <row r="213" spans="2:39" x14ac:dyDescent="0.3">
      <c r="AA213" s="84"/>
      <c r="AB213" s="84"/>
      <c r="AG213" s="84"/>
      <c r="AM213" s="27"/>
    </row>
    <row r="214" spans="2:39" x14ac:dyDescent="0.3">
      <c r="AA214" s="84"/>
      <c r="AB214" s="84"/>
      <c r="AG214" s="84"/>
      <c r="AM214" s="27"/>
    </row>
    <row r="215" spans="2:39" x14ac:dyDescent="0.3">
      <c r="AA215" s="84"/>
      <c r="AB215" s="84"/>
      <c r="AG215" s="84"/>
      <c r="AM215" s="27"/>
    </row>
    <row r="216" spans="2:39" x14ac:dyDescent="0.3">
      <c r="B216" s="84"/>
      <c r="C216" s="31"/>
      <c r="D216" s="84"/>
      <c r="E216" s="84"/>
      <c r="F216" s="84"/>
      <c r="G216" s="84"/>
      <c r="H216" s="84"/>
      <c r="I216" s="84"/>
      <c r="J216" s="84"/>
      <c r="K216" s="84"/>
      <c r="L216" s="84"/>
      <c r="M216" s="84"/>
      <c r="N216" s="84"/>
      <c r="O216" s="84"/>
      <c r="P216" s="84"/>
      <c r="Q216" s="84"/>
      <c r="R216" s="84"/>
      <c r="S216" s="84"/>
      <c r="T216" s="84"/>
      <c r="U216" s="84"/>
      <c r="V216" s="84"/>
      <c r="W216" s="84"/>
      <c r="X216" s="84"/>
      <c r="Y216" s="84"/>
      <c r="Z216" s="84"/>
      <c r="AA216" s="84"/>
      <c r="AB216" s="84"/>
      <c r="AG216" s="84"/>
      <c r="AM216" s="27"/>
    </row>
    <row r="217" spans="2:39" x14ac:dyDescent="0.3">
      <c r="B217" s="84"/>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c r="AA217" s="84"/>
      <c r="AB217" s="84"/>
      <c r="AG217" s="84"/>
      <c r="AM217" s="27"/>
    </row>
    <row r="218" spans="2:39" x14ac:dyDescent="0.3">
      <c r="B218" s="84"/>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c r="AA218" s="84"/>
      <c r="AB218" s="84"/>
      <c r="AG218" s="84"/>
      <c r="AM218" s="27"/>
    </row>
    <row r="219" spans="2:39" x14ac:dyDescent="0.3">
      <c r="B219" s="84"/>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c r="AA219" s="84"/>
      <c r="AB219" s="84"/>
      <c r="AG219" s="84"/>
      <c r="AM219" s="27"/>
    </row>
    <row r="220" spans="2:39" x14ac:dyDescent="0.3">
      <c r="B220" s="84"/>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c r="AA220" s="84"/>
      <c r="AB220" s="84"/>
      <c r="AG220" s="84"/>
      <c r="AM220" s="27"/>
    </row>
    <row r="221" spans="2:39" x14ac:dyDescent="0.3">
      <c r="B221" s="84"/>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c r="AA221" s="84"/>
      <c r="AB221" s="84"/>
      <c r="AG221" s="84"/>
      <c r="AM221" s="27"/>
    </row>
    <row r="222" spans="2:39" x14ac:dyDescent="0.3">
      <c r="B222" s="84"/>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c r="AA222" s="84"/>
      <c r="AB222" s="84"/>
      <c r="AG222" s="84"/>
      <c r="AM222" s="27"/>
    </row>
    <row r="223" spans="2:39" x14ac:dyDescent="0.3">
      <c r="B223" s="84"/>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c r="AA223" s="84"/>
      <c r="AB223" s="84"/>
      <c r="AG223" s="84"/>
      <c r="AM223" s="27"/>
    </row>
    <row r="224" spans="2:39" x14ac:dyDescent="0.3">
      <c r="B224" s="84"/>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c r="AA224" s="84"/>
      <c r="AB224" s="84"/>
      <c r="AG224" s="84"/>
      <c r="AM224" s="27"/>
    </row>
    <row r="225" spans="2:39" x14ac:dyDescent="0.3">
      <c r="B225" s="84"/>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c r="AA225" s="84"/>
      <c r="AB225" s="84"/>
      <c r="AG225" s="84"/>
      <c r="AM225" s="27"/>
    </row>
    <row r="226" spans="2:39" x14ac:dyDescent="0.3">
      <c r="B226" s="84"/>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c r="AA226" s="84"/>
      <c r="AB226" s="84"/>
      <c r="AG226" s="84"/>
      <c r="AM226" s="27"/>
    </row>
    <row r="227" spans="2:39" x14ac:dyDescent="0.3">
      <c r="B227" s="84"/>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c r="AA227" s="84"/>
      <c r="AB227" s="84"/>
      <c r="AG227" s="84"/>
      <c r="AM227" s="27"/>
    </row>
    <row r="228" spans="2:39" x14ac:dyDescent="0.3">
      <c r="B228" s="84"/>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c r="AA228" s="84"/>
      <c r="AB228" s="84"/>
      <c r="AG228" s="84"/>
      <c r="AM228" s="27"/>
    </row>
    <row r="229" spans="2:39" x14ac:dyDescent="0.3">
      <c r="B229" s="84"/>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c r="AA229" s="84"/>
      <c r="AB229" s="84"/>
      <c r="AG229" s="84"/>
      <c r="AM229" s="27"/>
    </row>
    <row r="230" spans="2:39" x14ac:dyDescent="0.3">
      <c r="B230" s="84"/>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c r="AA230" s="84"/>
      <c r="AB230" s="84"/>
      <c r="AG230" s="84"/>
      <c r="AM230" s="27"/>
    </row>
    <row r="231" spans="2:39" x14ac:dyDescent="0.3">
      <c r="B231" s="84"/>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c r="AA231" s="84"/>
      <c r="AB231" s="84"/>
      <c r="AG231" s="84"/>
      <c r="AM231" s="27"/>
    </row>
    <row r="232" spans="2:39" x14ac:dyDescent="0.3">
      <c r="B232" s="84"/>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c r="AA232" s="84"/>
      <c r="AB232" s="84"/>
      <c r="AG232" s="84"/>
      <c r="AM232" s="27"/>
    </row>
    <row r="233" spans="2:39" x14ac:dyDescent="0.3">
      <c r="B233" s="84"/>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c r="AA233" s="84"/>
      <c r="AB233" s="84"/>
      <c r="AG233" s="84"/>
      <c r="AM233" s="27"/>
    </row>
    <row r="234" spans="2:39" x14ac:dyDescent="0.3">
      <c r="B234" s="84"/>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c r="AA234" s="84"/>
      <c r="AB234" s="84"/>
      <c r="AG234" s="84"/>
      <c r="AM234" s="27"/>
    </row>
    <row r="235" spans="2:39" x14ac:dyDescent="0.3">
      <c r="B235" s="84"/>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c r="AA235" s="84"/>
      <c r="AB235" s="84"/>
      <c r="AG235" s="84"/>
      <c r="AM235" s="27"/>
    </row>
    <row r="236" spans="2:39" x14ac:dyDescent="0.3">
      <c r="B236" s="84"/>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c r="AA236" s="84"/>
      <c r="AB236" s="84"/>
      <c r="AG236" s="84"/>
      <c r="AM236" s="27"/>
    </row>
    <row r="237" spans="2:39" x14ac:dyDescent="0.3">
      <c r="B237" s="84"/>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c r="AA237" s="84"/>
      <c r="AB237" s="84"/>
      <c r="AG237" s="84"/>
      <c r="AM237" s="27"/>
    </row>
    <row r="238" spans="2:39" x14ac:dyDescent="0.3">
      <c r="B238" s="84"/>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c r="AA238" s="84"/>
      <c r="AB238" s="84"/>
      <c r="AG238" s="84"/>
      <c r="AM238" s="27"/>
    </row>
    <row r="239" spans="2:39" x14ac:dyDescent="0.3">
      <c r="B239" s="84"/>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c r="AA239" s="84"/>
      <c r="AB239" s="84"/>
      <c r="AG239" s="84"/>
      <c r="AM239" s="27"/>
    </row>
    <row r="240" spans="2:39" x14ac:dyDescent="0.3">
      <c r="B240" s="84"/>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c r="AA240" s="84"/>
      <c r="AB240" s="84"/>
      <c r="AG240" s="84"/>
      <c r="AM240" s="27"/>
    </row>
    <row r="241" spans="2:39" x14ac:dyDescent="0.3">
      <c r="B241" s="84"/>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c r="AA241" s="84"/>
      <c r="AB241" s="84"/>
      <c r="AG241" s="84"/>
      <c r="AM241" s="27"/>
    </row>
    <row r="242" spans="2:39" x14ac:dyDescent="0.3">
      <c r="B242" s="84"/>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c r="AA242" s="84"/>
      <c r="AB242" s="84"/>
      <c r="AG242" s="84"/>
      <c r="AM242" s="27"/>
    </row>
    <row r="243" spans="2:39" x14ac:dyDescent="0.3">
      <c r="B243" s="84"/>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c r="AA243" s="84"/>
      <c r="AB243" s="84"/>
      <c r="AG243" s="84"/>
      <c r="AM243" s="27"/>
    </row>
    <row r="244" spans="2:39" x14ac:dyDescent="0.3">
      <c r="B244" s="84"/>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c r="AA244" s="84"/>
      <c r="AB244" s="84"/>
      <c r="AG244" s="84"/>
      <c r="AM244" s="27"/>
    </row>
    <row r="245" spans="2:39" x14ac:dyDescent="0.3">
      <c r="B245" s="84"/>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c r="AA245" s="84"/>
      <c r="AB245" s="84"/>
      <c r="AG245" s="84"/>
      <c r="AM245" s="27"/>
    </row>
    <row r="246" spans="2:39" x14ac:dyDescent="0.3">
      <c r="B246" s="84"/>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c r="AA246" s="84"/>
      <c r="AB246" s="84"/>
      <c r="AG246" s="84"/>
      <c r="AM246" s="27"/>
    </row>
    <row r="247" spans="2:39" x14ac:dyDescent="0.3">
      <c r="B247" s="84"/>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c r="AA247" s="84"/>
      <c r="AB247" s="84"/>
      <c r="AG247" s="84"/>
      <c r="AM247" s="27"/>
    </row>
    <row r="248" spans="2:39" x14ac:dyDescent="0.3">
      <c r="B248" s="84"/>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c r="AA248" s="84"/>
      <c r="AB248" s="84"/>
      <c r="AG248" s="84"/>
      <c r="AM248" s="27"/>
    </row>
    <row r="249" spans="2:39" x14ac:dyDescent="0.3">
      <c r="B249" s="84"/>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c r="AA249" s="84"/>
      <c r="AB249" s="84"/>
      <c r="AG249" s="84"/>
      <c r="AM249" s="27"/>
    </row>
    <row r="250" spans="2:39" x14ac:dyDescent="0.3">
      <c r="B250" s="84"/>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c r="AA250" s="84"/>
      <c r="AB250" s="84"/>
      <c r="AG250" s="84"/>
      <c r="AM250" s="27"/>
    </row>
    <row r="251" spans="2:39" x14ac:dyDescent="0.3">
      <c r="B251" s="84"/>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c r="AA251" s="84"/>
      <c r="AB251" s="84"/>
      <c r="AG251" s="84"/>
      <c r="AM251" s="27"/>
    </row>
    <row r="252" spans="2:39" x14ac:dyDescent="0.3">
      <c r="B252" s="84"/>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c r="AA252" s="84"/>
      <c r="AB252" s="84"/>
      <c r="AG252" s="84"/>
      <c r="AM252" s="27"/>
    </row>
    <row r="253" spans="2:39" x14ac:dyDescent="0.3">
      <c r="B253" s="84"/>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c r="AA253" s="84"/>
      <c r="AB253" s="84"/>
      <c r="AG253" s="84"/>
      <c r="AM253" s="27"/>
    </row>
    <row r="254" spans="2:39" x14ac:dyDescent="0.3">
      <c r="B254" s="84"/>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c r="AA254" s="84"/>
      <c r="AB254" s="84"/>
      <c r="AG254" s="84"/>
      <c r="AM254" s="27"/>
    </row>
    <row r="255" spans="2:39" x14ac:dyDescent="0.3">
      <c r="B255" s="84"/>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c r="AA255" s="84"/>
      <c r="AB255" s="84"/>
      <c r="AG255" s="84"/>
      <c r="AM255" s="27"/>
    </row>
    <row r="256" spans="2:39" x14ac:dyDescent="0.3">
      <c r="B256" s="84"/>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c r="AA256" s="84"/>
      <c r="AB256" s="84"/>
      <c r="AG256" s="84"/>
      <c r="AM256" s="27"/>
    </row>
    <row r="257" spans="2:39" x14ac:dyDescent="0.3">
      <c r="B257" s="84"/>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c r="AA257" s="84"/>
      <c r="AB257" s="84"/>
      <c r="AG257" s="84"/>
      <c r="AM257" s="27"/>
    </row>
    <row r="258" spans="2:39" x14ac:dyDescent="0.3">
      <c r="B258" s="84"/>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c r="AA258" s="84"/>
      <c r="AB258" s="84"/>
      <c r="AG258" s="84"/>
      <c r="AM258" s="27"/>
    </row>
    <row r="259" spans="2:39" x14ac:dyDescent="0.3">
      <c r="B259" s="84"/>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c r="AA259" s="84"/>
      <c r="AB259" s="84"/>
      <c r="AG259" s="84"/>
      <c r="AM259" s="27"/>
    </row>
    <row r="260" spans="2:39" x14ac:dyDescent="0.3">
      <c r="B260" s="84"/>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c r="AA260" s="84"/>
      <c r="AB260" s="84"/>
      <c r="AG260" s="84"/>
      <c r="AM260" s="27"/>
    </row>
    <row r="261" spans="2:39" x14ac:dyDescent="0.3">
      <c r="B261" s="84"/>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c r="AA261" s="84"/>
      <c r="AB261" s="84"/>
      <c r="AG261" s="84"/>
      <c r="AM261" s="27"/>
    </row>
    <row r="262" spans="2:39" x14ac:dyDescent="0.3">
      <c r="B262" s="84"/>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c r="AA262" s="84"/>
      <c r="AB262" s="84"/>
      <c r="AG262" s="84"/>
      <c r="AM262" s="27"/>
    </row>
    <row r="263" spans="2:39" x14ac:dyDescent="0.3">
      <c r="B263" s="84"/>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c r="AA263" s="84"/>
      <c r="AB263" s="84"/>
      <c r="AG263" s="84"/>
      <c r="AM263" s="27"/>
    </row>
    <row r="264" spans="2:39" x14ac:dyDescent="0.3">
      <c r="B264" s="84"/>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c r="AA264" s="84"/>
      <c r="AB264" s="84"/>
      <c r="AG264" s="84"/>
      <c r="AM264" s="27"/>
    </row>
    <row r="265" spans="2:39" x14ac:dyDescent="0.3">
      <c r="B265" s="84"/>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c r="AA265" s="84"/>
      <c r="AB265" s="84"/>
      <c r="AG265" s="84"/>
      <c r="AM265" s="27"/>
    </row>
    <row r="266" spans="2:39" x14ac:dyDescent="0.3">
      <c r="B266" s="84"/>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c r="AA266" s="84"/>
      <c r="AB266" s="84"/>
      <c r="AG266" s="84"/>
      <c r="AM266" s="27"/>
    </row>
    <row r="267" spans="2:39" x14ac:dyDescent="0.3">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c r="AA267" s="84"/>
      <c r="AB267" s="84"/>
      <c r="AG267" s="84"/>
      <c r="AM267" s="27"/>
    </row>
    <row r="268" spans="2:39" x14ac:dyDescent="0.3">
      <c r="B268" s="84"/>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c r="AA268" s="84"/>
      <c r="AB268" s="84"/>
      <c r="AG268" s="84"/>
      <c r="AM268" s="27"/>
    </row>
    <row r="269" spans="2:39" x14ac:dyDescent="0.3">
      <c r="B269" s="84"/>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c r="AA269" s="84"/>
      <c r="AB269" s="84"/>
      <c r="AG269" s="84"/>
      <c r="AM269" s="27"/>
    </row>
    <row r="270" spans="2:39" x14ac:dyDescent="0.3">
      <c r="B270" s="84"/>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c r="AA270" s="84"/>
      <c r="AB270" s="84"/>
      <c r="AG270" s="84"/>
      <c r="AM270" s="27"/>
    </row>
    <row r="271" spans="2:39" x14ac:dyDescent="0.3">
      <c r="B271" s="84"/>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c r="AA271" s="84"/>
      <c r="AB271" s="84"/>
      <c r="AG271" s="84"/>
      <c r="AM271" s="27"/>
    </row>
    <row r="272" spans="2:39" x14ac:dyDescent="0.3">
      <c r="B272" s="84"/>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c r="AA272" s="84"/>
      <c r="AB272" s="84"/>
      <c r="AG272" s="84"/>
      <c r="AM272" s="27"/>
    </row>
    <row r="273" spans="2:39" x14ac:dyDescent="0.3">
      <c r="B273" s="84"/>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c r="AA273" s="84"/>
      <c r="AB273" s="84"/>
      <c r="AG273" s="84"/>
      <c r="AM273" s="27"/>
    </row>
    <row r="274" spans="2:39" x14ac:dyDescent="0.3">
      <c r="B274" s="84"/>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c r="AA274" s="84"/>
      <c r="AB274" s="84"/>
      <c r="AG274" s="84"/>
      <c r="AM274" s="27"/>
    </row>
    <row r="275" spans="2:39" x14ac:dyDescent="0.3">
      <c r="B275" s="84"/>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c r="AA275" s="84"/>
      <c r="AB275" s="84"/>
      <c r="AG275" s="84"/>
      <c r="AM275" s="27"/>
    </row>
    <row r="276" spans="2:39" x14ac:dyDescent="0.3">
      <c r="B276" s="84"/>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c r="AA276" s="84"/>
      <c r="AB276" s="84"/>
      <c r="AG276" s="84"/>
      <c r="AM276" s="27"/>
    </row>
    <row r="277" spans="2:39" x14ac:dyDescent="0.3">
      <c r="B277" s="84"/>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c r="AA277" s="84"/>
      <c r="AB277" s="84"/>
      <c r="AG277" s="84"/>
      <c r="AM277" s="27"/>
    </row>
    <row r="278" spans="2:39" x14ac:dyDescent="0.3">
      <c r="B278" s="84"/>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c r="AA278" s="84"/>
      <c r="AB278" s="84"/>
      <c r="AG278" s="84"/>
      <c r="AM278" s="27"/>
    </row>
    <row r="279" spans="2:39" x14ac:dyDescent="0.3">
      <c r="B279" s="84"/>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c r="AA279" s="84"/>
      <c r="AB279" s="84"/>
      <c r="AG279" s="84"/>
      <c r="AM279" s="27"/>
    </row>
    <row r="280" spans="2:39" x14ac:dyDescent="0.3">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c r="AA280" s="84"/>
      <c r="AB280" s="84"/>
      <c r="AG280" s="84"/>
      <c r="AM280" s="27"/>
    </row>
    <row r="281" spans="2:39" x14ac:dyDescent="0.3">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c r="AA281" s="84"/>
      <c r="AB281" s="84"/>
      <c r="AG281" s="84"/>
      <c r="AM281" s="27"/>
    </row>
    <row r="282" spans="2:39" x14ac:dyDescent="0.3">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c r="AA282" s="84"/>
      <c r="AB282" s="84"/>
      <c r="AG282" s="84"/>
      <c r="AM282" s="27"/>
    </row>
    <row r="283" spans="2:39" x14ac:dyDescent="0.3">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c r="AA283" s="84"/>
      <c r="AB283" s="84"/>
      <c r="AG283" s="84"/>
      <c r="AM283" s="27"/>
    </row>
    <row r="284" spans="2:39" x14ac:dyDescent="0.3">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c r="AA284" s="84"/>
      <c r="AB284" s="84"/>
      <c r="AG284" s="84"/>
      <c r="AM284" s="27"/>
    </row>
    <row r="285" spans="2:39" x14ac:dyDescent="0.3">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c r="AA285" s="84"/>
      <c r="AB285" s="84"/>
      <c r="AG285" s="84"/>
      <c r="AM285" s="27"/>
    </row>
    <row r="286" spans="2:39" x14ac:dyDescent="0.3">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c r="AA286" s="84"/>
      <c r="AB286" s="84"/>
      <c r="AG286" s="84"/>
      <c r="AM286" s="27"/>
    </row>
    <row r="287" spans="2:39" x14ac:dyDescent="0.3">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c r="AA287" s="84"/>
      <c r="AB287" s="84"/>
      <c r="AG287" s="84"/>
      <c r="AM287" s="27"/>
    </row>
    <row r="288" spans="2:39" x14ac:dyDescent="0.3">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c r="AA288" s="84"/>
      <c r="AB288" s="84"/>
      <c r="AG288" s="84"/>
      <c r="AM288" s="27"/>
    </row>
    <row r="289" spans="2:39" x14ac:dyDescent="0.3">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c r="AA289" s="84"/>
      <c r="AB289" s="84"/>
      <c r="AG289" s="84"/>
      <c r="AM289" s="27"/>
    </row>
    <row r="290" spans="2:39" x14ac:dyDescent="0.3">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c r="AA290" s="84"/>
      <c r="AB290" s="84"/>
      <c r="AG290" s="84"/>
      <c r="AM290" s="27"/>
    </row>
    <row r="291" spans="2:39" x14ac:dyDescent="0.3">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c r="AA291" s="84"/>
      <c r="AB291" s="84"/>
      <c r="AG291" s="84"/>
      <c r="AM291" s="27"/>
    </row>
    <row r="292" spans="2:39" x14ac:dyDescent="0.3">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c r="AA292" s="84"/>
      <c r="AB292" s="84"/>
      <c r="AG292" s="84"/>
      <c r="AM292" s="27"/>
    </row>
    <row r="293" spans="2:39" x14ac:dyDescent="0.3">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c r="AA293" s="84"/>
      <c r="AB293" s="84"/>
      <c r="AG293" s="84"/>
      <c r="AM293" s="27"/>
    </row>
    <row r="294" spans="2:39" x14ac:dyDescent="0.3">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c r="AA294" s="84"/>
      <c r="AB294" s="84"/>
      <c r="AG294" s="84"/>
      <c r="AM294" s="27"/>
    </row>
    <row r="295" spans="2:39" x14ac:dyDescent="0.3">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c r="AA295" s="84"/>
      <c r="AB295" s="84"/>
      <c r="AG295" s="84"/>
      <c r="AM295" s="27"/>
    </row>
    <row r="296" spans="2:39" x14ac:dyDescent="0.3">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c r="AA296" s="84"/>
      <c r="AB296" s="84"/>
      <c r="AG296" s="84"/>
      <c r="AM296" s="27"/>
    </row>
    <row r="297" spans="2:39" x14ac:dyDescent="0.3">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c r="AA297" s="84"/>
      <c r="AB297" s="84"/>
      <c r="AG297" s="84"/>
      <c r="AM297" s="27"/>
    </row>
    <row r="298" spans="2:39" x14ac:dyDescent="0.3">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c r="AA298" s="84"/>
      <c r="AB298" s="84"/>
      <c r="AG298" s="84"/>
      <c r="AM298" s="27"/>
    </row>
    <row r="299" spans="2:39" x14ac:dyDescent="0.3">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c r="AA299" s="84"/>
      <c r="AB299" s="84"/>
      <c r="AG299" s="84"/>
      <c r="AM299" s="27"/>
    </row>
    <row r="300" spans="2:39" x14ac:dyDescent="0.3">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c r="AA300" s="84"/>
      <c r="AB300" s="84"/>
      <c r="AG300" s="84"/>
      <c r="AM300" s="27"/>
    </row>
    <row r="301" spans="2:39" x14ac:dyDescent="0.3">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c r="AA301" s="84"/>
      <c r="AB301" s="84"/>
      <c r="AG301" s="84"/>
      <c r="AM301" s="27"/>
    </row>
    <row r="302" spans="2:39" x14ac:dyDescent="0.3">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c r="AA302" s="84"/>
      <c r="AB302" s="84"/>
      <c r="AG302" s="84"/>
      <c r="AM302" s="27"/>
    </row>
    <row r="303" spans="2:39" x14ac:dyDescent="0.3">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c r="AA303" s="84"/>
      <c r="AB303" s="84"/>
      <c r="AG303" s="84"/>
      <c r="AM303" s="27"/>
    </row>
    <row r="304" spans="2:39" x14ac:dyDescent="0.3">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c r="AA304" s="84"/>
      <c r="AB304" s="84"/>
      <c r="AG304" s="84"/>
      <c r="AM304" s="27"/>
    </row>
    <row r="305" spans="2:39" x14ac:dyDescent="0.3">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c r="AA305" s="84"/>
      <c r="AB305" s="84"/>
      <c r="AG305" s="84"/>
      <c r="AM305" s="27"/>
    </row>
    <row r="306" spans="2:39" x14ac:dyDescent="0.3">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c r="AA306" s="84"/>
      <c r="AB306" s="84"/>
      <c r="AG306" s="84"/>
      <c r="AM306" s="27"/>
    </row>
    <row r="307" spans="2:39" x14ac:dyDescent="0.3">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c r="AA307" s="84"/>
      <c r="AB307" s="84"/>
      <c r="AG307" s="84"/>
      <c r="AM307" s="27"/>
    </row>
    <row r="308" spans="2:39" x14ac:dyDescent="0.3">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c r="AA308" s="84"/>
      <c r="AB308" s="84"/>
      <c r="AG308" s="84"/>
      <c r="AM308" s="27"/>
    </row>
    <row r="309" spans="2:39" x14ac:dyDescent="0.3">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c r="AA309" s="84"/>
      <c r="AB309" s="84"/>
      <c r="AG309" s="84"/>
      <c r="AM309" s="27"/>
    </row>
    <row r="310" spans="2:39" x14ac:dyDescent="0.3">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c r="AA310" s="84"/>
      <c r="AB310" s="84"/>
      <c r="AG310" s="84"/>
      <c r="AM310" s="27"/>
    </row>
    <row r="311" spans="2:39" x14ac:dyDescent="0.3">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c r="AA311" s="84"/>
      <c r="AB311" s="84"/>
      <c r="AG311" s="84"/>
      <c r="AM311" s="27"/>
    </row>
    <row r="312" spans="2:39" x14ac:dyDescent="0.3">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c r="AA312" s="84"/>
      <c r="AB312" s="84"/>
      <c r="AG312" s="84"/>
      <c r="AM312" s="27"/>
    </row>
    <row r="313" spans="2:39" x14ac:dyDescent="0.3">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c r="AA313" s="84"/>
      <c r="AB313" s="84"/>
      <c r="AG313" s="84"/>
      <c r="AM313" s="27"/>
    </row>
    <row r="314" spans="2:39" x14ac:dyDescent="0.3">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c r="AA314" s="84"/>
      <c r="AB314" s="84"/>
      <c r="AG314" s="84"/>
      <c r="AM314" s="27"/>
    </row>
    <row r="315" spans="2:39" x14ac:dyDescent="0.3">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c r="AA315" s="84"/>
      <c r="AB315" s="84"/>
      <c r="AG315" s="84"/>
      <c r="AM315" s="27"/>
    </row>
    <row r="316" spans="2:39" x14ac:dyDescent="0.3">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c r="AA316" s="84"/>
      <c r="AB316" s="84"/>
      <c r="AG316" s="84"/>
      <c r="AM316" s="27"/>
    </row>
    <row r="317" spans="2:39" x14ac:dyDescent="0.3">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c r="AA317" s="84"/>
      <c r="AB317" s="84"/>
      <c r="AG317" s="84"/>
      <c r="AM317" s="27"/>
    </row>
    <row r="318" spans="2:39" x14ac:dyDescent="0.3">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c r="AA318" s="84"/>
      <c r="AB318" s="84"/>
      <c r="AG318" s="84"/>
      <c r="AM318" s="27"/>
    </row>
    <row r="319" spans="2:39" x14ac:dyDescent="0.3">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c r="AA319" s="84"/>
      <c r="AB319" s="84"/>
      <c r="AG319" s="84"/>
      <c r="AM319" s="27"/>
    </row>
    <row r="320" spans="2:39" x14ac:dyDescent="0.3">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c r="AA320" s="84"/>
      <c r="AB320" s="84"/>
      <c r="AG320" s="84"/>
      <c r="AM320" s="27"/>
    </row>
    <row r="321" spans="2:39" x14ac:dyDescent="0.3">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c r="AA321" s="84"/>
      <c r="AB321" s="84"/>
      <c r="AG321" s="84"/>
      <c r="AM321" s="27"/>
    </row>
    <row r="322" spans="2:39" x14ac:dyDescent="0.3">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c r="AA322" s="84"/>
      <c r="AB322" s="84"/>
      <c r="AG322" s="84"/>
      <c r="AM322" s="27"/>
    </row>
    <row r="323" spans="2:39" x14ac:dyDescent="0.3">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c r="AA323" s="84"/>
      <c r="AB323" s="84"/>
      <c r="AG323" s="84"/>
      <c r="AM323" s="27"/>
    </row>
    <row r="324" spans="2:39" x14ac:dyDescent="0.3">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c r="AA324" s="84"/>
      <c r="AB324" s="84"/>
      <c r="AG324" s="84"/>
      <c r="AM324" s="27"/>
    </row>
    <row r="325" spans="2:39" x14ac:dyDescent="0.3">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c r="AA325" s="84"/>
      <c r="AB325" s="84"/>
      <c r="AG325" s="84"/>
      <c r="AM325" s="27"/>
    </row>
    <row r="326" spans="2:39" x14ac:dyDescent="0.3">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c r="AA326" s="84"/>
      <c r="AB326" s="84"/>
      <c r="AG326" s="84"/>
      <c r="AM326" s="27"/>
    </row>
    <row r="327" spans="2:39" x14ac:dyDescent="0.3">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c r="AA327" s="84"/>
      <c r="AB327" s="84"/>
      <c r="AG327" s="84"/>
      <c r="AM327" s="27"/>
    </row>
    <row r="328" spans="2:39" x14ac:dyDescent="0.3">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c r="AA328" s="84"/>
      <c r="AB328" s="84"/>
      <c r="AG328" s="84"/>
      <c r="AM328" s="27"/>
    </row>
    <row r="329" spans="2:39" x14ac:dyDescent="0.3">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c r="AA329" s="84"/>
      <c r="AB329" s="84"/>
      <c r="AG329" s="84"/>
      <c r="AM329" s="27"/>
    </row>
    <row r="330" spans="2:39" x14ac:dyDescent="0.3">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c r="AA330" s="84"/>
      <c r="AB330" s="84"/>
      <c r="AG330" s="84"/>
      <c r="AM330" s="27"/>
    </row>
    <row r="331" spans="2:39" x14ac:dyDescent="0.3">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c r="AA331" s="84"/>
      <c r="AB331" s="84"/>
      <c r="AG331" s="84"/>
      <c r="AM331" s="27"/>
    </row>
    <row r="332" spans="2:39" x14ac:dyDescent="0.3">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c r="AA332" s="84"/>
      <c r="AB332" s="84"/>
      <c r="AG332" s="84"/>
      <c r="AM332" s="27"/>
    </row>
    <row r="333" spans="2:39" x14ac:dyDescent="0.3">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c r="AA333" s="84"/>
      <c r="AB333" s="84"/>
      <c r="AG333" s="84"/>
      <c r="AM333" s="27"/>
    </row>
    <row r="334" spans="2:39" x14ac:dyDescent="0.3">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c r="AA334" s="84"/>
      <c r="AB334" s="84"/>
      <c r="AG334" s="84"/>
      <c r="AM334" s="27"/>
    </row>
    <row r="335" spans="2:39" x14ac:dyDescent="0.3">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c r="AA335" s="84"/>
      <c r="AB335" s="84"/>
      <c r="AG335" s="84"/>
      <c r="AM335" s="27"/>
    </row>
    <row r="336" spans="2:39" x14ac:dyDescent="0.3">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c r="AA336" s="84"/>
      <c r="AB336" s="84"/>
      <c r="AG336" s="84"/>
      <c r="AM336" s="27"/>
    </row>
    <row r="337" spans="2:39" x14ac:dyDescent="0.3">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c r="AA337" s="84"/>
      <c r="AB337" s="84"/>
      <c r="AG337" s="84"/>
      <c r="AM337" s="27"/>
    </row>
    <row r="338" spans="2:39" x14ac:dyDescent="0.3">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c r="AA338" s="84"/>
      <c r="AB338" s="84"/>
      <c r="AG338" s="84"/>
      <c r="AM338" s="27"/>
    </row>
    <row r="339" spans="2:39" x14ac:dyDescent="0.3">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c r="AA339" s="84"/>
      <c r="AB339" s="84"/>
      <c r="AG339" s="84"/>
      <c r="AM339" s="27"/>
    </row>
    <row r="340" spans="2:39" x14ac:dyDescent="0.3">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c r="AA340" s="84"/>
      <c r="AB340" s="84"/>
      <c r="AG340" s="84"/>
      <c r="AM340" s="27"/>
    </row>
    <row r="341" spans="2:39" x14ac:dyDescent="0.3">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c r="AA341" s="84"/>
      <c r="AB341" s="84"/>
      <c r="AG341" s="84"/>
      <c r="AM341" s="27"/>
    </row>
    <row r="342" spans="2:39" x14ac:dyDescent="0.3">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c r="AA342" s="84"/>
      <c r="AB342" s="84"/>
      <c r="AG342" s="84"/>
      <c r="AM342" s="27"/>
    </row>
    <row r="343" spans="2:39" x14ac:dyDescent="0.3">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c r="AA343" s="84"/>
      <c r="AB343" s="84"/>
      <c r="AG343" s="84"/>
      <c r="AM343" s="27"/>
    </row>
    <row r="344" spans="2:39" x14ac:dyDescent="0.3">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c r="AA344" s="84"/>
      <c r="AB344" s="84"/>
      <c r="AG344" s="84"/>
      <c r="AM344" s="27"/>
    </row>
    <row r="345" spans="2:39" x14ac:dyDescent="0.3">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c r="AA345" s="84"/>
      <c r="AB345" s="84"/>
      <c r="AG345" s="84"/>
      <c r="AM345" s="27"/>
    </row>
    <row r="346" spans="2:39" x14ac:dyDescent="0.3">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c r="AA346" s="84"/>
      <c r="AB346" s="84"/>
      <c r="AG346" s="84"/>
      <c r="AM346" s="27"/>
    </row>
    <row r="347" spans="2:39" x14ac:dyDescent="0.3">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c r="AA347" s="84"/>
      <c r="AB347" s="84"/>
      <c r="AG347" s="84"/>
      <c r="AM347" s="27"/>
    </row>
    <row r="348" spans="2:39" x14ac:dyDescent="0.3">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c r="AA348" s="84"/>
      <c r="AB348" s="84"/>
      <c r="AG348" s="84"/>
      <c r="AM348" s="27"/>
    </row>
    <row r="349" spans="2:39" x14ac:dyDescent="0.3">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c r="AA349" s="84"/>
      <c r="AB349" s="84"/>
      <c r="AG349" s="84"/>
      <c r="AM349" s="27"/>
    </row>
    <row r="350" spans="2:39" x14ac:dyDescent="0.3">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c r="AA350" s="84"/>
      <c r="AB350" s="84"/>
      <c r="AG350" s="84"/>
      <c r="AM350" s="27"/>
    </row>
    <row r="351" spans="2:39" x14ac:dyDescent="0.3">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c r="AA351" s="84"/>
      <c r="AB351" s="84"/>
      <c r="AG351" s="84"/>
      <c r="AM351" s="27"/>
    </row>
    <row r="352" spans="2:39" x14ac:dyDescent="0.3">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c r="AA352" s="84"/>
      <c r="AB352" s="84"/>
      <c r="AG352" s="84"/>
      <c r="AM352" s="27"/>
    </row>
    <row r="353" spans="2:39" x14ac:dyDescent="0.3">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c r="AA353" s="84"/>
      <c r="AB353" s="84"/>
      <c r="AG353" s="84"/>
      <c r="AM353" s="27"/>
    </row>
    <row r="354" spans="2:39" x14ac:dyDescent="0.3">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c r="AA354" s="84"/>
      <c r="AB354" s="84"/>
      <c r="AG354" s="84"/>
      <c r="AM354" s="27"/>
    </row>
    <row r="355" spans="2:39" x14ac:dyDescent="0.3">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c r="AA355" s="84"/>
      <c r="AB355" s="84"/>
      <c r="AG355" s="84"/>
      <c r="AM355" s="27"/>
    </row>
    <row r="356" spans="2:39" x14ac:dyDescent="0.3">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c r="AA356" s="84"/>
      <c r="AB356" s="84"/>
      <c r="AG356" s="84"/>
      <c r="AM356" s="27"/>
    </row>
    <row r="357" spans="2:39" x14ac:dyDescent="0.3">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c r="AA357" s="84"/>
      <c r="AB357" s="84"/>
      <c r="AG357" s="84"/>
      <c r="AM357" s="27"/>
    </row>
    <row r="358" spans="2:39" x14ac:dyDescent="0.3">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c r="AA358" s="84"/>
      <c r="AB358" s="84"/>
      <c r="AG358" s="84"/>
      <c r="AM358" s="27"/>
    </row>
    <row r="359" spans="2:39" x14ac:dyDescent="0.3">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c r="AA359" s="84"/>
      <c r="AB359" s="84"/>
      <c r="AG359" s="84"/>
      <c r="AM359" s="27"/>
    </row>
    <row r="360" spans="2:39" x14ac:dyDescent="0.3">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c r="AA360" s="84"/>
      <c r="AB360" s="84"/>
      <c r="AG360" s="84"/>
      <c r="AM360" s="27"/>
    </row>
    <row r="361" spans="2:39" x14ac:dyDescent="0.3">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c r="AA361" s="84"/>
      <c r="AB361" s="84"/>
      <c r="AG361" s="84"/>
      <c r="AM361" s="27"/>
    </row>
    <row r="362" spans="2:39" x14ac:dyDescent="0.3">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c r="AA362" s="84"/>
      <c r="AB362" s="84"/>
      <c r="AG362" s="84"/>
      <c r="AM362" s="27"/>
    </row>
    <row r="363" spans="2:39" x14ac:dyDescent="0.3">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c r="AA363" s="84"/>
      <c r="AB363" s="84"/>
      <c r="AG363" s="84"/>
      <c r="AM363" s="27"/>
    </row>
    <row r="364" spans="2:39" x14ac:dyDescent="0.3">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c r="AA364" s="84"/>
      <c r="AB364" s="84"/>
      <c r="AG364" s="84"/>
      <c r="AM364" s="27"/>
    </row>
    <row r="365" spans="2:39" x14ac:dyDescent="0.3">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c r="AA365" s="84"/>
      <c r="AB365" s="84"/>
      <c r="AG365" s="84"/>
      <c r="AM365" s="27"/>
    </row>
    <row r="366" spans="2:39" x14ac:dyDescent="0.3">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c r="AA366" s="84"/>
      <c r="AB366" s="84"/>
      <c r="AG366" s="84"/>
      <c r="AM366" s="27"/>
    </row>
    <row r="367" spans="2:39" x14ac:dyDescent="0.3">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c r="AA367" s="84"/>
      <c r="AB367" s="84"/>
      <c r="AG367" s="84"/>
      <c r="AM367" s="27"/>
    </row>
    <row r="368" spans="2:39" x14ac:dyDescent="0.3">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c r="AA368" s="84"/>
      <c r="AB368" s="84"/>
      <c r="AG368" s="84"/>
      <c r="AM368" s="27"/>
    </row>
    <row r="369" spans="2:39" x14ac:dyDescent="0.3">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c r="AA369" s="84"/>
      <c r="AB369" s="84"/>
      <c r="AG369" s="84"/>
      <c r="AM369" s="27"/>
    </row>
    <row r="370" spans="2:39" x14ac:dyDescent="0.3">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c r="AA370" s="84"/>
      <c r="AB370" s="84"/>
      <c r="AG370" s="84"/>
      <c r="AM370" s="27"/>
    </row>
    <row r="371" spans="2:39" x14ac:dyDescent="0.3">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c r="AA371" s="84"/>
      <c r="AB371" s="84"/>
      <c r="AG371" s="84"/>
      <c r="AM371" s="27"/>
    </row>
    <row r="372" spans="2:39" x14ac:dyDescent="0.3">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c r="AA372" s="84"/>
      <c r="AB372" s="84"/>
      <c r="AG372" s="84"/>
      <c r="AM372" s="27"/>
    </row>
    <row r="373" spans="2:39" x14ac:dyDescent="0.3">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c r="AA373" s="84"/>
      <c r="AB373" s="84"/>
      <c r="AG373" s="84"/>
      <c r="AM373" s="27"/>
    </row>
    <row r="374" spans="2:39" x14ac:dyDescent="0.3">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c r="AA374" s="84"/>
      <c r="AB374" s="84"/>
      <c r="AG374" s="84"/>
      <c r="AM374" s="27"/>
    </row>
    <row r="375" spans="2:39" x14ac:dyDescent="0.3">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c r="AA375" s="84"/>
      <c r="AB375" s="84"/>
      <c r="AG375" s="84"/>
      <c r="AM375" s="27"/>
    </row>
    <row r="376" spans="2:39" x14ac:dyDescent="0.3">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c r="AA376" s="84"/>
      <c r="AB376" s="84"/>
      <c r="AG376" s="84"/>
      <c r="AM376" s="27"/>
    </row>
    <row r="377" spans="2:39" x14ac:dyDescent="0.3">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c r="AA377" s="84"/>
      <c r="AB377" s="84"/>
      <c r="AG377" s="84"/>
      <c r="AM377" s="27"/>
    </row>
    <row r="378" spans="2:39" x14ac:dyDescent="0.3">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c r="AA378" s="84"/>
      <c r="AB378" s="84"/>
      <c r="AG378" s="84"/>
      <c r="AM378" s="27"/>
    </row>
    <row r="379" spans="2:39" x14ac:dyDescent="0.3">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c r="AA379" s="84"/>
      <c r="AB379" s="84"/>
      <c r="AG379" s="84"/>
      <c r="AM379" s="27"/>
    </row>
    <row r="380" spans="2:39" x14ac:dyDescent="0.3">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c r="AA380" s="84"/>
      <c r="AB380" s="84"/>
      <c r="AG380" s="84"/>
      <c r="AM380" s="27"/>
    </row>
    <row r="381" spans="2:39" x14ac:dyDescent="0.3">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c r="AA381" s="84"/>
      <c r="AB381" s="84"/>
      <c r="AG381" s="84"/>
      <c r="AM381" s="27"/>
    </row>
    <row r="382" spans="2:39" x14ac:dyDescent="0.3">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c r="AA382" s="84"/>
      <c r="AB382" s="84"/>
      <c r="AG382" s="84"/>
      <c r="AM382" s="27"/>
    </row>
    <row r="383" spans="2:39" x14ac:dyDescent="0.3">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c r="AA383" s="84"/>
      <c r="AB383" s="84"/>
      <c r="AG383" s="84"/>
      <c r="AM383" s="27"/>
    </row>
    <row r="384" spans="2:39" x14ac:dyDescent="0.3">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c r="AA384" s="84"/>
      <c r="AB384" s="84"/>
      <c r="AG384" s="84"/>
      <c r="AM384" s="27"/>
    </row>
    <row r="385" spans="2:39" x14ac:dyDescent="0.3">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c r="AA385" s="84"/>
      <c r="AB385" s="84"/>
      <c r="AG385" s="84"/>
      <c r="AM385" s="27"/>
    </row>
    <row r="386" spans="2:39" x14ac:dyDescent="0.3">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c r="AA386" s="84"/>
      <c r="AB386" s="84"/>
      <c r="AG386" s="84"/>
      <c r="AM386" s="27"/>
    </row>
    <row r="387" spans="2:39" x14ac:dyDescent="0.3">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c r="AA387" s="84"/>
      <c r="AB387" s="84"/>
      <c r="AG387" s="84"/>
      <c r="AM387" s="27"/>
    </row>
    <row r="388" spans="2:39" x14ac:dyDescent="0.3">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c r="AA388" s="84"/>
      <c r="AB388" s="84"/>
      <c r="AG388" s="84"/>
      <c r="AM388" s="27"/>
    </row>
    <row r="389" spans="2:39" x14ac:dyDescent="0.3">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c r="AA389" s="84"/>
      <c r="AB389" s="84"/>
      <c r="AG389" s="84"/>
      <c r="AM389" s="27"/>
    </row>
    <row r="390" spans="2:39" x14ac:dyDescent="0.3">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c r="AA390" s="84"/>
      <c r="AB390" s="84"/>
      <c r="AG390" s="84"/>
      <c r="AM390" s="27"/>
    </row>
    <row r="391" spans="2:39" x14ac:dyDescent="0.3">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c r="AA391" s="84"/>
      <c r="AB391" s="84"/>
      <c r="AG391" s="84"/>
      <c r="AM391" s="27"/>
    </row>
    <row r="392" spans="2:39" x14ac:dyDescent="0.3">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c r="AA392" s="84"/>
      <c r="AB392" s="84"/>
      <c r="AG392" s="84"/>
      <c r="AM392" s="27"/>
    </row>
    <row r="393" spans="2:39" x14ac:dyDescent="0.3">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c r="AA393" s="84"/>
      <c r="AB393" s="84"/>
      <c r="AG393" s="84"/>
      <c r="AM393" s="27"/>
    </row>
    <row r="394" spans="2:39" x14ac:dyDescent="0.3">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c r="AA394" s="84"/>
      <c r="AB394" s="84"/>
      <c r="AG394" s="84"/>
      <c r="AM394" s="27"/>
    </row>
    <row r="395" spans="2:39" x14ac:dyDescent="0.3">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c r="AA395" s="84"/>
      <c r="AB395" s="84"/>
      <c r="AG395" s="84"/>
      <c r="AM395" s="27"/>
    </row>
    <row r="396" spans="2:39" x14ac:dyDescent="0.3">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c r="AA396" s="84"/>
      <c r="AB396" s="84"/>
      <c r="AG396" s="84"/>
      <c r="AM396" s="27"/>
    </row>
    <row r="397" spans="2:39" x14ac:dyDescent="0.3">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c r="AA397" s="84"/>
      <c r="AB397" s="84"/>
      <c r="AG397" s="84"/>
      <c r="AM397" s="27"/>
    </row>
    <row r="398" spans="2:39" x14ac:dyDescent="0.3">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c r="AA398" s="84"/>
      <c r="AB398" s="84"/>
      <c r="AG398" s="84"/>
      <c r="AM398" s="27"/>
    </row>
    <row r="399" spans="2:39" x14ac:dyDescent="0.3">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c r="AA399" s="84"/>
      <c r="AB399" s="84"/>
      <c r="AG399" s="84"/>
      <c r="AM399" s="27"/>
    </row>
    <row r="400" spans="2:39" x14ac:dyDescent="0.3">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c r="AA400" s="84"/>
      <c r="AB400" s="84"/>
      <c r="AG400" s="84"/>
      <c r="AM400" s="27"/>
    </row>
    <row r="401" spans="2:39" x14ac:dyDescent="0.3">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c r="AA401" s="84"/>
      <c r="AB401" s="84"/>
      <c r="AG401" s="84"/>
      <c r="AM401" s="27"/>
    </row>
    <row r="402" spans="2:39" x14ac:dyDescent="0.3">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c r="AA402" s="84"/>
      <c r="AB402" s="84"/>
      <c r="AG402" s="84"/>
      <c r="AM402" s="27"/>
    </row>
    <row r="403" spans="2:39" x14ac:dyDescent="0.3">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c r="AA403" s="84"/>
      <c r="AB403" s="84"/>
      <c r="AG403" s="84"/>
      <c r="AM403" s="27"/>
    </row>
    <row r="404" spans="2:39" x14ac:dyDescent="0.3">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c r="AA404" s="84"/>
      <c r="AB404" s="84"/>
      <c r="AG404" s="84"/>
      <c r="AM404" s="27"/>
    </row>
    <row r="405" spans="2:39" x14ac:dyDescent="0.3">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c r="AA405" s="84"/>
      <c r="AB405" s="84"/>
      <c r="AG405" s="84"/>
      <c r="AM405" s="27"/>
    </row>
    <row r="406" spans="2:39" x14ac:dyDescent="0.3">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c r="AA406" s="84"/>
      <c r="AB406" s="84"/>
      <c r="AG406" s="84"/>
      <c r="AM406" s="27"/>
    </row>
    <row r="407" spans="2:39" x14ac:dyDescent="0.3">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c r="AA407" s="84"/>
      <c r="AB407" s="84"/>
      <c r="AG407" s="84"/>
      <c r="AM407" s="27"/>
    </row>
    <row r="408" spans="2:39" x14ac:dyDescent="0.3">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c r="AA408" s="84"/>
      <c r="AB408" s="84"/>
      <c r="AG408" s="84"/>
      <c r="AM408" s="27"/>
    </row>
    <row r="409" spans="2:39" x14ac:dyDescent="0.3">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c r="AA409" s="84"/>
      <c r="AB409" s="84"/>
      <c r="AG409" s="84"/>
      <c r="AM409" s="27"/>
    </row>
    <row r="410" spans="2:39" x14ac:dyDescent="0.3">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c r="AA410" s="84"/>
      <c r="AB410" s="84"/>
      <c r="AG410" s="84"/>
      <c r="AM410" s="27"/>
    </row>
    <row r="411" spans="2:39" x14ac:dyDescent="0.3">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c r="AA411" s="84"/>
      <c r="AB411" s="84"/>
      <c r="AG411" s="84"/>
      <c r="AM411" s="27"/>
    </row>
    <row r="412" spans="2:39" x14ac:dyDescent="0.3">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c r="AA412" s="84"/>
      <c r="AB412" s="84"/>
      <c r="AG412" s="84"/>
      <c r="AM412" s="27"/>
    </row>
    <row r="413" spans="2:39" x14ac:dyDescent="0.3">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c r="AA413" s="84"/>
      <c r="AB413" s="84"/>
      <c r="AG413" s="84"/>
      <c r="AM413" s="27"/>
    </row>
    <row r="414" spans="2:39" x14ac:dyDescent="0.3">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c r="AA414" s="84"/>
      <c r="AB414" s="84"/>
      <c r="AG414" s="84"/>
      <c r="AM414" s="27"/>
    </row>
    <row r="415" spans="2:39" x14ac:dyDescent="0.3">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c r="AA415" s="84"/>
      <c r="AB415" s="84"/>
      <c r="AG415" s="84"/>
      <c r="AM415" s="27"/>
    </row>
    <row r="416" spans="2:39" x14ac:dyDescent="0.3">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c r="AA416" s="84"/>
      <c r="AB416" s="84"/>
      <c r="AG416" s="84"/>
      <c r="AM416" s="27"/>
    </row>
    <row r="417" spans="2:39" x14ac:dyDescent="0.3">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c r="AA417" s="84"/>
      <c r="AB417" s="84"/>
      <c r="AG417" s="84"/>
      <c r="AM417" s="27"/>
    </row>
    <row r="418" spans="2:39" x14ac:dyDescent="0.3">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c r="AA418" s="84"/>
      <c r="AB418" s="84"/>
      <c r="AG418" s="84"/>
      <c r="AM418" s="27"/>
    </row>
    <row r="419" spans="2:39" x14ac:dyDescent="0.3">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c r="AA419" s="84"/>
      <c r="AB419" s="84"/>
      <c r="AG419" s="84"/>
      <c r="AM419" s="27"/>
    </row>
    <row r="420" spans="2:39" x14ac:dyDescent="0.3">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c r="AA420" s="84"/>
      <c r="AB420" s="84"/>
      <c r="AG420" s="84"/>
      <c r="AM420" s="27"/>
    </row>
    <row r="421" spans="2:39" x14ac:dyDescent="0.3">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c r="AA421" s="84"/>
      <c r="AB421" s="84"/>
      <c r="AG421" s="84"/>
      <c r="AM421" s="27"/>
    </row>
    <row r="422" spans="2:39" x14ac:dyDescent="0.3">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c r="AA422" s="84"/>
      <c r="AB422" s="84"/>
      <c r="AG422" s="84"/>
      <c r="AM422" s="27"/>
    </row>
    <row r="423" spans="2:39" x14ac:dyDescent="0.3">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c r="AA423" s="84"/>
      <c r="AB423" s="84"/>
      <c r="AG423" s="84"/>
      <c r="AM423" s="27"/>
    </row>
    <row r="424" spans="2:39" x14ac:dyDescent="0.3">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c r="AA424" s="84"/>
      <c r="AB424" s="84"/>
      <c r="AG424" s="84"/>
      <c r="AM424" s="27"/>
    </row>
    <row r="425" spans="2:39" x14ac:dyDescent="0.3">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c r="AA425" s="84"/>
      <c r="AB425" s="84"/>
      <c r="AG425" s="84"/>
      <c r="AM425" s="27"/>
    </row>
    <row r="426" spans="2:39" x14ac:dyDescent="0.3">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c r="AA426" s="84"/>
      <c r="AB426" s="84"/>
      <c r="AG426" s="84"/>
      <c r="AM426" s="27"/>
    </row>
    <row r="427" spans="2:39" x14ac:dyDescent="0.3">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c r="AA427" s="84"/>
      <c r="AB427" s="84"/>
      <c r="AG427" s="84"/>
      <c r="AM427" s="27"/>
    </row>
    <row r="428" spans="2:39" x14ac:dyDescent="0.3">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c r="AA428" s="84"/>
      <c r="AB428" s="84"/>
      <c r="AG428" s="84"/>
      <c r="AM428" s="27"/>
    </row>
    <row r="429" spans="2:39" x14ac:dyDescent="0.3">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c r="AA429" s="84"/>
      <c r="AB429" s="84"/>
      <c r="AG429" s="84"/>
      <c r="AM429" s="27"/>
    </row>
    <row r="430" spans="2:39" x14ac:dyDescent="0.3">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c r="AA430" s="84"/>
      <c r="AB430" s="84"/>
      <c r="AG430" s="84"/>
      <c r="AM430" s="27"/>
    </row>
    <row r="431" spans="2:39" x14ac:dyDescent="0.3">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c r="AA431" s="84"/>
      <c r="AB431" s="84"/>
      <c r="AG431" s="84"/>
      <c r="AM431" s="27"/>
    </row>
    <row r="432" spans="2:39" x14ac:dyDescent="0.3">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c r="AA432" s="84"/>
      <c r="AB432" s="84"/>
      <c r="AG432" s="84"/>
      <c r="AM432" s="27"/>
    </row>
    <row r="433" spans="2:39" x14ac:dyDescent="0.3">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c r="AA433" s="84"/>
      <c r="AB433" s="84"/>
      <c r="AG433" s="84"/>
      <c r="AM433" s="27"/>
    </row>
    <row r="434" spans="2:39" x14ac:dyDescent="0.3">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c r="AA434" s="84"/>
      <c r="AB434" s="84"/>
      <c r="AG434" s="84"/>
      <c r="AM434" s="27"/>
    </row>
    <row r="435" spans="2:39" x14ac:dyDescent="0.3">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c r="AA435" s="84"/>
      <c r="AB435" s="84"/>
      <c r="AG435" s="84"/>
      <c r="AM435" s="27"/>
    </row>
    <row r="436" spans="2:39" x14ac:dyDescent="0.3">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c r="AA436" s="84"/>
      <c r="AB436" s="84"/>
      <c r="AG436" s="84"/>
      <c r="AM436" s="27"/>
    </row>
    <row r="437" spans="2:39" x14ac:dyDescent="0.3">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c r="AA437" s="84"/>
      <c r="AB437" s="84"/>
      <c r="AG437" s="84"/>
      <c r="AM437" s="27"/>
    </row>
    <row r="438" spans="2:39" x14ac:dyDescent="0.3">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c r="AA438" s="84"/>
      <c r="AB438" s="84"/>
      <c r="AG438" s="84"/>
      <c r="AM438" s="27"/>
    </row>
    <row r="439" spans="2:39" x14ac:dyDescent="0.3">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c r="AA439" s="84"/>
      <c r="AB439" s="84"/>
      <c r="AG439" s="84"/>
      <c r="AM439" s="27"/>
    </row>
    <row r="440" spans="2:39" x14ac:dyDescent="0.3">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c r="AA440" s="84"/>
      <c r="AB440" s="84"/>
      <c r="AG440" s="84"/>
      <c r="AM440" s="27"/>
    </row>
    <row r="441" spans="2:39" x14ac:dyDescent="0.3">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c r="AA441" s="84"/>
      <c r="AB441" s="84"/>
      <c r="AG441" s="84"/>
      <c r="AM441" s="27"/>
    </row>
    <row r="442" spans="2:39" x14ac:dyDescent="0.3">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c r="AA442" s="84"/>
      <c r="AB442" s="84"/>
      <c r="AG442" s="84"/>
      <c r="AM442" s="27"/>
    </row>
    <row r="443" spans="2:39" x14ac:dyDescent="0.3">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c r="AA443" s="84"/>
      <c r="AB443" s="84"/>
      <c r="AG443" s="84"/>
      <c r="AM443" s="27"/>
    </row>
    <row r="444" spans="2:39" x14ac:dyDescent="0.3">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c r="AA444" s="84"/>
      <c r="AB444" s="84"/>
      <c r="AG444" s="84"/>
      <c r="AM444" s="27"/>
    </row>
    <row r="445" spans="2:39" x14ac:dyDescent="0.3">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c r="AA445" s="84"/>
      <c r="AB445" s="84"/>
      <c r="AG445" s="84"/>
      <c r="AM445" s="27"/>
    </row>
    <row r="446" spans="2:39" x14ac:dyDescent="0.3">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c r="AA446" s="84"/>
      <c r="AB446" s="84"/>
      <c r="AG446" s="84"/>
      <c r="AM446" s="27"/>
    </row>
    <row r="447" spans="2:39" x14ac:dyDescent="0.3">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c r="AA447" s="84"/>
      <c r="AB447" s="84"/>
      <c r="AG447" s="84"/>
      <c r="AM447" s="27"/>
    </row>
    <row r="448" spans="2:39" x14ac:dyDescent="0.3">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c r="AA448" s="84"/>
      <c r="AB448" s="84"/>
      <c r="AG448" s="84"/>
      <c r="AM448" s="27"/>
    </row>
    <row r="449" spans="2:39" x14ac:dyDescent="0.3">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c r="AA449" s="84"/>
      <c r="AB449" s="84"/>
      <c r="AG449" s="84"/>
      <c r="AM449" s="27"/>
    </row>
    <row r="450" spans="2:39" x14ac:dyDescent="0.3">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c r="AA450" s="84"/>
      <c r="AB450" s="84"/>
      <c r="AG450" s="84"/>
      <c r="AM450" s="27"/>
    </row>
    <row r="451" spans="2:39" x14ac:dyDescent="0.3">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c r="AA451" s="84"/>
      <c r="AB451" s="84"/>
      <c r="AG451" s="84"/>
      <c r="AM451" s="27"/>
    </row>
    <row r="452" spans="2:39" x14ac:dyDescent="0.3">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c r="AA452" s="84"/>
      <c r="AB452" s="84"/>
      <c r="AG452" s="84"/>
      <c r="AM452" s="27"/>
    </row>
    <row r="453" spans="2:39" x14ac:dyDescent="0.3">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c r="AA453" s="84"/>
      <c r="AB453" s="84"/>
      <c r="AG453" s="84"/>
      <c r="AM453" s="27"/>
    </row>
    <row r="454" spans="2:39" x14ac:dyDescent="0.3">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c r="AA454" s="84"/>
      <c r="AB454" s="84"/>
      <c r="AG454" s="84"/>
      <c r="AM454" s="27"/>
    </row>
    <row r="455" spans="2:39" x14ac:dyDescent="0.3">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c r="AA455" s="84"/>
      <c r="AB455" s="84"/>
      <c r="AG455" s="84"/>
      <c r="AM455" s="27"/>
    </row>
    <row r="456" spans="2:39" x14ac:dyDescent="0.3">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c r="AA456" s="84"/>
      <c r="AB456" s="84"/>
      <c r="AG456" s="84"/>
      <c r="AM456" s="27"/>
    </row>
    <row r="457" spans="2:39" x14ac:dyDescent="0.3">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c r="AA457" s="84"/>
      <c r="AB457" s="84"/>
      <c r="AG457" s="84"/>
      <c r="AM457" s="27"/>
    </row>
    <row r="458" spans="2:39" x14ac:dyDescent="0.3">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c r="AA458" s="84"/>
      <c r="AB458" s="84"/>
      <c r="AG458" s="84"/>
      <c r="AM458" s="27"/>
    </row>
    <row r="459" spans="2:39" x14ac:dyDescent="0.3">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c r="AA459" s="84"/>
      <c r="AB459" s="84"/>
      <c r="AG459" s="84"/>
      <c r="AM459" s="27"/>
    </row>
    <row r="460" spans="2:39" x14ac:dyDescent="0.3">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c r="AA460" s="84"/>
      <c r="AB460" s="84"/>
      <c r="AG460" s="84"/>
      <c r="AM460" s="27"/>
    </row>
    <row r="461" spans="2:39" x14ac:dyDescent="0.3">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c r="AA461" s="84"/>
      <c r="AB461" s="84"/>
      <c r="AG461" s="84"/>
      <c r="AM461" s="27"/>
    </row>
    <row r="462" spans="2:39" x14ac:dyDescent="0.3">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c r="AA462" s="84"/>
      <c r="AB462" s="84"/>
      <c r="AG462" s="84"/>
      <c r="AM462" s="27"/>
    </row>
    <row r="463" spans="2:39" x14ac:dyDescent="0.3">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c r="AA463" s="84"/>
      <c r="AB463" s="84"/>
      <c r="AG463" s="84"/>
      <c r="AM463" s="27"/>
    </row>
    <row r="464" spans="2:39" x14ac:dyDescent="0.3">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c r="AA464" s="84"/>
      <c r="AB464" s="84"/>
      <c r="AG464" s="84"/>
      <c r="AM464" s="27"/>
    </row>
    <row r="465" spans="2:39" x14ac:dyDescent="0.3">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c r="AA465" s="84"/>
      <c r="AB465" s="84"/>
      <c r="AG465" s="84"/>
      <c r="AM465" s="27"/>
    </row>
    <row r="466" spans="2:39" x14ac:dyDescent="0.3">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c r="AA466" s="84"/>
      <c r="AB466" s="84"/>
      <c r="AG466" s="84"/>
      <c r="AM466" s="27"/>
    </row>
    <row r="467" spans="2:39" x14ac:dyDescent="0.3">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c r="AA467" s="84"/>
      <c r="AB467" s="84"/>
      <c r="AG467" s="84"/>
      <c r="AM467" s="27"/>
    </row>
    <row r="468" spans="2:39" x14ac:dyDescent="0.3">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c r="AA468" s="84"/>
      <c r="AB468" s="84"/>
      <c r="AG468" s="84"/>
      <c r="AM468" s="27"/>
    </row>
    <row r="469" spans="2:39" x14ac:dyDescent="0.3">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c r="AA469" s="84"/>
      <c r="AB469" s="84"/>
      <c r="AG469" s="84"/>
      <c r="AM469" s="27"/>
    </row>
    <row r="470" spans="2:39" x14ac:dyDescent="0.3">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c r="AA470" s="84"/>
      <c r="AB470" s="84"/>
      <c r="AG470" s="84"/>
      <c r="AM470" s="27"/>
    </row>
    <row r="471" spans="2:39" x14ac:dyDescent="0.3">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c r="AA471" s="84"/>
      <c r="AB471" s="84"/>
      <c r="AG471" s="84"/>
      <c r="AM471" s="27"/>
    </row>
    <row r="472" spans="2:39" x14ac:dyDescent="0.3">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c r="AA472" s="84"/>
      <c r="AB472" s="84"/>
    </row>
    <row r="473" spans="2:39" x14ac:dyDescent="0.3">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c r="AA473" s="84"/>
      <c r="AB473" s="84"/>
    </row>
    <row r="474" spans="2:39" x14ac:dyDescent="0.3">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c r="AA474" s="84"/>
      <c r="AB474" s="84"/>
    </row>
    <row r="475" spans="2:39" x14ac:dyDescent="0.3">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c r="AA475" s="84"/>
      <c r="AB475" s="84"/>
    </row>
    <row r="476" spans="2:39" x14ac:dyDescent="0.3">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c r="AA476" s="84"/>
      <c r="AB476" s="84"/>
    </row>
    <row r="477" spans="2:39" x14ac:dyDescent="0.3">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c r="AA477" s="84"/>
      <c r="AB477" s="84"/>
    </row>
    <row r="478" spans="2:39" x14ac:dyDescent="0.3">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c r="AA478" s="84"/>
      <c r="AB478" s="84"/>
    </row>
    <row r="479" spans="2:39" x14ac:dyDescent="0.3">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c r="AA479" s="84"/>
      <c r="AB479" s="84"/>
    </row>
    <row r="480" spans="2:39" x14ac:dyDescent="0.3">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c r="AA480" s="84"/>
      <c r="AB480" s="84"/>
    </row>
    <row r="481" spans="2:28" x14ac:dyDescent="0.3">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c r="AA481" s="84"/>
      <c r="AB481" s="84"/>
    </row>
    <row r="482" spans="2:28" x14ac:dyDescent="0.3">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c r="AA482" s="84"/>
      <c r="AB482" s="84"/>
    </row>
    <row r="483" spans="2:28" x14ac:dyDescent="0.3">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c r="AA483" s="84"/>
      <c r="AB483" s="84"/>
    </row>
    <row r="484" spans="2:28" x14ac:dyDescent="0.3">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c r="AA484" s="84"/>
      <c r="AB484" s="84"/>
    </row>
    <row r="485" spans="2:28" x14ac:dyDescent="0.3">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c r="AA485" s="84"/>
      <c r="AB485" s="84"/>
    </row>
    <row r="486" spans="2:28" x14ac:dyDescent="0.3">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c r="AA486" s="84"/>
      <c r="AB486" s="84"/>
    </row>
    <row r="487" spans="2:28" x14ac:dyDescent="0.3">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c r="AA487" s="84"/>
      <c r="AB487" s="84"/>
    </row>
    <row r="488" spans="2:28" x14ac:dyDescent="0.3">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c r="AA488" s="84"/>
      <c r="AB488" s="84"/>
    </row>
    <row r="489" spans="2:28" x14ac:dyDescent="0.3">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c r="AA489" s="84"/>
      <c r="AB489" s="84"/>
    </row>
    <row r="490" spans="2:28" x14ac:dyDescent="0.3">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c r="AA490" s="84"/>
      <c r="AB490" s="84"/>
    </row>
    <row r="491" spans="2:28" x14ac:dyDescent="0.3">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c r="AA491" s="84"/>
      <c r="AB491" s="84"/>
    </row>
    <row r="492" spans="2:28" x14ac:dyDescent="0.3">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c r="AA492" s="84"/>
      <c r="AB492" s="84"/>
    </row>
    <row r="493" spans="2:28" x14ac:dyDescent="0.3">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c r="AA493" s="84"/>
      <c r="AB493" s="84"/>
    </row>
    <row r="494" spans="2:28" x14ac:dyDescent="0.3">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c r="AA494" s="84"/>
      <c r="AB494" s="84"/>
    </row>
    <row r="495" spans="2:28" x14ac:dyDescent="0.3">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c r="AA495" s="84"/>
      <c r="AB495" s="84"/>
    </row>
    <row r="496" spans="2:28" x14ac:dyDescent="0.3">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c r="AA496" s="84"/>
      <c r="AB496" s="84"/>
    </row>
    <row r="497" spans="2:28" x14ac:dyDescent="0.3">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c r="AA497" s="84"/>
      <c r="AB497" s="84"/>
    </row>
    <row r="498" spans="2:28" x14ac:dyDescent="0.3">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c r="AA498" s="84"/>
      <c r="AB498" s="84"/>
    </row>
    <row r="499" spans="2:28" x14ac:dyDescent="0.3">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c r="AA499" s="84"/>
      <c r="AB499" s="84"/>
    </row>
    <row r="500" spans="2:28" x14ac:dyDescent="0.3">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c r="AA500" s="84"/>
      <c r="AB500" s="84"/>
    </row>
    <row r="501" spans="2:28" x14ac:dyDescent="0.3">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c r="AA501" s="84"/>
      <c r="AB501" s="84"/>
    </row>
    <row r="502" spans="2:28" x14ac:dyDescent="0.3">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c r="AA502" s="84"/>
      <c r="AB502" s="84"/>
    </row>
    <row r="503" spans="2:28" x14ac:dyDescent="0.3">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c r="AA503" s="84"/>
      <c r="AB503" s="84"/>
    </row>
    <row r="504" spans="2:28" x14ac:dyDescent="0.3">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c r="AA504" s="84"/>
      <c r="AB504" s="84"/>
    </row>
    <row r="505" spans="2:28" x14ac:dyDescent="0.3">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c r="AA505" s="84"/>
      <c r="AB505" s="84"/>
    </row>
    <row r="506" spans="2:28" x14ac:dyDescent="0.3">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c r="AA506" s="84"/>
      <c r="AB506" s="84"/>
    </row>
    <row r="507" spans="2:28" x14ac:dyDescent="0.3">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c r="AA507" s="84"/>
      <c r="AB507" s="84"/>
    </row>
    <row r="508" spans="2:28" x14ac:dyDescent="0.3">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c r="AA508" s="84"/>
      <c r="AB508" s="84"/>
    </row>
    <row r="509" spans="2:28" x14ac:dyDescent="0.3">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c r="AA509" s="84"/>
      <c r="AB509" s="84"/>
    </row>
    <row r="510" spans="2:28" x14ac:dyDescent="0.3">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c r="AA510" s="84"/>
      <c r="AB510" s="84"/>
    </row>
    <row r="511" spans="2:28" x14ac:dyDescent="0.3">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c r="AA511" s="84"/>
      <c r="AB511" s="84"/>
    </row>
    <row r="512" spans="2:28" x14ac:dyDescent="0.3">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c r="AA512" s="84"/>
      <c r="AB512" s="84"/>
    </row>
    <row r="513" spans="2:28" x14ac:dyDescent="0.3">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c r="AA513" s="84"/>
      <c r="AB513" s="84"/>
    </row>
    <row r="514" spans="2:28" x14ac:dyDescent="0.3">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c r="AA514" s="84"/>
      <c r="AB514" s="84"/>
    </row>
    <row r="515" spans="2:28" x14ac:dyDescent="0.3">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c r="AA515" s="84"/>
      <c r="AB515" s="84"/>
    </row>
    <row r="516" spans="2:28" x14ac:dyDescent="0.3">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c r="AA516" s="84"/>
      <c r="AB516" s="84"/>
    </row>
    <row r="517" spans="2:28" x14ac:dyDescent="0.3">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c r="AA517" s="84"/>
      <c r="AB517" s="84"/>
    </row>
    <row r="518" spans="2:28" x14ac:dyDescent="0.3">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c r="AA518" s="84"/>
      <c r="AB518" s="84"/>
    </row>
    <row r="519" spans="2:28" x14ac:dyDescent="0.3">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c r="AA519" s="84"/>
      <c r="AB519" s="84"/>
    </row>
    <row r="520" spans="2:28" x14ac:dyDescent="0.3">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c r="AA520" s="84"/>
      <c r="AB520" s="84"/>
    </row>
    <row r="521" spans="2:28" x14ac:dyDescent="0.3">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c r="AA521" s="84"/>
      <c r="AB521" s="84"/>
    </row>
    <row r="522" spans="2:28" x14ac:dyDescent="0.3">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c r="AA522" s="84"/>
      <c r="AB522" s="84"/>
    </row>
    <row r="523" spans="2:28" x14ac:dyDescent="0.3">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c r="AA523" s="84"/>
      <c r="AB523" s="84"/>
    </row>
    <row r="524" spans="2:28" x14ac:dyDescent="0.3">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c r="AA524" s="84"/>
      <c r="AB524" s="84"/>
    </row>
    <row r="525" spans="2:28" x14ac:dyDescent="0.3">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c r="AA525" s="84"/>
      <c r="AB525" s="84"/>
    </row>
    <row r="526" spans="2:28" x14ac:dyDescent="0.3">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c r="AA526" s="84"/>
      <c r="AB526" s="84"/>
    </row>
    <row r="527" spans="2:28" x14ac:dyDescent="0.3">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c r="AA527" s="84"/>
      <c r="AB527" s="84"/>
    </row>
    <row r="528" spans="2:28" x14ac:dyDescent="0.3">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c r="AA528" s="84"/>
      <c r="AB528" s="84"/>
    </row>
    <row r="529" spans="2:28" x14ac:dyDescent="0.3">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c r="AA529" s="84"/>
      <c r="AB529" s="84"/>
    </row>
    <row r="530" spans="2:28" x14ac:dyDescent="0.3">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c r="AA530" s="84"/>
      <c r="AB530" s="84"/>
    </row>
    <row r="531" spans="2:28" x14ac:dyDescent="0.3">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c r="AA531" s="84"/>
      <c r="AB531" s="84"/>
    </row>
    <row r="532" spans="2:28" x14ac:dyDescent="0.3">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c r="AA532" s="84"/>
      <c r="AB532" s="84"/>
    </row>
    <row r="533" spans="2:28" x14ac:dyDescent="0.3">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c r="AA533" s="84"/>
      <c r="AB533" s="84"/>
    </row>
    <row r="534" spans="2:28" x14ac:dyDescent="0.3">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c r="AA534" s="84"/>
      <c r="AB534" s="84"/>
    </row>
    <row r="535" spans="2:28" x14ac:dyDescent="0.3">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c r="AA535" s="84"/>
      <c r="AB535" s="84"/>
    </row>
    <row r="536" spans="2:28" x14ac:dyDescent="0.3">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c r="AA536" s="84"/>
      <c r="AB536" s="84"/>
    </row>
    <row r="537" spans="2:28" x14ac:dyDescent="0.3">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c r="AA537" s="84"/>
      <c r="AB537" s="84"/>
    </row>
    <row r="538" spans="2:28" x14ac:dyDescent="0.3">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c r="AA538" s="84"/>
      <c r="AB538" s="84"/>
    </row>
    <row r="539" spans="2:28" x14ac:dyDescent="0.3">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c r="AA539" s="84"/>
      <c r="AB539" s="84"/>
    </row>
    <row r="540" spans="2:28" x14ac:dyDescent="0.3">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c r="AA540" s="84"/>
      <c r="AB540" s="84"/>
    </row>
    <row r="541" spans="2:28" x14ac:dyDescent="0.3">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c r="AA541" s="84"/>
      <c r="AB541" s="84"/>
    </row>
    <row r="542" spans="2:28" x14ac:dyDescent="0.3">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c r="AA542" s="84"/>
      <c r="AB542" s="84"/>
    </row>
    <row r="543" spans="2:28" x14ac:dyDescent="0.3">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c r="AA543" s="84"/>
      <c r="AB543" s="84"/>
    </row>
    <row r="544" spans="2:28" x14ac:dyDescent="0.3">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c r="AA544" s="84"/>
      <c r="AB544" s="84"/>
    </row>
    <row r="545" spans="2:28" x14ac:dyDescent="0.3">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c r="AA545" s="84"/>
      <c r="AB545" s="84"/>
    </row>
    <row r="546" spans="2:28" x14ac:dyDescent="0.3">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c r="AA546" s="84"/>
      <c r="AB546" s="84"/>
    </row>
    <row r="547" spans="2:28" x14ac:dyDescent="0.3">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c r="AA547" s="84"/>
      <c r="AB547" s="84"/>
    </row>
    <row r="548" spans="2:28" x14ac:dyDescent="0.3">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c r="AA548" s="84"/>
      <c r="AB548" s="84"/>
    </row>
    <row r="549" spans="2:28" x14ac:dyDescent="0.3">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c r="AA549" s="84"/>
      <c r="AB549" s="84"/>
    </row>
    <row r="550" spans="2:28" x14ac:dyDescent="0.3">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c r="AA550" s="84"/>
      <c r="AB550" s="84"/>
    </row>
    <row r="551" spans="2:28" x14ac:dyDescent="0.3">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c r="AA551" s="84"/>
      <c r="AB551" s="84"/>
    </row>
    <row r="552" spans="2:28" x14ac:dyDescent="0.3">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c r="AA552" s="84"/>
      <c r="AB552" s="84"/>
    </row>
    <row r="553" spans="2:28" x14ac:dyDescent="0.3">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c r="AA553" s="84"/>
      <c r="AB553" s="84"/>
    </row>
    <row r="554" spans="2:28" x14ac:dyDescent="0.3">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c r="AA554" s="84"/>
      <c r="AB554" s="84"/>
    </row>
    <row r="555" spans="2:28" x14ac:dyDescent="0.3">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c r="AA555" s="84"/>
      <c r="AB555" s="84"/>
    </row>
    <row r="556" spans="2:28" x14ac:dyDescent="0.3">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c r="AA556" s="84"/>
      <c r="AB556" s="84"/>
    </row>
    <row r="557" spans="2:28" x14ac:dyDescent="0.3">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c r="AA557" s="84"/>
      <c r="AB557" s="84"/>
    </row>
    <row r="558" spans="2:28" x14ac:dyDescent="0.3">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c r="AA558" s="84"/>
      <c r="AB558" s="84"/>
    </row>
    <row r="559" spans="2:28" x14ac:dyDescent="0.3">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c r="AA559" s="84"/>
      <c r="AB559" s="84"/>
    </row>
    <row r="560" spans="2:28" x14ac:dyDescent="0.3">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c r="AA560" s="84"/>
      <c r="AB560" s="84"/>
    </row>
    <row r="561" spans="2:28" x14ac:dyDescent="0.3">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c r="AA561" s="84"/>
      <c r="AB561" s="84"/>
    </row>
    <row r="562" spans="2:28" x14ac:dyDescent="0.3">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c r="AA562" s="84"/>
      <c r="AB562" s="84"/>
    </row>
    <row r="563" spans="2:28" x14ac:dyDescent="0.3">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c r="AA563" s="84"/>
      <c r="AB563" s="84"/>
    </row>
    <row r="564" spans="2:28" x14ac:dyDescent="0.3">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c r="AA564" s="84"/>
      <c r="AB564" s="84"/>
    </row>
    <row r="565" spans="2:28" x14ac:dyDescent="0.3">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c r="AA565" s="84"/>
      <c r="AB565" s="84"/>
    </row>
    <row r="566" spans="2:28" x14ac:dyDescent="0.3">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c r="AA566" s="84"/>
      <c r="AB566" s="84"/>
    </row>
    <row r="567" spans="2:28" x14ac:dyDescent="0.3">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c r="AA567" s="84"/>
      <c r="AB567" s="84"/>
    </row>
    <row r="568" spans="2:28" x14ac:dyDescent="0.3">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c r="AA568" s="84"/>
      <c r="AB568" s="84"/>
    </row>
    <row r="569" spans="2:28" x14ac:dyDescent="0.3">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c r="AA569" s="84"/>
      <c r="AB569" s="84"/>
    </row>
    <row r="570" spans="2:28" x14ac:dyDescent="0.3">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c r="AA570" s="84"/>
      <c r="AB570" s="84"/>
    </row>
    <row r="571" spans="2:28" x14ac:dyDescent="0.3">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c r="AA571" s="84"/>
      <c r="AB571" s="84"/>
    </row>
    <row r="572" spans="2:28" x14ac:dyDescent="0.3">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c r="AA572" s="84"/>
      <c r="AB572" s="84"/>
    </row>
    <row r="573" spans="2:28" x14ac:dyDescent="0.3">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c r="AA573" s="84"/>
      <c r="AB573" s="84"/>
    </row>
    <row r="574" spans="2:28" x14ac:dyDescent="0.3">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c r="AA574" s="84"/>
      <c r="AB574" s="84"/>
    </row>
    <row r="575" spans="2:28" x14ac:dyDescent="0.3">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c r="AA575" s="84"/>
      <c r="AB575" s="84"/>
    </row>
    <row r="576" spans="2:28" x14ac:dyDescent="0.3">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c r="AA576" s="84"/>
      <c r="AB576" s="84"/>
    </row>
    <row r="577" spans="2:28" x14ac:dyDescent="0.3">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c r="AA577" s="84"/>
      <c r="AB577" s="84"/>
    </row>
    <row r="578" spans="2:28" x14ac:dyDescent="0.3">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c r="AA578" s="84"/>
      <c r="AB578" s="84"/>
    </row>
    <row r="579" spans="2:28" x14ac:dyDescent="0.3">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c r="AA579" s="84"/>
      <c r="AB579" s="84"/>
    </row>
  </sheetData>
  <mergeCells count="2">
    <mergeCell ref="D110:J110"/>
    <mergeCell ref="M110:R110"/>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1B2D5-1B6D-4EEB-A3FB-99F5668A65E9}">
  <sheetPr>
    <tabColor rgb="FF00B050"/>
  </sheetPr>
  <dimension ref="B2:BH605"/>
  <sheetViews>
    <sheetView tabSelected="1" zoomScale="70" zoomScaleNormal="70" workbookViewId="0">
      <selection activeCell="F4" sqref="F4:F94"/>
    </sheetView>
  </sheetViews>
  <sheetFormatPr defaultRowHeight="14.4" x14ac:dyDescent="0.3"/>
  <cols>
    <col min="1" max="1" width="2.77734375" customWidth="1"/>
    <col min="2" max="2" width="32.44140625" customWidth="1"/>
    <col min="10" max="10" width="11.77734375" customWidth="1"/>
    <col min="11" max="15" width="12" customWidth="1"/>
    <col min="16" max="17" width="14.109375" customWidth="1"/>
    <col min="18" max="18" width="16" customWidth="1"/>
    <col min="19" max="19" width="11.109375" bestFit="1" customWidth="1"/>
    <col min="20" max="60" width="8.44140625" customWidth="1"/>
  </cols>
  <sheetData>
    <row r="2" spans="2:60" x14ac:dyDescent="0.3">
      <c r="B2" s="78" t="s">
        <v>545</v>
      </c>
      <c r="C2" s="78"/>
      <c r="D2" s="78"/>
      <c r="E2" s="78"/>
      <c r="F2" s="78"/>
      <c r="G2" s="78"/>
      <c r="H2" s="78"/>
      <c r="I2" s="78"/>
      <c r="J2" s="78"/>
    </row>
    <row r="3" spans="2:60" x14ac:dyDescent="0.3">
      <c r="B3" s="77" t="s">
        <v>137</v>
      </c>
      <c r="C3" s="77" t="s">
        <v>136</v>
      </c>
      <c r="D3" s="75" t="s">
        <v>3</v>
      </c>
      <c r="E3" s="75" t="s">
        <v>4</v>
      </c>
      <c r="F3" s="76" t="s">
        <v>546</v>
      </c>
      <c r="G3" s="75" t="s">
        <v>25</v>
      </c>
      <c r="H3" s="44"/>
      <c r="J3" s="44"/>
      <c r="R3" s="236" t="s">
        <v>135</v>
      </c>
    </row>
    <row r="4" spans="2:60" x14ac:dyDescent="0.3">
      <c r="B4" t="s">
        <v>55</v>
      </c>
      <c r="C4" s="236" t="s">
        <v>54</v>
      </c>
      <c r="D4" s="46" t="s">
        <v>35</v>
      </c>
      <c r="E4" s="46">
        <v>2010</v>
      </c>
      <c r="F4" s="45">
        <v>0</v>
      </c>
      <c r="G4" s="37" t="str">
        <f>P4&amp;"DMT"</f>
        <v>IADMT</v>
      </c>
      <c r="J4" s="44"/>
      <c r="K4" s="49" t="e">
        <f>F4/$D122</f>
        <v>#DIV/0!</v>
      </c>
      <c r="L4" s="49" t="e">
        <f>#REF!/$D122</f>
        <v>#REF!</v>
      </c>
      <c r="M4" s="49"/>
      <c r="N4" s="49"/>
      <c r="P4" t="s">
        <v>109</v>
      </c>
      <c r="Q4" s="48"/>
      <c r="R4" s="74" t="s">
        <v>134</v>
      </c>
      <c r="S4" s="74" t="s">
        <v>133</v>
      </c>
      <c r="T4" s="74">
        <v>2010</v>
      </c>
      <c r="U4" s="74">
        <v>2011</v>
      </c>
      <c r="V4" s="74">
        <v>2012</v>
      </c>
      <c r="W4" s="74">
        <v>2013</v>
      </c>
      <c r="X4" s="74">
        <v>2014</v>
      </c>
      <c r="Y4" s="74">
        <v>2015</v>
      </c>
      <c r="Z4" s="74">
        <v>2016</v>
      </c>
      <c r="AA4" s="74">
        <v>2017</v>
      </c>
      <c r="AB4" s="74">
        <v>2018</v>
      </c>
      <c r="AC4" s="74">
        <v>2019</v>
      </c>
      <c r="AD4" s="74">
        <v>2020</v>
      </c>
      <c r="AE4" s="74">
        <v>2021</v>
      </c>
      <c r="AF4" s="74">
        <v>2022</v>
      </c>
      <c r="AG4" s="74">
        <v>2023</v>
      </c>
      <c r="AH4" s="74">
        <v>2024</v>
      </c>
      <c r="AI4" s="74">
        <v>2025</v>
      </c>
      <c r="AJ4" s="74">
        <v>2026</v>
      </c>
      <c r="AK4" s="74">
        <v>2027</v>
      </c>
      <c r="AL4" s="74">
        <v>2028</v>
      </c>
      <c r="AM4" s="74">
        <v>2029</v>
      </c>
      <c r="AN4" s="74">
        <v>2030</v>
      </c>
      <c r="AO4" s="74">
        <v>2031</v>
      </c>
      <c r="AP4" s="74">
        <v>2032</v>
      </c>
      <c r="AQ4" s="74">
        <v>2033</v>
      </c>
      <c r="AR4" s="74">
        <v>2034</v>
      </c>
      <c r="AS4" s="74">
        <v>2035</v>
      </c>
      <c r="AT4" s="74">
        <v>2036</v>
      </c>
      <c r="AU4" s="74">
        <v>2037</v>
      </c>
      <c r="AV4" s="74">
        <v>2038</v>
      </c>
      <c r="AW4" s="74">
        <v>2039</v>
      </c>
      <c r="AX4" s="74">
        <v>2040</v>
      </c>
      <c r="AY4" s="74">
        <v>2041</v>
      </c>
      <c r="AZ4" s="74">
        <v>2042</v>
      </c>
      <c r="BA4" s="74">
        <v>2043</v>
      </c>
      <c r="BB4" s="74">
        <v>2044</v>
      </c>
      <c r="BC4" s="74">
        <v>2045</v>
      </c>
      <c r="BD4" s="74">
        <v>2046</v>
      </c>
      <c r="BE4" s="74">
        <v>2047</v>
      </c>
      <c r="BF4" s="74">
        <v>2048</v>
      </c>
      <c r="BG4" s="74">
        <v>2049</v>
      </c>
      <c r="BH4" s="74">
        <v>2050</v>
      </c>
    </row>
    <row r="5" spans="2:60" x14ac:dyDescent="0.3">
      <c r="B5" t="s">
        <v>55</v>
      </c>
      <c r="C5" s="236" t="s">
        <v>54</v>
      </c>
      <c r="D5" s="46" t="s">
        <v>35</v>
      </c>
      <c r="E5" s="46">
        <v>2010</v>
      </c>
      <c r="F5" s="45">
        <v>0</v>
      </c>
      <c r="G5" s="37" t="str">
        <f>P5&amp;"DHT"</f>
        <v>IADHT</v>
      </c>
      <c r="J5" s="44"/>
      <c r="K5" s="49"/>
      <c r="L5" s="49"/>
      <c r="M5" s="49"/>
      <c r="N5" s="49"/>
      <c r="P5" t="s">
        <v>109</v>
      </c>
      <c r="R5" s="69" t="str">
        <f>'[15]Convergence programme'!A25</f>
        <v>Agriculture</v>
      </c>
      <c r="S5" s="69" t="str">
        <f>'[15]Convergence programme'!C25</f>
        <v>IA</v>
      </c>
      <c r="T5" s="71"/>
      <c r="U5" s="71"/>
      <c r="V5" s="71"/>
      <c r="W5" s="71"/>
      <c r="X5" s="71"/>
      <c r="Y5" s="81">
        <f>'[15]Convergence programme'!I25/100</f>
        <v>0.98070267322591576</v>
      </c>
      <c r="Z5" s="81">
        <f>'[15]Convergence programme'!J25/100</f>
        <v>1.0143974339673094</v>
      </c>
      <c r="AA5" s="81">
        <f>'[15]Convergence programme'!K25/100</f>
        <v>1.0480921947087032</v>
      </c>
      <c r="AB5" s="81">
        <f>'[15]Convergence programme'!L25/100</f>
        <v>1.081786955450097</v>
      </c>
      <c r="AC5" s="81">
        <f>'[15]Convergence programme'!M25/100</f>
        <v>1.1154817161914905</v>
      </c>
      <c r="AD5" s="81">
        <f>'[15]Convergence programme'!N25/100</f>
        <v>1.1491764769328843</v>
      </c>
      <c r="AE5" s="81">
        <f>'[15]Convergence programme'!O25/100</f>
        <v>1.1716177074139409</v>
      </c>
      <c r="AF5" s="81">
        <f>'[15]Convergence programme'!P25/100</f>
        <v>1.1940589378949975</v>
      </c>
      <c r="AG5" s="81">
        <f>'[15]Convergence programme'!Q25/100</f>
        <v>1.2165001683760541</v>
      </c>
      <c r="AH5" s="81">
        <f>'[15]Convergence programme'!R25/100</f>
        <v>1.2389413988571107</v>
      </c>
      <c r="AI5" s="81">
        <f>'[15]Convergence programme'!S25/100</f>
        <v>1.2613826293381671</v>
      </c>
      <c r="AJ5" s="81">
        <f>'[15]Convergence programme'!T25/100</f>
        <v>1.28322055722246</v>
      </c>
      <c r="AK5" s="81">
        <f>'[15]Convergence programme'!U25/100</f>
        <v>1.3050584851067528</v>
      </c>
      <c r="AL5" s="81">
        <f>'[15]Convergence programme'!V25/100</f>
        <v>1.3268964129910459</v>
      </c>
      <c r="AM5" s="81">
        <f>'[15]Convergence programme'!W25/100</f>
        <v>1.3487343408753387</v>
      </c>
      <c r="AN5" s="81">
        <f>'[15]Convergence programme'!X25/100</f>
        <v>1.3705722687596309</v>
      </c>
      <c r="AO5" s="81">
        <f>'[15]Convergence programme'!Y25/100</f>
        <v>1.3946988210707665</v>
      </c>
      <c r="AP5" s="81">
        <f>'[15]Convergence programme'!Z25/100</f>
        <v>1.4188253733819018</v>
      </c>
      <c r="AQ5" s="81">
        <f>'[15]Convergence programme'!AA25/100</f>
        <v>1.4429519256930374</v>
      </c>
      <c r="AR5" s="81">
        <f>'[15]Convergence programme'!AB25/100</f>
        <v>1.4670784780041728</v>
      </c>
      <c r="AS5" s="81">
        <f>'[15]Convergence programme'!AC25/100</f>
        <v>1.4912050303153086</v>
      </c>
      <c r="AT5" s="81">
        <f>'[15]Convergence programme'!AD25/100</f>
        <v>1.5111836638960476</v>
      </c>
      <c r="AU5" s="81">
        <f>'[15]Convergence programme'!AE25/100</f>
        <v>1.5311622974767869</v>
      </c>
      <c r="AV5" s="81">
        <f>'[15]Convergence programme'!AF25/100</f>
        <v>1.5511409310575259</v>
      </c>
      <c r="AW5" s="81">
        <f>'[15]Convergence programme'!AG25/100</f>
        <v>1.5711195646382652</v>
      </c>
      <c r="AX5" s="81">
        <f>'[15]Convergence programme'!AH25/100</f>
        <v>1.5910981982190042</v>
      </c>
      <c r="AY5" s="81">
        <f>'[15]Convergence programme'!AI25/100</f>
        <v>1.6104136399377291</v>
      </c>
      <c r="AZ5" s="81">
        <f>'[15]Convergence programme'!AJ25/100</f>
        <v>1.6297290816564538</v>
      </c>
      <c r="BA5" s="81">
        <f>'[15]Convergence programme'!AK25/100</f>
        <v>1.6490445233751785</v>
      </c>
      <c r="BB5" s="81">
        <f>'[15]Convergence programme'!AL25/100</f>
        <v>1.6683599650939032</v>
      </c>
      <c r="BC5" s="81">
        <f>'[15]Convergence programme'!AM25/100</f>
        <v>1.6876754068126276</v>
      </c>
      <c r="BD5" s="81">
        <f>'[15]Convergence programme'!AN25/100</f>
        <v>1.7063430084904032</v>
      </c>
      <c r="BE5" s="81">
        <f>'[15]Convergence programme'!AO25/100</f>
        <v>1.7250106101681788</v>
      </c>
      <c r="BF5" s="81">
        <f>'[15]Convergence programme'!AP25/100</f>
        <v>1.7436782118459544</v>
      </c>
      <c r="BG5" s="81">
        <f>'[15]Convergence programme'!AQ25/100</f>
        <v>1.76234581352373</v>
      </c>
      <c r="BH5" s="81">
        <f>'[15]Convergence programme'!AR25/100</f>
        <v>1.781013415201506</v>
      </c>
    </row>
    <row r="6" spans="2:60" x14ac:dyDescent="0.3">
      <c r="B6" t="s">
        <v>55</v>
      </c>
      <c r="C6" s="236" t="s">
        <v>54</v>
      </c>
      <c r="D6" s="46" t="s">
        <v>35</v>
      </c>
      <c r="E6" s="46">
        <v>2010</v>
      </c>
      <c r="F6" s="45">
        <v>0.75988500000000003</v>
      </c>
      <c r="G6" s="37" t="str">
        <f>P6&amp;"DRH"</f>
        <v>IADRH</v>
      </c>
      <c r="J6" s="44"/>
      <c r="K6" s="49"/>
      <c r="L6" s="49"/>
      <c r="M6" s="49"/>
      <c r="N6" s="49"/>
      <c r="P6" t="s">
        <v>109</v>
      </c>
      <c r="R6" s="69" t="str">
        <f>'[15]Convergence programme'!A26</f>
        <v>Food</v>
      </c>
      <c r="S6" s="69" t="str">
        <f>'[15]Convergence programme'!C26</f>
        <v>IF</v>
      </c>
      <c r="T6" s="73"/>
      <c r="U6" s="73"/>
      <c r="V6" s="73"/>
      <c r="W6" s="73"/>
      <c r="X6" s="73"/>
      <c r="Y6" s="82">
        <f>'[15]Convergence programme'!I26/100</f>
        <v>0.98070267322591576</v>
      </c>
      <c r="Z6" s="82">
        <f>'[15]Convergence programme'!J26/100</f>
        <v>1.0143974339673094</v>
      </c>
      <c r="AA6" s="82">
        <f>'[15]Convergence programme'!K26/100</f>
        <v>1.0480921947087032</v>
      </c>
      <c r="AB6" s="82">
        <f>'[15]Convergence programme'!L26/100</f>
        <v>1.081786955450097</v>
      </c>
      <c r="AC6" s="82">
        <f>'[15]Convergence programme'!M26/100</f>
        <v>1.1154817161914905</v>
      </c>
      <c r="AD6" s="82">
        <f>'[15]Convergence programme'!N26/100</f>
        <v>1.1491764769328843</v>
      </c>
      <c r="AE6" s="82">
        <f>'[15]Convergence programme'!O26/100</f>
        <v>1.1716177074139409</v>
      </c>
      <c r="AF6" s="82">
        <f>'[15]Convergence programme'!P26/100</f>
        <v>1.1940589378949975</v>
      </c>
      <c r="AG6" s="82">
        <f>'[15]Convergence programme'!Q26/100</f>
        <v>1.2165001683760541</v>
      </c>
      <c r="AH6" s="82">
        <f>'[15]Convergence programme'!R26/100</f>
        <v>1.2389413988571107</v>
      </c>
      <c r="AI6" s="82">
        <f>'[15]Convergence programme'!S26/100</f>
        <v>1.2613826293381671</v>
      </c>
      <c r="AJ6" s="82">
        <f>'[15]Convergence programme'!T26/100</f>
        <v>1.28322055722246</v>
      </c>
      <c r="AK6" s="82">
        <f>'[15]Convergence programme'!U26/100</f>
        <v>1.3050584851067528</v>
      </c>
      <c r="AL6" s="82">
        <f>'[15]Convergence programme'!V26/100</f>
        <v>1.3268964129910459</v>
      </c>
      <c r="AM6" s="82">
        <f>'[15]Convergence programme'!W26/100</f>
        <v>1.3487343408753387</v>
      </c>
      <c r="AN6" s="82">
        <f>'[15]Convergence programme'!X26/100</f>
        <v>1.3705722687596309</v>
      </c>
      <c r="AO6" s="82">
        <f>'[15]Convergence programme'!Y26/100</f>
        <v>1.3946988210707665</v>
      </c>
      <c r="AP6" s="82">
        <f>'[15]Convergence programme'!Z26/100</f>
        <v>1.4188253733819018</v>
      </c>
      <c r="AQ6" s="82">
        <f>'[15]Convergence programme'!AA26/100</f>
        <v>1.4429519256930374</v>
      </c>
      <c r="AR6" s="82">
        <f>'[15]Convergence programme'!AB26/100</f>
        <v>1.4670784780041728</v>
      </c>
      <c r="AS6" s="82">
        <f>'[15]Convergence programme'!AC26/100</f>
        <v>1.4912050303153086</v>
      </c>
      <c r="AT6" s="82">
        <f>'[15]Convergence programme'!AD26/100</f>
        <v>1.5111836638960476</v>
      </c>
      <c r="AU6" s="82">
        <f>'[15]Convergence programme'!AE26/100</f>
        <v>1.5311622974767869</v>
      </c>
      <c r="AV6" s="82">
        <f>'[15]Convergence programme'!AF26/100</f>
        <v>1.5511409310575259</v>
      </c>
      <c r="AW6" s="82">
        <f>'[15]Convergence programme'!AG26/100</f>
        <v>1.5711195646382652</v>
      </c>
      <c r="AX6" s="82">
        <f>'[15]Convergence programme'!AH26/100</f>
        <v>1.5910981982190042</v>
      </c>
      <c r="AY6" s="82">
        <f>'[15]Convergence programme'!AI26/100</f>
        <v>1.6104136399377291</v>
      </c>
      <c r="AZ6" s="82">
        <f>'[15]Convergence programme'!AJ26/100</f>
        <v>1.6297290816564538</v>
      </c>
      <c r="BA6" s="82">
        <f>'[15]Convergence programme'!AK26/100</f>
        <v>1.6490445233751785</v>
      </c>
      <c r="BB6" s="82">
        <f>'[15]Convergence programme'!AL26/100</f>
        <v>1.6683599650939032</v>
      </c>
      <c r="BC6" s="82">
        <f>'[15]Convergence programme'!AM26/100</f>
        <v>1.6876754068126276</v>
      </c>
      <c r="BD6" s="82">
        <f>'[15]Convergence programme'!AN26/100</f>
        <v>1.7063430084904032</v>
      </c>
      <c r="BE6" s="82">
        <f>'[15]Convergence programme'!AO26/100</f>
        <v>1.7250106101681788</v>
      </c>
      <c r="BF6" s="82">
        <f>'[15]Convergence programme'!AP26/100</f>
        <v>1.7436782118459544</v>
      </c>
      <c r="BG6" s="82">
        <f>'[15]Convergence programme'!AQ26/100</f>
        <v>1.76234581352373</v>
      </c>
      <c r="BH6" s="82">
        <f>'[15]Convergence programme'!AR26/100</f>
        <v>1.781013415201506</v>
      </c>
    </row>
    <row r="7" spans="2:60" x14ac:dyDescent="0.3">
      <c r="B7" t="s">
        <v>55</v>
      </c>
      <c r="C7" s="236" t="s">
        <v>54</v>
      </c>
      <c r="D7" s="46" t="s">
        <v>35</v>
      </c>
      <c r="E7" s="46">
        <v>2010</v>
      </c>
      <c r="F7" s="45">
        <v>0.46260000000000001</v>
      </c>
      <c r="G7" s="37" t="str">
        <f>P7&amp;"DLA"</f>
        <v>IADLA</v>
      </c>
      <c r="J7" s="44"/>
      <c r="K7" s="49"/>
      <c r="L7" s="49"/>
      <c r="M7" s="49"/>
      <c r="N7" s="49"/>
      <c r="P7" t="s">
        <v>109</v>
      </c>
      <c r="R7" s="69" t="str">
        <f>'[15]Convergence programme'!A27</f>
        <v>Chemical</v>
      </c>
      <c r="S7" s="69" t="str">
        <f>'[15]Convergence programme'!C27</f>
        <v>IC</v>
      </c>
      <c r="T7" s="71"/>
      <c r="U7" s="71"/>
      <c r="V7" s="71"/>
      <c r="W7" s="71"/>
      <c r="X7" s="71"/>
      <c r="Y7" s="81">
        <f>'[15]Convergence programme'!I27/100</f>
        <v>1.1825997380669258</v>
      </c>
      <c r="Z7" s="81">
        <f>'[15]Convergence programme'!J27/100</f>
        <v>1.1835624339511761</v>
      </c>
      <c r="AA7" s="81">
        <f>'[15]Convergence programme'!K27/100</f>
        <v>1.1845251298354262</v>
      </c>
      <c r="AB7" s="81">
        <f>'[15]Convergence programme'!L27/100</f>
        <v>1.1854878257196766</v>
      </c>
      <c r="AC7" s="81">
        <f>'[15]Convergence programme'!M27/100</f>
        <v>1.1864505216039269</v>
      </c>
      <c r="AD7" s="81">
        <f>'[15]Convergence programme'!N27/100</f>
        <v>1.1874132174881773</v>
      </c>
      <c r="AE7" s="81">
        <f>'[15]Convergence programme'!O27/100</f>
        <v>1.1911278651330903</v>
      </c>
      <c r="AF7" s="81">
        <f>'[15]Convergence programme'!P27/100</f>
        <v>1.1948425127780034</v>
      </c>
      <c r="AG7" s="81">
        <f>'[15]Convergence programme'!Q27/100</f>
        <v>1.1985571604229164</v>
      </c>
      <c r="AH7" s="81">
        <f>'[15]Convergence programme'!R27/100</f>
        <v>1.2022718080678296</v>
      </c>
      <c r="AI7" s="81">
        <f>'[15]Convergence programme'!S27/100</f>
        <v>1.2059864557127427</v>
      </c>
      <c r="AJ7" s="81">
        <f>'[15]Convergence programme'!T27/100</f>
        <v>1.2200393571935675</v>
      </c>
      <c r="AK7" s="81">
        <f>'[15]Convergence programme'!U27/100</f>
        <v>1.2340922586743923</v>
      </c>
      <c r="AL7" s="81">
        <f>'[15]Convergence programme'!V27/100</f>
        <v>1.2481451601552171</v>
      </c>
      <c r="AM7" s="81">
        <f>'[15]Convergence programme'!W27/100</f>
        <v>1.262198061636042</v>
      </c>
      <c r="AN7" s="81">
        <f>'[15]Convergence programme'!X27/100</f>
        <v>1.2762509631168666</v>
      </c>
      <c r="AO7" s="81">
        <f>'[15]Convergence programme'!Y27/100</f>
        <v>1.2905353603062926</v>
      </c>
      <c r="AP7" s="81">
        <f>'[15]Convergence programme'!Z27/100</f>
        <v>1.3048197574957185</v>
      </c>
      <c r="AQ7" s="81">
        <f>'[15]Convergence programme'!AA27/100</f>
        <v>1.3191041546851445</v>
      </c>
      <c r="AR7" s="81">
        <f>'[15]Convergence programme'!AB27/100</f>
        <v>1.3333885518745705</v>
      </c>
      <c r="AS7" s="81">
        <f>'[15]Convergence programme'!AC27/100</f>
        <v>1.3476729490639971</v>
      </c>
      <c r="AT7" s="81">
        <f>'[15]Convergence programme'!AD27/100</f>
        <v>1.3623004025296743</v>
      </c>
      <c r="AU7" s="81">
        <f>'[15]Convergence programme'!AE27/100</f>
        <v>1.3769278559953515</v>
      </c>
      <c r="AV7" s="81">
        <f>'[15]Convergence programme'!AF27/100</f>
        <v>1.3915553094610287</v>
      </c>
      <c r="AW7" s="81">
        <f>'[15]Convergence programme'!AG27/100</f>
        <v>1.4061827629267056</v>
      </c>
      <c r="AX7" s="81">
        <f>'[15]Convergence programme'!AH27/100</f>
        <v>1.4208102163923828</v>
      </c>
      <c r="AY7" s="81">
        <f>'[15]Convergence programme'!AI27/100</f>
        <v>1.4431877261508248</v>
      </c>
      <c r="AZ7" s="81">
        <f>'[15]Convergence programme'!AJ27/100</f>
        <v>1.4655652359092668</v>
      </c>
      <c r="BA7" s="81">
        <f>'[15]Convergence programme'!AK27/100</f>
        <v>1.4879427456677086</v>
      </c>
      <c r="BB7" s="81">
        <f>'[15]Convergence programme'!AL27/100</f>
        <v>1.5103202554261506</v>
      </c>
      <c r="BC7" s="81">
        <f>'[15]Convergence programme'!AM27/100</f>
        <v>1.5326977651845926</v>
      </c>
      <c r="BD7" s="81">
        <f>'[15]Convergence programme'!AN27/100</f>
        <v>1.5625999498597134</v>
      </c>
      <c r="BE7" s="81">
        <f>'[15]Convergence programme'!AO27/100</f>
        <v>1.592502134534834</v>
      </c>
      <c r="BF7" s="81">
        <f>'[15]Convergence programme'!AP27/100</f>
        <v>1.6224043192099549</v>
      </c>
      <c r="BG7" s="81">
        <f>'[15]Convergence programme'!AQ27/100</f>
        <v>1.6523065038850757</v>
      </c>
      <c r="BH7" s="81">
        <f>'[15]Convergence programme'!AR27/100</f>
        <v>1.6822086885601966</v>
      </c>
    </row>
    <row r="8" spans="2:60" x14ac:dyDescent="0.3">
      <c r="B8" t="s">
        <v>55</v>
      </c>
      <c r="C8" s="236" t="s">
        <v>54</v>
      </c>
      <c r="D8" s="46" t="s">
        <v>35</v>
      </c>
      <c r="E8" s="46">
        <v>2010</v>
      </c>
      <c r="F8" s="45">
        <v>0.46260000000000001</v>
      </c>
      <c r="G8" s="37" t="str">
        <f>P8&amp;"DEM"</f>
        <v>IADEM</v>
      </c>
      <c r="J8" s="44"/>
      <c r="K8" s="49"/>
      <c r="L8" s="49"/>
      <c r="M8" s="49"/>
      <c r="N8" s="49"/>
      <c r="P8" t="s">
        <v>109</v>
      </c>
      <c r="R8" s="69" t="str">
        <f>'[15]Convergence programme'!A28</f>
        <v>Glass&amp;Concrete</v>
      </c>
      <c r="S8" s="69" t="str">
        <f>'[15]Convergence programme'!C28</f>
        <v>IG</v>
      </c>
      <c r="T8" s="73"/>
      <c r="U8" s="73"/>
      <c r="V8" s="73"/>
      <c r="W8" s="73"/>
      <c r="X8" s="73"/>
      <c r="Y8" s="82">
        <f>'[15]Convergence programme'!I28/100</f>
        <v>0.96859999366075711</v>
      </c>
      <c r="Z8" s="82">
        <f>'[15]Convergence programme'!J28/100</f>
        <v>0.95838492006471843</v>
      </c>
      <c r="AA8" s="82">
        <f>'[15]Convergence programme'!K28/100</f>
        <v>0.94816984646867963</v>
      </c>
      <c r="AB8" s="82">
        <f>'[15]Convergence programme'!L28/100</f>
        <v>0.93795477287264095</v>
      </c>
      <c r="AC8" s="82">
        <f>'[15]Convergence programme'!M28/100</f>
        <v>0.92773969927660216</v>
      </c>
      <c r="AD8" s="82">
        <f>'[15]Convergence programme'!N28/100</f>
        <v>0.91752462568056348</v>
      </c>
      <c r="AE8" s="82">
        <f>'[15]Convergence programme'!O28/100</f>
        <v>0.90730955208452468</v>
      </c>
      <c r="AF8" s="82">
        <f>'[15]Convergence programme'!P28/100</f>
        <v>0.897094478488486</v>
      </c>
      <c r="AG8" s="82">
        <f>'[15]Convergence programme'!Q28/100</f>
        <v>0.88687940489244721</v>
      </c>
      <c r="AH8" s="82">
        <f>'[15]Convergence programme'!R28/100</f>
        <v>0.87666433129640853</v>
      </c>
      <c r="AI8" s="82">
        <f>'[15]Convergence programme'!S28/100</f>
        <v>0.86644925770037007</v>
      </c>
      <c r="AJ8" s="82">
        <f>'[15]Convergence programme'!T28/100</f>
        <v>0.86059393190313782</v>
      </c>
      <c r="AK8" s="82">
        <f>'[15]Convergence programme'!U28/100</f>
        <v>0.85473860610590568</v>
      </c>
      <c r="AL8" s="82">
        <f>'[15]Convergence programme'!V28/100</f>
        <v>0.84888328030867344</v>
      </c>
      <c r="AM8" s="82">
        <f>'[15]Convergence programme'!W28/100</f>
        <v>0.84302795451144119</v>
      </c>
      <c r="AN8" s="82">
        <f>'[15]Convergence programme'!X28/100</f>
        <v>0.83717262871420872</v>
      </c>
      <c r="AO8" s="82">
        <f>'[15]Convergence programme'!Y28/100</f>
        <v>0.83143153285351512</v>
      </c>
      <c r="AP8" s="82">
        <f>'[15]Convergence programme'!Z28/100</f>
        <v>0.82569043699282163</v>
      </c>
      <c r="AQ8" s="82">
        <f>'[15]Convergence programme'!AA28/100</f>
        <v>0.81994934113212803</v>
      </c>
      <c r="AR8" s="82">
        <f>'[15]Convergence programme'!AB28/100</f>
        <v>0.81420824527143454</v>
      </c>
      <c r="AS8" s="82">
        <f>'[15]Convergence programme'!AC28/100</f>
        <v>0.80846714941074116</v>
      </c>
      <c r="AT8" s="82">
        <f>'[15]Convergence programme'!AD28/100</f>
        <v>0.80438839454706557</v>
      </c>
      <c r="AU8" s="82">
        <f>'[15]Convergence programme'!AE28/100</f>
        <v>0.80030963968338997</v>
      </c>
      <c r="AV8" s="82">
        <f>'[15]Convergence programme'!AF28/100</f>
        <v>0.79623088481971438</v>
      </c>
      <c r="AW8" s="82">
        <f>'[15]Convergence programme'!AG28/100</f>
        <v>0.79215212995603879</v>
      </c>
      <c r="AX8" s="82">
        <f>'[15]Convergence programme'!AH28/100</f>
        <v>0.78807337509236353</v>
      </c>
      <c r="AY8" s="82">
        <f>'[15]Convergence programme'!AI28/100</f>
        <v>0.7892813305167441</v>
      </c>
      <c r="AZ8" s="82">
        <f>'[15]Convergence programme'!AJ28/100</f>
        <v>0.79048928594112466</v>
      </c>
      <c r="BA8" s="82">
        <f>'[15]Convergence programme'!AK28/100</f>
        <v>0.79169724136550523</v>
      </c>
      <c r="BB8" s="82">
        <f>'[15]Convergence programme'!AL28/100</f>
        <v>0.79290519678988591</v>
      </c>
      <c r="BC8" s="82">
        <f>'[15]Convergence programme'!AM28/100</f>
        <v>0.79411315221426648</v>
      </c>
      <c r="BD8" s="82">
        <f>'[15]Convergence programme'!AN28/100</f>
        <v>0.79541660301315731</v>
      </c>
      <c r="BE8" s="82">
        <f>'[15]Convergence programme'!AO28/100</f>
        <v>0.79672005381204813</v>
      </c>
      <c r="BF8" s="82">
        <f>'[15]Convergence programme'!AP28/100</f>
        <v>0.79802350461093896</v>
      </c>
      <c r="BG8" s="82">
        <f>'[15]Convergence programme'!AQ28/100</f>
        <v>0.79932695540982979</v>
      </c>
      <c r="BH8" s="82">
        <f>'[15]Convergence programme'!AR28/100</f>
        <v>0.80063040620872039</v>
      </c>
    </row>
    <row r="9" spans="2:60" x14ac:dyDescent="0.3">
      <c r="B9" t="s">
        <v>55</v>
      </c>
      <c r="C9" s="236" t="s">
        <v>54</v>
      </c>
      <c r="D9" s="46" t="s">
        <v>35</v>
      </c>
      <c r="E9" s="46">
        <v>2010</v>
      </c>
      <c r="F9" s="45">
        <v>8.5010999999999992</v>
      </c>
      <c r="G9" s="37" t="str">
        <f>P9&amp;"DTF"</f>
        <v>IADTF</v>
      </c>
      <c r="J9" s="44"/>
      <c r="K9" s="49"/>
      <c r="L9" s="49"/>
      <c r="M9" s="49"/>
      <c r="N9" s="49"/>
      <c r="P9" t="s">
        <v>109</v>
      </c>
      <c r="R9" s="69" t="str">
        <f>'[15]Convergence programme'!A29</f>
        <v>Aluminium</v>
      </c>
      <c r="S9" s="69" t="str">
        <f>'[15]Convergence programme'!C29</f>
        <v>IX</v>
      </c>
      <c r="T9" s="71"/>
      <c r="U9" s="71"/>
      <c r="V9" s="71"/>
      <c r="W9" s="71"/>
      <c r="X9" s="71"/>
      <c r="Y9" s="81">
        <f>'[15]Convergence programme'!I29/100</f>
        <v>1.0159520356659471</v>
      </c>
      <c r="Z9" s="81">
        <f>'[15]Convergence programme'!J29/100</f>
        <v>1.0159702058320039</v>
      </c>
      <c r="AA9" s="81">
        <f>'[15]Convergence programme'!K29/100</f>
        <v>1.0159883759980608</v>
      </c>
      <c r="AB9" s="81">
        <f>'[15]Convergence programme'!L29/100</f>
        <v>1.0160065461641177</v>
      </c>
      <c r="AC9" s="81">
        <f>'[15]Convergence programme'!M29/100</f>
        <v>1.0160247163301745</v>
      </c>
      <c r="AD9" s="81">
        <f>'[15]Convergence programme'!N29/100</f>
        <v>1.016042886496231</v>
      </c>
      <c r="AE9" s="81">
        <f>'[15]Convergence programme'!O29/100</f>
        <v>1.0246322250782018</v>
      </c>
      <c r="AF9" s="81">
        <f>'[15]Convergence programme'!P29/100</f>
        <v>1.0332215636601725</v>
      </c>
      <c r="AG9" s="81">
        <f>'[15]Convergence programme'!Q29/100</f>
        <v>1.0418109022421433</v>
      </c>
      <c r="AH9" s="81">
        <f>'[15]Convergence programme'!R29/100</f>
        <v>1.050400240824114</v>
      </c>
      <c r="AI9" s="81">
        <f>'[15]Convergence programme'!S29/100</f>
        <v>1.0589895794060846</v>
      </c>
      <c r="AJ9" s="81">
        <f>'[15]Convergence programme'!T29/100</f>
        <v>1.0549895806772445</v>
      </c>
      <c r="AK9" s="81">
        <f>'[15]Convergence programme'!U29/100</f>
        <v>1.0509895819484043</v>
      </c>
      <c r="AL9" s="81">
        <f>'[15]Convergence programme'!V29/100</f>
        <v>1.0469895832195639</v>
      </c>
      <c r="AM9" s="81">
        <f>'[15]Convergence programme'!W29/100</f>
        <v>1.0429895844907238</v>
      </c>
      <c r="AN9" s="81">
        <f>'[15]Convergence programme'!X29/100</f>
        <v>1.0389895857618832</v>
      </c>
      <c r="AO9" s="81">
        <f>'[15]Convergence programme'!Y29/100</f>
        <v>1.0362286627129027</v>
      </c>
      <c r="AP9" s="81">
        <f>'[15]Convergence programme'!Z29/100</f>
        <v>1.0334677396639222</v>
      </c>
      <c r="AQ9" s="81">
        <f>'[15]Convergence programme'!AA29/100</f>
        <v>1.030706816614942</v>
      </c>
      <c r="AR9" s="81">
        <f>'[15]Convergence programme'!AB29/100</f>
        <v>1.0279458935659616</v>
      </c>
      <c r="AS9" s="81">
        <f>'[15]Convergence programme'!AC29/100</f>
        <v>1.0251849705169813</v>
      </c>
      <c r="AT9" s="81">
        <f>'[15]Convergence programme'!AD29/100</f>
        <v>1.0276215657867203</v>
      </c>
      <c r="AU9" s="81">
        <f>'[15]Convergence programme'!AE29/100</f>
        <v>1.0300581610564594</v>
      </c>
      <c r="AV9" s="81">
        <f>'[15]Convergence programme'!AF29/100</f>
        <v>1.0324947563261984</v>
      </c>
      <c r="AW9" s="81">
        <f>'[15]Convergence programme'!AG29/100</f>
        <v>1.0349313515959373</v>
      </c>
      <c r="AX9" s="81">
        <f>'[15]Convergence programme'!AH29/100</f>
        <v>1.0373679468656762</v>
      </c>
      <c r="AY9" s="81">
        <f>'[15]Convergence programme'!AI29/100</f>
        <v>1.0288403250822404</v>
      </c>
      <c r="AZ9" s="81">
        <f>'[15]Convergence programme'!AJ29/100</f>
        <v>1.0203127032988049</v>
      </c>
      <c r="BA9" s="81">
        <f>'[15]Convergence programme'!AK29/100</f>
        <v>1.0117850815153693</v>
      </c>
      <c r="BB9" s="81">
        <f>'[15]Convergence programme'!AL29/100</f>
        <v>1.0032574597319335</v>
      </c>
      <c r="BC9" s="81">
        <f>'[15]Convergence programme'!AM29/100</f>
        <v>0.99472983794849756</v>
      </c>
      <c r="BD9" s="81">
        <f>'[15]Convergence programme'!AN29/100</f>
        <v>0.9932909125474727</v>
      </c>
      <c r="BE9" s="81">
        <f>'[15]Convergence programme'!AO29/100</f>
        <v>0.99185198714644784</v>
      </c>
      <c r="BF9" s="81">
        <f>'[15]Convergence programme'!AP29/100</f>
        <v>0.99041306174542298</v>
      </c>
      <c r="BG9" s="81">
        <f>'[15]Convergence programme'!AQ29/100</f>
        <v>0.98897413634439812</v>
      </c>
      <c r="BH9" s="81">
        <f>'[15]Convergence programme'!AR29/100</f>
        <v>0.98753521094337349</v>
      </c>
    </row>
    <row r="10" spans="2:60" x14ac:dyDescent="0.3">
      <c r="B10" t="s">
        <v>55</v>
      </c>
      <c r="C10" s="236" t="s">
        <v>54</v>
      </c>
      <c r="D10" s="46" t="s">
        <v>35</v>
      </c>
      <c r="E10" s="46">
        <v>2010</v>
      </c>
      <c r="F10" s="45">
        <v>0</v>
      </c>
      <c r="G10" s="37" t="str">
        <f>P10&amp;"DFL"</f>
        <v>IADFL</v>
      </c>
      <c r="J10" s="44"/>
      <c r="K10" s="49"/>
      <c r="L10" s="49"/>
      <c r="M10" s="49"/>
      <c r="N10" s="49"/>
      <c r="P10" t="s">
        <v>109</v>
      </c>
      <c r="R10" s="69" t="str">
        <f>'[15]Convergence programme'!A30</f>
        <v>Other comm</v>
      </c>
      <c r="S10" s="69" t="str">
        <f>'[15]Convergence programme'!C30</f>
        <v>IO</v>
      </c>
      <c r="T10" s="73"/>
      <c r="U10" s="73"/>
      <c r="V10" s="73"/>
      <c r="W10" s="73"/>
      <c r="X10" s="73"/>
      <c r="Y10" s="82">
        <f>'[15]Convergence programme'!I30/100</f>
        <v>0.98070267322591576</v>
      </c>
      <c r="Z10" s="82">
        <f>'[15]Convergence programme'!J30/100</f>
        <v>1.0143974339673094</v>
      </c>
      <c r="AA10" s="82">
        <f>'[15]Convergence programme'!K30/100</f>
        <v>1.0480921947087032</v>
      </c>
      <c r="AB10" s="82">
        <f>'[15]Convergence programme'!L30/100</f>
        <v>1.081786955450097</v>
      </c>
      <c r="AC10" s="82">
        <f>'[15]Convergence programme'!M30/100</f>
        <v>1.1154817161914905</v>
      </c>
      <c r="AD10" s="82">
        <f>'[15]Convergence programme'!N30/100</f>
        <v>1.1491764769328843</v>
      </c>
      <c r="AE10" s="82">
        <f>'[15]Convergence programme'!O30/100</f>
        <v>1.1716177074139409</v>
      </c>
      <c r="AF10" s="82">
        <f>'[15]Convergence programme'!P30/100</f>
        <v>1.1940589378949975</v>
      </c>
      <c r="AG10" s="82">
        <f>'[15]Convergence programme'!Q30/100</f>
        <v>1.2165001683760541</v>
      </c>
      <c r="AH10" s="82">
        <f>'[15]Convergence programme'!R30/100</f>
        <v>1.2389413988571107</v>
      </c>
      <c r="AI10" s="82">
        <f>'[15]Convergence programme'!S30/100</f>
        <v>1.2613826293381671</v>
      </c>
      <c r="AJ10" s="82">
        <f>'[15]Convergence programme'!T30/100</f>
        <v>1.28322055722246</v>
      </c>
      <c r="AK10" s="82">
        <f>'[15]Convergence programme'!U30/100</f>
        <v>1.3050584851067528</v>
      </c>
      <c r="AL10" s="82">
        <f>'[15]Convergence programme'!V30/100</f>
        <v>1.3268964129910459</v>
      </c>
      <c r="AM10" s="82">
        <f>'[15]Convergence programme'!W30/100</f>
        <v>1.3487343408753387</v>
      </c>
      <c r="AN10" s="82">
        <f>'[15]Convergence programme'!X30/100</f>
        <v>1.3705722687596309</v>
      </c>
      <c r="AO10" s="82">
        <f>'[15]Convergence programme'!Y30/100</f>
        <v>1.3946988210707665</v>
      </c>
      <c r="AP10" s="82">
        <f>'[15]Convergence programme'!Z30/100</f>
        <v>1.4188253733819018</v>
      </c>
      <c r="AQ10" s="82">
        <f>'[15]Convergence programme'!AA30/100</f>
        <v>1.4429519256930374</v>
      </c>
      <c r="AR10" s="82">
        <f>'[15]Convergence programme'!AB30/100</f>
        <v>1.4670784780041728</v>
      </c>
      <c r="AS10" s="82">
        <f>'[15]Convergence programme'!AC30/100</f>
        <v>1.4912050303153086</v>
      </c>
      <c r="AT10" s="82">
        <f>'[15]Convergence programme'!AD30/100</f>
        <v>1.5111836638960476</v>
      </c>
      <c r="AU10" s="82">
        <f>'[15]Convergence programme'!AE30/100</f>
        <v>1.5311622974767869</v>
      </c>
      <c r="AV10" s="82">
        <f>'[15]Convergence programme'!AF30/100</f>
        <v>1.5511409310575259</v>
      </c>
      <c r="AW10" s="82">
        <f>'[15]Convergence programme'!AG30/100</f>
        <v>1.5711195646382652</v>
      </c>
      <c r="AX10" s="82">
        <f>'[15]Convergence programme'!AH30/100</f>
        <v>1.5910981982190042</v>
      </c>
      <c r="AY10" s="82">
        <f>'[15]Convergence programme'!AI30/100</f>
        <v>1.6104136399377291</v>
      </c>
      <c r="AZ10" s="82">
        <f>'[15]Convergence programme'!AJ30/100</f>
        <v>1.6297290816564538</v>
      </c>
      <c r="BA10" s="82">
        <f>'[15]Convergence programme'!AK30/100</f>
        <v>1.6490445233751785</v>
      </c>
      <c r="BB10" s="82">
        <f>'[15]Convergence programme'!AL30/100</f>
        <v>1.6683599650939032</v>
      </c>
      <c r="BC10" s="82">
        <f>'[15]Convergence programme'!AM30/100</f>
        <v>1.6876754068126276</v>
      </c>
      <c r="BD10" s="82">
        <f>'[15]Convergence programme'!AN30/100</f>
        <v>1.7063430084904032</v>
      </c>
      <c r="BE10" s="82">
        <f>'[15]Convergence programme'!AO30/100</f>
        <v>1.7250106101681788</v>
      </c>
      <c r="BF10" s="82">
        <f>'[15]Convergence programme'!AP30/100</f>
        <v>1.7436782118459544</v>
      </c>
      <c r="BG10" s="82">
        <f>'[15]Convergence programme'!AQ30/100</f>
        <v>1.76234581352373</v>
      </c>
      <c r="BH10" s="82">
        <f>'[15]Convergence programme'!AR30/100</f>
        <v>1.781013415201506</v>
      </c>
    </row>
    <row r="11" spans="2:60" x14ac:dyDescent="0.3">
      <c r="B11" s="5" t="s">
        <v>55</v>
      </c>
      <c r="C11" s="236" t="s">
        <v>54</v>
      </c>
      <c r="D11" s="50" t="s">
        <v>35</v>
      </c>
      <c r="E11" s="50">
        <v>2010</v>
      </c>
      <c r="F11" s="45">
        <v>0</v>
      </c>
      <c r="G11" s="47" t="str">
        <f>P11&amp;"DMT"</f>
        <v>IFDMT</v>
      </c>
      <c r="J11" s="44"/>
      <c r="K11" s="49" t="e">
        <f>F11/$D130</f>
        <v>#DIV/0!</v>
      </c>
      <c r="L11" s="49" t="e">
        <f>#REF!/$D130</f>
        <v>#REF!</v>
      </c>
      <c r="M11" s="49"/>
      <c r="N11" s="49"/>
      <c r="P11" t="s">
        <v>105</v>
      </c>
      <c r="R11" s="69" t="str">
        <f>'[15]Convergence programme'!A31</f>
        <v>Paper &amp; Pulp</v>
      </c>
      <c r="S11" s="69" t="str">
        <f>'[15]Convergence programme'!C31</f>
        <v>IR</v>
      </c>
      <c r="T11" s="71"/>
      <c r="U11" s="71"/>
      <c r="V11" s="71"/>
      <c r="W11" s="71"/>
      <c r="X11" s="71"/>
      <c r="Y11" s="81">
        <f>'[15]Convergence programme'!I31/100</f>
        <v>0.56281524805476768</v>
      </c>
      <c r="Z11" s="81">
        <f>'[15]Convergence programme'!J31/100</f>
        <v>0.56856039370168876</v>
      </c>
      <c r="AA11" s="81">
        <f>'[15]Convergence programme'!K31/100</f>
        <v>0.57430553934860973</v>
      </c>
      <c r="AB11" s="81">
        <f>'[15]Convergence programme'!L31/100</f>
        <v>0.58005068499553081</v>
      </c>
      <c r="AC11" s="81">
        <f>'[15]Convergence programme'!M31/100</f>
        <v>0.58579583064245178</v>
      </c>
      <c r="AD11" s="81">
        <f>'[15]Convergence programme'!N31/100</f>
        <v>0.59154097628937263</v>
      </c>
      <c r="AE11" s="81">
        <f>'[15]Convergence programme'!O31/100</f>
        <v>0.58823280276661538</v>
      </c>
      <c r="AF11" s="81">
        <f>'[15]Convergence programme'!P31/100</f>
        <v>0.58492462924385824</v>
      </c>
      <c r="AG11" s="81">
        <f>'[15]Convergence programme'!Q31/100</f>
        <v>0.58161645572110099</v>
      </c>
      <c r="AH11" s="81">
        <f>'[15]Convergence programme'!R31/100</f>
        <v>0.57830828219834374</v>
      </c>
      <c r="AI11" s="81">
        <f>'[15]Convergence programme'!S31/100</f>
        <v>0.57500010867558637</v>
      </c>
      <c r="AJ11" s="81">
        <f>'[15]Convergence programme'!T31/100</f>
        <v>0.57525433843020146</v>
      </c>
      <c r="AK11" s="81">
        <f>'[15]Convergence programme'!U31/100</f>
        <v>0.57550856818481655</v>
      </c>
      <c r="AL11" s="81">
        <f>'[15]Convergence programme'!V31/100</f>
        <v>0.57576279793943164</v>
      </c>
      <c r="AM11" s="81">
        <f>'[15]Convergence programme'!W31/100</f>
        <v>0.57601702769404672</v>
      </c>
      <c r="AN11" s="81">
        <f>'[15]Convergence programme'!X31/100</f>
        <v>0.57627125744866181</v>
      </c>
      <c r="AO11" s="81">
        <f>'[15]Convergence programme'!Y31/100</f>
        <v>0.57695547534253377</v>
      </c>
      <c r="AP11" s="81">
        <f>'[15]Convergence programme'!Z31/100</f>
        <v>0.57763969323640574</v>
      </c>
      <c r="AQ11" s="81">
        <f>'[15]Convergence programme'!AA31/100</f>
        <v>0.5783239111302777</v>
      </c>
      <c r="AR11" s="81">
        <f>'[15]Convergence programme'!AB31/100</f>
        <v>0.57900812902414966</v>
      </c>
      <c r="AS11" s="81">
        <f>'[15]Convergence programme'!AC31/100</f>
        <v>0.57969234691802174</v>
      </c>
      <c r="AT11" s="81">
        <f>'[15]Convergence programme'!AD31/100</f>
        <v>0.58028057499565411</v>
      </c>
      <c r="AU11" s="81">
        <f>'[15]Convergence programme'!AE31/100</f>
        <v>0.58086880307328637</v>
      </c>
      <c r="AV11" s="81">
        <f>'[15]Convergence programme'!AF31/100</f>
        <v>0.58145703115091874</v>
      </c>
      <c r="AW11" s="81">
        <f>'[15]Convergence programme'!AG31/100</f>
        <v>0.5820452592285511</v>
      </c>
      <c r="AX11" s="81">
        <f>'[15]Convergence programme'!AH31/100</f>
        <v>0.58263348730618358</v>
      </c>
      <c r="AY11" s="81">
        <f>'[15]Convergence programme'!AI31/100</f>
        <v>0.58241544346093921</v>
      </c>
      <c r="AZ11" s="81">
        <f>'[15]Convergence programme'!AJ31/100</f>
        <v>0.58219739961569472</v>
      </c>
      <c r="BA11" s="81">
        <f>'[15]Convergence programme'!AK31/100</f>
        <v>0.58197935577045035</v>
      </c>
      <c r="BB11" s="81">
        <f>'[15]Convergence programme'!AL31/100</f>
        <v>0.58176131192520586</v>
      </c>
      <c r="BC11" s="81">
        <f>'[15]Convergence programme'!AM31/100</f>
        <v>0.58154326807996159</v>
      </c>
      <c r="BD11" s="81">
        <f>'[15]Convergence programme'!AN31/100</f>
        <v>0.58234263280297904</v>
      </c>
      <c r="BE11" s="81">
        <f>'[15]Convergence programme'!AO31/100</f>
        <v>0.58314199752599649</v>
      </c>
      <c r="BF11" s="81">
        <f>'[15]Convergence programme'!AP31/100</f>
        <v>0.58394136224901394</v>
      </c>
      <c r="BG11" s="81">
        <f>'[15]Convergence programme'!AQ31/100</f>
        <v>0.58474072697203139</v>
      </c>
      <c r="BH11" s="81">
        <f>'[15]Convergence programme'!AR31/100</f>
        <v>0.58554009169504895</v>
      </c>
    </row>
    <row r="12" spans="2:60" x14ac:dyDescent="0.3">
      <c r="B12" t="s">
        <v>55</v>
      </c>
      <c r="C12" s="236" t="s">
        <v>54</v>
      </c>
      <c r="D12" s="46" t="s">
        <v>35</v>
      </c>
      <c r="E12" s="46">
        <v>2010</v>
      </c>
      <c r="F12" s="45">
        <v>0</v>
      </c>
      <c r="G12" s="37" t="str">
        <f>P12&amp;"DHT"</f>
        <v>IFDHT</v>
      </c>
      <c r="J12" s="44"/>
      <c r="K12" s="49"/>
      <c r="L12" s="49"/>
      <c r="M12" s="49"/>
      <c r="N12" s="49"/>
      <c r="P12" t="s">
        <v>105</v>
      </c>
      <c r="Q12" s="48"/>
      <c r="R12" s="69" t="str">
        <f>'[15]Convergence programme'!A32</f>
        <v>Iron and steel</v>
      </c>
      <c r="S12" s="69" t="str">
        <f>'[15]Convergence programme'!C32</f>
        <v>IS</v>
      </c>
      <c r="T12" s="73"/>
      <c r="U12" s="73"/>
      <c r="V12" s="73"/>
      <c r="W12" s="73"/>
      <c r="X12" s="73"/>
      <c r="Y12" s="82">
        <f>'[15]Convergence programme'!I32/100</f>
        <v>1.0767820904769649</v>
      </c>
      <c r="Z12" s="82">
        <f>'[15]Convergence programme'!J32/100</f>
        <v>1.132247997086127</v>
      </c>
      <c r="AA12" s="82">
        <f>'[15]Convergence programme'!K32/100</f>
        <v>1.1877139036952888</v>
      </c>
      <c r="AB12" s="82">
        <f>'[15]Convergence programme'!L32/100</f>
        <v>1.2431798103044509</v>
      </c>
      <c r="AC12" s="82">
        <f>'[15]Convergence programme'!M32/100</f>
        <v>1.2986457169136127</v>
      </c>
      <c r="AD12" s="82">
        <f>'[15]Convergence programme'!N32/100</f>
        <v>1.3541116235227748</v>
      </c>
      <c r="AE12" s="82">
        <f>'[15]Convergence programme'!O32/100</f>
        <v>1.3800460545600544</v>
      </c>
      <c r="AF12" s="82">
        <f>'[15]Convergence programme'!P32/100</f>
        <v>1.4059804855973339</v>
      </c>
      <c r="AG12" s="82">
        <f>'[15]Convergence programme'!Q32/100</f>
        <v>1.4319149166346137</v>
      </c>
      <c r="AH12" s="82">
        <f>'[15]Convergence programme'!R32/100</f>
        <v>1.4578493476718932</v>
      </c>
      <c r="AI12" s="82">
        <f>'[15]Convergence programme'!S32/100</f>
        <v>1.483783778709173</v>
      </c>
      <c r="AJ12" s="82">
        <f>'[15]Convergence programme'!T32/100</f>
        <v>1.5050729627675046</v>
      </c>
      <c r="AK12" s="82">
        <f>'[15]Convergence programme'!U32/100</f>
        <v>1.5263621468258362</v>
      </c>
      <c r="AL12" s="82">
        <f>'[15]Convergence programme'!V32/100</f>
        <v>1.5476513308841677</v>
      </c>
      <c r="AM12" s="82">
        <f>'[15]Convergence programme'!W32/100</f>
        <v>1.5689405149424993</v>
      </c>
      <c r="AN12" s="82">
        <f>'[15]Convergence programme'!X32/100</f>
        <v>1.5902296990008316</v>
      </c>
      <c r="AO12" s="82">
        <f>'[15]Convergence programme'!Y32/100</f>
        <v>1.6046849185914718</v>
      </c>
      <c r="AP12" s="82">
        <f>'[15]Convergence programme'!Z32/100</f>
        <v>1.619140138182112</v>
      </c>
      <c r="AQ12" s="82">
        <f>'[15]Convergence programme'!AA32/100</f>
        <v>1.6335953577727522</v>
      </c>
      <c r="AR12" s="82">
        <f>'[15]Convergence programme'!AB32/100</f>
        <v>1.6480505773633924</v>
      </c>
      <c r="AS12" s="82">
        <f>'[15]Convergence programme'!AC32/100</f>
        <v>1.6625057969540324</v>
      </c>
      <c r="AT12" s="82">
        <f>'[15]Convergence programme'!AD32/100</f>
        <v>1.6726286441152123</v>
      </c>
      <c r="AU12" s="82">
        <f>'[15]Convergence programme'!AE32/100</f>
        <v>1.6827514912763923</v>
      </c>
      <c r="AV12" s="82">
        <f>'[15]Convergence programme'!AF32/100</f>
        <v>1.6928743384375722</v>
      </c>
      <c r="AW12" s="82">
        <f>'[15]Convergence programme'!AG32/100</f>
        <v>1.702997185598752</v>
      </c>
      <c r="AX12" s="82">
        <f>'[15]Convergence programme'!AH32/100</f>
        <v>1.7131200327599323</v>
      </c>
      <c r="AY12" s="82">
        <f>'[15]Convergence programme'!AI32/100</f>
        <v>1.7421495832559384</v>
      </c>
      <c r="AZ12" s="82">
        <f>'[15]Convergence programme'!AJ32/100</f>
        <v>1.7711791337519447</v>
      </c>
      <c r="BA12" s="82">
        <f>'[15]Convergence programme'!AK32/100</f>
        <v>1.8002086842479508</v>
      </c>
      <c r="BB12" s="82">
        <f>'[15]Convergence programme'!AL32/100</f>
        <v>1.8292382347439571</v>
      </c>
      <c r="BC12" s="82">
        <f>'[15]Convergence programme'!AM32/100</f>
        <v>1.8582677852399632</v>
      </c>
      <c r="BD12" s="82">
        <f>'[15]Convergence programme'!AN32/100</f>
        <v>1.8908425479715212</v>
      </c>
      <c r="BE12" s="82">
        <f>'[15]Convergence programme'!AO32/100</f>
        <v>1.923417310703079</v>
      </c>
      <c r="BF12" s="82">
        <f>'[15]Convergence programme'!AP32/100</f>
        <v>1.955992073434637</v>
      </c>
      <c r="BG12" s="82">
        <f>'[15]Convergence programme'!AQ32/100</f>
        <v>1.9885668361661948</v>
      </c>
      <c r="BH12" s="82">
        <f>'[15]Convergence programme'!AR32/100</f>
        <v>2.0211415988977532</v>
      </c>
    </row>
    <row r="13" spans="2:60" x14ac:dyDescent="0.3">
      <c r="B13" t="s">
        <v>55</v>
      </c>
      <c r="C13" s="236" t="s">
        <v>54</v>
      </c>
      <c r="D13" s="46" t="s">
        <v>35</v>
      </c>
      <c r="E13" s="46">
        <v>2010</v>
      </c>
      <c r="F13" s="45">
        <v>0</v>
      </c>
      <c r="G13" s="37" t="str">
        <f>P13&amp;"DRH"</f>
        <v>IFDRH</v>
      </c>
      <c r="J13" s="44"/>
      <c r="K13" s="49"/>
      <c r="L13" s="49"/>
      <c r="M13" s="49"/>
      <c r="N13" s="49"/>
      <c r="P13" t="s">
        <v>105</v>
      </c>
      <c r="R13" s="69" t="str">
        <f>'[15]Convergence programme'!A33</f>
        <v>Machinery</v>
      </c>
      <c r="S13" s="69" t="str">
        <f>'[15]Convergence programme'!C33</f>
        <v>IM</v>
      </c>
      <c r="T13" s="71"/>
      <c r="U13" s="71"/>
      <c r="V13" s="71"/>
      <c r="W13" s="71"/>
      <c r="X13" s="71"/>
      <c r="Y13" s="81">
        <f>'[15]Convergence programme'!I33/100</f>
        <v>0.98070267322591576</v>
      </c>
      <c r="Z13" s="81">
        <f>'[15]Convergence programme'!J33/100</f>
        <v>1.0143974339673094</v>
      </c>
      <c r="AA13" s="81">
        <f>'[15]Convergence programme'!K33/100</f>
        <v>1.0480921947087032</v>
      </c>
      <c r="AB13" s="81">
        <f>'[15]Convergence programme'!L33/100</f>
        <v>1.081786955450097</v>
      </c>
      <c r="AC13" s="81">
        <f>'[15]Convergence programme'!M33/100</f>
        <v>1.1154817161914905</v>
      </c>
      <c r="AD13" s="81">
        <f>'[15]Convergence programme'!N33/100</f>
        <v>1.1491764769328843</v>
      </c>
      <c r="AE13" s="81">
        <f>'[15]Convergence programme'!O33/100</f>
        <v>1.1716177074139409</v>
      </c>
      <c r="AF13" s="81">
        <f>'[15]Convergence programme'!P33/100</f>
        <v>1.1940589378949975</v>
      </c>
      <c r="AG13" s="81">
        <f>'[15]Convergence programme'!Q33/100</f>
        <v>1.2165001683760541</v>
      </c>
      <c r="AH13" s="81">
        <f>'[15]Convergence programme'!R33/100</f>
        <v>1.2389413988571107</v>
      </c>
      <c r="AI13" s="81">
        <f>'[15]Convergence programme'!S33/100</f>
        <v>1.2613826293381671</v>
      </c>
      <c r="AJ13" s="81">
        <f>'[15]Convergence programme'!T33/100</f>
        <v>1.28322055722246</v>
      </c>
      <c r="AK13" s="81">
        <f>'[15]Convergence programme'!U33/100</f>
        <v>1.3050584851067528</v>
      </c>
      <c r="AL13" s="81">
        <f>'[15]Convergence programme'!V33/100</f>
        <v>1.3268964129910459</v>
      </c>
      <c r="AM13" s="81">
        <f>'[15]Convergence programme'!W33/100</f>
        <v>1.3487343408753387</v>
      </c>
      <c r="AN13" s="81">
        <f>'[15]Convergence programme'!X33/100</f>
        <v>1.3705722687596309</v>
      </c>
      <c r="AO13" s="81">
        <f>'[15]Convergence programme'!Y33/100</f>
        <v>1.3946988210707665</v>
      </c>
      <c r="AP13" s="81">
        <f>'[15]Convergence programme'!Z33/100</f>
        <v>1.4188253733819018</v>
      </c>
      <c r="AQ13" s="81">
        <f>'[15]Convergence programme'!AA33/100</f>
        <v>1.4429519256930374</v>
      </c>
      <c r="AR13" s="81">
        <f>'[15]Convergence programme'!AB33/100</f>
        <v>1.4670784780041728</v>
      </c>
      <c r="AS13" s="81">
        <f>'[15]Convergence programme'!AC33/100</f>
        <v>1.4912050303153086</v>
      </c>
      <c r="AT13" s="81">
        <f>'[15]Convergence programme'!AD33/100</f>
        <v>1.5111836638960476</v>
      </c>
      <c r="AU13" s="81">
        <f>'[15]Convergence programme'!AE33/100</f>
        <v>1.5311622974767869</v>
      </c>
      <c r="AV13" s="81">
        <f>'[15]Convergence programme'!AF33/100</f>
        <v>1.5511409310575259</v>
      </c>
      <c r="AW13" s="81">
        <f>'[15]Convergence programme'!AG33/100</f>
        <v>1.5711195646382652</v>
      </c>
      <c r="AX13" s="81">
        <f>'[15]Convergence programme'!AH33/100</f>
        <v>1.5910981982190042</v>
      </c>
      <c r="AY13" s="81">
        <f>'[15]Convergence programme'!AI33/100</f>
        <v>1.6104136399377291</v>
      </c>
      <c r="AZ13" s="81">
        <f>'[15]Convergence programme'!AJ33/100</f>
        <v>1.6297290816564538</v>
      </c>
      <c r="BA13" s="81">
        <f>'[15]Convergence programme'!AK33/100</f>
        <v>1.6490445233751785</v>
      </c>
      <c r="BB13" s="81">
        <f>'[15]Convergence programme'!AL33/100</f>
        <v>1.6683599650939032</v>
      </c>
      <c r="BC13" s="81">
        <f>'[15]Convergence programme'!AM33/100</f>
        <v>1.6876754068126276</v>
      </c>
      <c r="BD13" s="81">
        <f>'[15]Convergence programme'!AN33/100</f>
        <v>1.7063430084904032</v>
      </c>
      <c r="BE13" s="81">
        <f>'[15]Convergence programme'!AO33/100</f>
        <v>1.7250106101681788</v>
      </c>
      <c r="BF13" s="81">
        <f>'[15]Convergence programme'!AP33/100</f>
        <v>1.7436782118459544</v>
      </c>
      <c r="BG13" s="81">
        <f>'[15]Convergence programme'!AQ33/100</f>
        <v>1.76234581352373</v>
      </c>
      <c r="BH13" s="81">
        <f>'[15]Convergence programme'!AR33/100</f>
        <v>1.781013415201506</v>
      </c>
    </row>
    <row r="14" spans="2:60" x14ac:dyDescent="0.3">
      <c r="B14" t="s">
        <v>55</v>
      </c>
      <c r="C14" s="236" t="s">
        <v>54</v>
      </c>
      <c r="D14" s="46" t="s">
        <v>35</v>
      </c>
      <c r="E14" s="46">
        <v>2010</v>
      </c>
      <c r="F14" s="45">
        <v>0</v>
      </c>
      <c r="G14" s="37" t="str">
        <f>P14&amp;"DLA"</f>
        <v>IFDLA</v>
      </c>
      <c r="J14" s="44"/>
      <c r="K14" s="49"/>
      <c r="L14" s="49"/>
      <c r="M14" s="49"/>
      <c r="N14" s="49"/>
      <c r="P14" t="s">
        <v>105</v>
      </c>
      <c r="R14" s="69" t="str">
        <f>'[15]Convergence programme'!A34</f>
        <v>Service</v>
      </c>
      <c r="S14" s="69" t="str">
        <f>'[15]Convergence programme'!C34</f>
        <v>IU</v>
      </c>
      <c r="T14" s="68"/>
      <c r="U14" s="68"/>
      <c r="V14" s="68"/>
      <c r="W14" s="68"/>
      <c r="X14" s="68"/>
      <c r="Y14" s="80">
        <f>'[15]Convergence programme'!I34/100</f>
        <v>0.84669469619466908</v>
      </c>
      <c r="Z14" s="80">
        <f>'[15]Convergence programme'!J34/100</f>
        <v>0.85114249182108592</v>
      </c>
      <c r="AA14" s="80">
        <f>'[15]Convergence programme'!K34/100</f>
        <v>0.85559028744750276</v>
      </c>
      <c r="AB14" s="80">
        <f>'[15]Convergence programme'!L34/100</f>
        <v>0.8600380830739196</v>
      </c>
      <c r="AC14" s="80">
        <f>'[15]Convergence programme'!M34/100</f>
        <v>0.86448587870033644</v>
      </c>
      <c r="AD14" s="80">
        <f>'[15]Convergence programme'!N34/100</f>
        <v>0.86893367432675317</v>
      </c>
      <c r="AE14" s="80">
        <f>'[15]Convergence programme'!O34/100</f>
        <v>0.87401567651037193</v>
      </c>
      <c r="AF14" s="80">
        <f>'[15]Convergence programme'!P34/100</f>
        <v>0.8790976786939908</v>
      </c>
      <c r="AG14" s="80">
        <f>'[15]Convergence programme'!Q34/100</f>
        <v>0.88417968087760956</v>
      </c>
      <c r="AH14" s="80">
        <f>'[15]Convergence programme'!R34/100</f>
        <v>0.88926168306122833</v>
      </c>
      <c r="AI14" s="80">
        <f>'[15]Convergence programme'!S34/100</f>
        <v>0.8943436852448472</v>
      </c>
      <c r="AJ14" s="80">
        <f>'[15]Convergence programme'!T34/100</f>
        <v>0.90010202495119274</v>
      </c>
      <c r="AK14" s="80">
        <f>'[15]Convergence programme'!U34/100</f>
        <v>0.90586036465753816</v>
      </c>
      <c r="AL14" s="80">
        <f>'[15]Convergence programme'!V34/100</f>
        <v>0.9116187043638837</v>
      </c>
      <c r="AM14" s="80">
        <f>'[15]Convergence programme'!W34/100</f>
        <v>0.91737704407022913</v>
      </c>
      <c r="AN14" s="80">
        <f>'[15]Convergence programme'!X34/100</f>
        <v>0.92313538377657434</v>
      </c>
      <c r="AO14" s="80">
        <f>'[15]Convergence programme'!Y34/100</f>
        <v>0.93257723686014604</v>
      </c>
      <c r="AP14" s="80">
        <f>'[15]Convergence programme'!Z34/100</f>
        <v>0.94201908994371764</v>
      </c>
      <c r="AQ14" s="80">
        <f>'[15]Convergence programme'!AA34/100</f>
        <v>0.95146094302728923</v>
      </c>
      <c r="AR14" s="80">
        <f>'[15]Convergence programme'!AB34/100</f>
        <v>0.96090279611086094</v>
      </c>
      <c r="AS14" s="80">
        <f>'[15]Convergence programme'!AC34/100</f>
        <v>0.97034464919443242</v>
      </c>
      <c r="AT14" s="80">
        <f>'[15]Convergence programme'!AD34/100</f>
        <v>0.98026935989140762</v>
      </c>
      <c r="AU14" s="80">
        <f>'[15]Convergence programme'!AE34/100</f>
        <v>0.99019407058838294</v>
      </c>
      <c r="AV14" s="80">
        <f>'[15]Convergence programme'!AF34/100</f>
        <v>1.0001187812853582</v>
      </c>
      <c r="AW14" s="80">
        <f>'[15]Convergence programme'!AG34/100</f>
        <v>1.0100434919823336</v>
      </c>
      <c r="AX14" s="80">
        <f>'[15]Convergence programme'!AH34/100</f>
        <v>1.0199682026793089</v>
      </c>
      <c r="AY14" s="80">
        <f>'[15]Convergence programme'!AI34/100</f>
        <v>1.0304004643917941</v>
      </c>
      <c r="AZ14" s="80">
        <f>'[15]Convergence programme'!AJ34/100</f>
        <v>1.0408327261042793</v>
      </c>
      <c r="BA14" s="80">
        <f>'[15]Convergence programme'!AK34/100</f>
        <v>1.0512649878167644</v>
      </c>
      <c r="BB14" s="80">
        <f>'[15]Convergence programme'!AL34/100</f>
        <v>1.0616972495292496</v>
      </c>
      <c r="BC14" s="80">
        <f>'[15]Convergence programme'!AM34/100</f>
        <v>1.0721295112417346</v>
      </c>
      <c r="BD14" s="80">
        <f>'[15]Convergence programme'!AN34/100</f>
        <v>1.0830952801956804</v>
      </c>
      <c r="BE14" s="80">
        <f>'[15]Convergence programme'!AO34/100</f>
        <v>1.0940610491496261</v>
      </c>
      <c r="BF14" s="80">
        <f>'[15]Convergence programme'!AP34/100</f>
        <v>1.1050268181035718</v>
      </c>
      <c r="BG14" s="80">
        <f>'[15]Convergence programme'!AQ34/100</f>
        <v>1.1159925870575176</v>
      </c>
      <c r="BH14" s="80">
        <f>'[15]Convergence programme'!AR34/100</f>
        <v>1.1269583560114633</v>
      </c>
    </row>
    <row r="15" spans="2:60" x14ac:dyDescent="0.3">
      <c r="B15" t="s">
        <v>55</v>
      </c>
      <c r="C15" s="236" t="s">
        <v>54</v>
      </c>
      <c r="D15" s="46" t="s">
        <v>35</v>
      </c>
      <c r="E15" s="46">
        <v>2010</v>
      </c>
      <c r="F15" s="45">
        <v>1.4688000000000001</v>
      </c>
      <c r="G15" s="37" t="str">
        <f>P15&amp;"DEM"</f>
        <v>IFDEM</v>
      </c>
      <c r="J15" s="44"/>
      <c r="K15" s="49"/>
      <c r="L15" s="49"/>
      <c r="M15" s="49"/>
      <c r="N15" s="49"/>
      <c r="P15" t="s">
        <v>105</v>
      </c>
      <c r="R15" s="69" t="str">
        <f>'[15]Convergence programme'!A35</f>
        <v>Construction</v>
      </c>
      <c r="S15" s="69" t="str">
        <f>'[15]Convergence programme'!C35</f>
        <v>IN</v>
      </c>
      <c r="T15" s="71"/>
      <c r="U15" s="71"/>
      <c r="V15" s="71"/>
      <c r="W15" s="71"/>
      <c r="X15" s="71"/>
      <c r="Y15" s="81">
        <f>'[15]Convergence programme'!I35/100</f>
        <v>0.86585232195154016</v>
      </c>
      <c r="Z15" s="81">
        <f>'[15]Convergence programme'!J35/100</f>
        <v>0.86536827474349276</v>
      </c>
      <c r="AA15" s="81">
        <f>'[15]Convergence programme'!K35/100</f>
        <v>0.86488422753544536</v>
      </c>
      <c r="AB15" s="81">
        <f>'[15]Convergence programme'!L35/100</f>
        <v>0.86440018032739796</v>
      </c>
      <c r="AC15" s="81">
        <f>'[15]Convergence programme'!M35/100</f>
        <v>0.86391613311935056</v>
      </c>
      <c r="AD15" s="81">
        <f>'[15]Convergence programme'!N35/100</f>
        <v>0.86343208591130316</v>
      </c>
      <c r="AE15" s="81">
        <f>'[15]Convergence programme'!O35/100</f>
        <v>0.8660456621745305</v>
      </c>
      <c r="AF15" s="81">
        <f>'[15]Convergence programme'!P35/100</f>
        <v>0.86865923843775794</v>
      </c>
      <c r="AG15" s="81">
        <f>'[15]Convergence programme'!Q35/100</f>
        <v>0.87127281470098528</v>
      </c>
      <c r="AH15" s="81">
        <f>'[15]Convergence programme'!R35/100</f>
        <v>0.87388639096421261</v>
      </c>
      <c r="AI15" s="81">
        <f>'[15]Convergence programme'!S35/100</f>
        <v>0.87649996722744017</v>
      </c>
      <c r="AJ15" s="81">
        <f>'[15]Convergence programme'!T35/100</f>
        <v>0.87808663847892632</v>
      </c>
      <c r="AK15" s="81">
        <f>'[15]Convergence programme'!U35/100</f>
        <v>0.87967330973041247</v>
      </c>
      <c r="AL15" s="81">
        <f>'[15]Convergence programme'!V35/100</f>
        <v>0.88125998098189851</v>
      </c>
      <c r="AM15" s="81">
        <f>'[15]Convergence programme'!W35/100</f>
        <v>0.88284665223338465</v>
      </c>
      <c r="AN15" s="81">
        <f>'[15]Convergence programme'!X35/100</f>
        <v>0.88443332348487047</v>
      </c>
      <c r="AO15" s="81">
        <f>'[15]Convergence programme'!Y35/100</f>
        <v>0.88744036473040988</v>
      </c>
      <c r="AP15" s="81">
        <f>'[15]Convergence programme'!Z35/100</f>
        <v>0.8904474059759494</v>
      </c>
      <c r="AQ15" s="81">
        <f>'[15]Convergence programme'!AA35/100</f>
        <v>0.89345444722148881</v>
      </c>
      <c r="AR15" s="81">
        <f>'[15]Convergence programme'!AB35/100</f>
        <v>0.89646148846702833</v>
      </c>
      <c r="AS15" s="81">
        <f>'[15]Convergence programme'!AC35/100</f>
        <v>0.89946852971256808</v>
      </c>
      <c r="AT15" s="81">
        <f>'[15]Convergence programme'!AD35/100</f>
        <v>0.90232520664988414</v>
      </c>
      <c r="AU15" s="81">
        <f>'[15]Convergence programme'!AE35/100</f>
        <v>0.9051818835872002</v>
      </c>
      <c r="AV15" s="81">
        <f>'[15]Convergence programme'!AF35/100</f>
        <v>0.90803856052451637</v>
      </c>
      <c r="AW15" s="81">
        <f>'[15]Convergence programme'!AG35/100</f>
        <v>0.91089523746183243</v>
      </c>
      <c r="AX15" s="81">
        <f>'[15]Convergence programme'!AH35/100</f>
        <v>0.91375191439914827</v>
      </c>
      <c r="AY15" s="81">
        <f>'[15]Convergence programme'!AI35/100</f>
        <v>0.9161290160929354</v>
      </c>
      <c r="AZ15" s="81">
        <f>'[15]Convergence programme'!AJ35/100</f>
        <v>0.91850611778672264</v>
      </c>
      <c r="BA15" s="81">
        <f>'[15]Convergence programme'!AK35/100</f>
        <v>0.92088321948050977</v>
      </c>
      <c r="BB15" s="81">
        <f>'[15]Convergence programme'!AL35/100</f>
        <v>0.92326032117429691</v>
      </c>
      <c r="BC15" s="81">
        <f>'[15]Convergence programme'!AM35/100</f>
        <v>0.92563742286808437</v>
      </c>
      <c r="BD15" s="81">
        <f>'[15]Convergence programme'!AN35/100</f>
        <v>0.92819383061306127</v>
      </c>
      <c r="BE15" s="81">
        <f>'[15]Convergence programme'!AO35/100</f>
        <v>0.93075023835803816</v>
      </c>
      <c r="BF15" s="81">
        <f>'[15]Convergence programme'!AP35/100</f>
        <v>0.93330664610301506</v>
      </c>
      <c r="BG15" s="81">
        <f>'[15]Convergence programme'!AQ35/100</f>
        <v>0.93586305384799207</v>
      </c>
      <c r="BH15" s="81">
        <f>'[15]Convergence programme'!AR35/100</f>
        <v>0.93841946159296896</v>
      </c>
    </row>
    <row r="16" spans="2:60" x14ac:dyDescent="0.3">
      <c r="B16" t="s">
        <v>55</v>
      </c>
      <c r="C16" s="236" t="s">
        <v>54</v>
      </c>
      <c r="D16" s="46" t="s">
        <v>35</v>
      </c>
      <c r="E16" s="46">
        <v>2010</v>
      </c>
      <c r="F16" s="45">
        <v>0.1668</v>
      </c>
      <c r="G16" s="37" t="str">
        <f>P16&amp;"DTF"</f>
        <v>IFDTF</v>
      </c>
      <c r="J16" s="44"/>
      <c r="K16" s="49"/>
      <c r="L16" s="49"/>
      <c r="M16" s="49"/>
      <c r="N16" s="49"/>
      <c r="P16" t="s">
        <v>105</v>
      </c>
      <c r="R16" s="69" t="str">
        <f>'[15]Convergence programme'!A36</f>
        <v>Wood products</v>
      </c>
      <c r="S16" s="69" t="str">
        <f>'[15]Convergence programme'!C36</f>
        <v>IW</v>
      </c>
      <c r="T16" s="68"/>
      <c r="U16" s="68"/>
      <c r="V16" s="68"/>
      <c r="W16" s="68"/>
      <c r="X16" s="68"/>
      <c r="Y16" s="80">
        <f>'[15]Convergence programme'!I36/100</f>
        <v>0.98070267322591576</v>
      </c>
      <c r="Z16" s="80">
        <f>'[15]Convergence programme'!J36/100</f>
        <v>1.0143974339673094</v>
      </c>
      <c r="AA16" s="80">
        <f>'[15]Convergence programme'!K36/100</f>
        <v>1.0480921947087032</v>
      </c>
      <c r="AB16" s="80">
        <f>'[15]Convergence programme'!L36/100</f>
        <v>1.081786955450097</v>
      </c>
      <c r="AC16" s="80">
        <f>'[15]Convergence programme'!M36/100</f>
        <v>1.1154817161914905</v>
      </c>
      <c r="AD16" s="80">
        <f>'[15]Convergence programme'!N36/100</f>
        <v>1.1491764769328843</v>
      </c>
      <c r="AE16" s="80">
        <f>'[15]Convergence programme'!O36/100</f>
        <v>1.1716177074139409</v>
      </c>
      <c r="AF16" s="80">
        <f>'[15]Convergence programme'!P36/100</f>
        <v>1.1940589378949975</v>
      </c>
      <c r="AG16" s="80">
        <f>'[15]Convergence programme'!Q36/100</f>
        <v>1.2165001683760541</v>
      </c>
      <c r="AH16" s="80">
        <f>'[15]Convergence programme'!R36/100</f>
        <v>1.2389413988571107</v>
      </c>
      <c r="AI16" s="80">
        <f>'[15]Convergence programme'!S36/100</f>
        <v>1.2613826293381671</v>
      </c>
      <c r="AJ16" s="80">
        <f>'[15]Convergence programme'!T36/100</f>
        <v>1.28322055722246</v>
      </c>
      <c r="AK16" s="80">
        <f>'[15]Convergence programme'!U36/100</f>
        <v>1.3050584851067528</v>
      </c>
      <c r="AL16" s="80">
        <f>'[15]Convergence programme'!V36/100</f>
        <v>1.3268964129910459</v>
      </c>
      <c r="AM16" s="80">
        <f>'[15]Convergence programme'!W36/100</f>
        <v>1.3487343408753387</v>
      </c>
      <c r="AN16" s="80">
        <f>'[15]Convergence programme'!X36/100</f>
        <v>1.3705722687596309</v>
      </c>
      <c r="AO16" s="80">
        <f>'[15]Convergence programme'!Y36/100</f>
        <v>1.3946988210707665</v>
      </c>
      <c r="AP16" s="80">
        <f>'[15]Convergence programme'!Z36/100</f>
        <v>1.4188253733819018</v>
      </c>
      <c r="AQ16" s="80">
        <f>'[15]Convergence programme'!AA36/100</f>
        <v>1.4429519256930374</v>
      </c>
      <c r="AR16" s="80">
        <f>'[15]Convergence programme'!AB36/100</f>
        <v>1.4670784780041728</v>
      </c>
      <c r="AS16" s="80">
        <f>'[15]Convergence programme'!AC36/100</f>
        <v>1.4912050303153086</v>
      </c>
      <c r="AT16" s="80">
        <f>'[15]Convergence programme'!AD36/100</f>
        <v>1.5111836638960476</v>
      </c>
      <c r="AU16" s="80">
        <f>'[15]Convergence programme'!AE36/100</f>
        <v>1.5311622974767869</v>
      </c>
      <c r="AV16" s="80">
        <f>'[15]Convergence programme'!AF36/100</f>
        <v>1.5511409310575259</v>
      </c>
      <c r="AW16" s="80">
        <f>'[15]Convergence programme'!AG36/100</f>
        <v>1.5711195646382652</v>
      </c>
      <c r="AX16" s="80">
        <f>'[15]Convergence programme'!AH36/100</f>
        <v>1.5910981982190042</v>
      </c>
      <c r="AY16" s="80">
        <f>'[15]Convergence programme'!AI36/100</f>
        <v>1.6104136399377291</v>
      </c>
      <c r="AZ16" s="80">
        <f>'[15]Convergence programme'!AJ36/100</f>
        <v>1.6297290816564538</v>
      </c>
      <c r="BA16" s="80">
        <f>'[15]Convergence programme'!AK36/100</f>
        <v>1.6490445233751785</v>
      </c>
      <c r="BB16" s="80">
        <f>'[15]Convergence programme'!AL36/100</f>
        <v>1.6683599650939032</v>
      </c>
      <c r="BC16" s="80">
        <f>'[15]Convergence programme'!AM36/100</f>
        <v>1.6876754068126276</v>
      </c>
      <c r="BD16" s="80">
        <f>'[15]Convergence programme'!AN36/100</f>
        <v>1.7063430084904032</v>
      </c>
      <c r="BE16" s="80">
        <f>'[15]Convergence programme'!AO36/100</f>
        <v>1.7250106101681788</v>
      </c>
      <c r="BF16" s="80">
        <f>'[15]Convergence programme'!AP36/100</f>
        <v>1.7436782118459544</v>
      </c>
      <c r="BG16" s="80">
        <f>'[15]Convergence programme'!AQ36/100</f>
        <v>1.76234581352373</v>
      </c>
      <c r="BH16" s="80">
        <f>'[15]Convergence programme'!AR36/100</f>
        <v>1.781013415201506</v>
      </c>
    </row>
    <row r="17" spans="2:60" x14ac:dyDescent="0.3">
      <c r="B17" t="s">
        <v>55</v>
      </c>
      <c r="C17" s="236" t="s">
        <v>54</v>
      </c>
      <c r="D17" s="46" t="s">
        <v>35</v>
      </c>
      <c r="E17" s="46">
        <v>2010</v>
      </c>
      <c r="F17" s="45">
        <v>0</v>
      </c>
      <c r="G17" s="37" t="str">
        <f>P17&amp;"DFL"</f>
        <v>IFDFL</v>
      </c>
      <c r="J17" s="44"/>
      <c r="K17" s="49"/>
      <c r="L17" s="49"/>
      <c r="M17" s="49"/>
      <c r="N17" s="49"/>
      <c r="P17" t="s">
        <v>105</v>
      </c>
      <c r="R17" s="69" t="str">
        <f>'[15]Convergence programme'!A37</f>
        <v>Mining</v>
      </c>
      <c r="S17" s="69" t="str">
        <f>'[15]Convergence programme'!C37</f>
        <v>II</v>
      </c>
      <c r="T17" s="68"/>
      <c r="U17" s="68"/>
      <c r="V17" s="68"/>
      <c r="W17" s="68"/>
      <c r="X17" s="68"/>
      <c r="Y17" s="80">
        <f>'[15]Convergence programme'!I37/100</f>
        <v>0.98070267322591576</v>
      </c>
      <c r="Z17" s="80">
        <f>'[15]Convergence programme'!J37/100</f>
        <v>1.0143974339673094</v>
      </c>
      <c r="AA17" s="80">
        <f>'[15]Convergence programme'!K37/100</f>
        <v>1.0480921947087032</v>
      </c>
      <c r="AB17" s="80">
        <f>'[15]Convergence programme'!L37/100</f>
        <v>1.081786955450097</v>
      </c>
      <c r="AC17" s="80">
        <f>'[15]Convergence programme'!M37/100</f>
        <v>1.1154817161914905</v>
      </c>
      <c r="AD17" s="80">
        <f>'[15]Convergence programme'!N37/100</f>
        <v>1.1491764769328843</v>
      </c>
      <c r="AE17" s="80">
        <f>'[15]Convergence programme'!O37/100</f>
        <v>1.1716177074139409</v>
      </c>
      <c r="AF17" s="80">
        <f>'[15]Convergence programme'!P37/100</f>
        <v>1.1940589378949975</v>
      </c>
      <c r="AG17" s="80">
        <f>'[15]Convergence programme'!Q37/100</f>
        <v>1.2165001683760541</v>
      </c>
      <c r="AH17" s="80">
        <f>'[15]Convergence programme'!R37/100</f>
        <v>1.2389413988571107</v>
      </c>
      <c r="AI17" s="80">
        <f>'[15]Convergence programme'!S37/100</f>
        <v>1.2613826293381671</v>
      </c>
      <c r="AJ17" s="80">
        <f>'[15]Convergence programme'!T37/100</f>
        <v>1.28322055722246</v>
      </c>
      <c r="AK17" s="80">
        <f>'[15]Convergence programme'!U37/100</f>
        <v>1.3050584851067528</v>
      </c>
      <c r="AL17" s="80">
        <f>'[15]Convergence programme'!V37/100</f>
        <v>1.3268964129910459</v>
      </c>
      <c r="AM17" s="80">
        <f>'[15]Convergence programme'!W37/100</f>
        <v>1.3487343408753387</v>
      </c>
      <c r="AN17" s="80">
        <f>'[15]Convergence programme'!X37/100</f>
        <v>1.3705722687596309</v>
      </c>
      <c r="AO17" s="80">
        <f>'[15]Convergence programme'!Y37/100</f>
        <v>1.3946988210707665</v>
      </c>
      <c r="AP17" s="80">
        <f>'[15]Convergence programme'!Z37/100</f>
        <v>1.4188253733819018</v>
      </c>
      <c r="AQ17" s="80">
        <f>'[15]Convergence programme'!AA37/100</f>
        <v>1.4429519256930374</v>
      </c>
      <c r="AR17" s="80">
        <f>'[15]Convergence programme'!AB37/100</f>
        <v>1.4670784780041728</v>
      </c>
      <c r="AS17" s="80">
        <f>'[15]Convergence programme'!AC37/100</f>
        <v>1.4912050303153086</v>
      </c>
      <c r="AT17" s="80">
        <f>'[15]Convergence programme'!AD37/100</f>
        <v>1.5111836638960476</v>
      </c>
      <c r="AU17" s="80">
        <f>'[15]Convergence programme'!AE37/100</f>
        <v>1.5311622974767869</v>
      </c>
      <c r="AV17" s="80">
        <f>'[15]Convergence programme'!AF37/100</f>
        <v>1.5511409310575259</v>
      </c>
      <c r="AW17" s="80">
        <f>'[15]Convergence programme'!AG37/100</f>
        <v>1.5711195646382652</v>
      </c>
      <c r="AX17" s="80">
        <f>'[15]Convergence programme'!AH37/100</f>
        <v>1.5910981982190042</v>
      </c>
      <c r="AY17" s="80">
        <f>'[15]Convergence programme'!AI37/100</f>
        <v>1.6104136399377291</v>
      </c>
      <c r="AZ17" s="80">
        <f>'[15]Convergence programme'!AJ37/100</f>
        <v>1.6297290816564538</v>
      </c>
      <c r="BA17" s="80">
        <f>'[15]Convergence programme'!AK37/100</f>
        <v>1.6490445233751785</v>
      </c>
      <c r="BB17" s="80">
        <f>'[15]Convergence programme'!AL37/100</f>
        <v>1.6683599650939032</v>
      </c>
      <c r="BC17" s="80">
        <f>'[15]Convergence programme'!AM37/100</f>
        <v>1.6876754068126276</v>
      </c>
      <c r="BD17" s="80">
        <f>'[15]Convergence programme'!AN37/100</f>
        <v>1.7063430084904032</v>
      </c>
      <c r="BE17" s="80">
        <f>'[15]Convergence programme'!AO37/100</f>
        <v>1.7250106101681788</v>
      </c>
      <c r="BF17" s="80">
        <f>'[15]Convergence programme'!AP37/100</f>
        <v>1.7436782118459544</v>
      </c>
      <c r="BG17" s="80">
        <f>'[15]Convergence programme'!AQ37/100</f>
        <v>1.76234581352373</v>
      </c>
      <c r="BH17" s="80">
        <f>'[15]Convergence programme'!AR37/100</f>
        <v>1.781013415201506</v>
      </c>
    </row>
    <row r="18" spans="2:60" x14ac:dyDescent="0.3">
      <c r="B18" s="5" t="s">
        <v>55</v>
      </c>
      <c r="C18" s="236" t="s">
        <v>54</v>
      </c>
      <c r="D18" s="50" t="s">
        <v>35</v>
      </c>
      <c r="E18" s="50">
        <v>2010</v>
      </c>
      <c r="F18" s="45">
        <v>0</v>
      </c>
      <c r="G18" s="67" t="str">
        <f>P18&amp;"DMT"</f>
        <v>ICDMT</v>
      </c>
      <c r="J18" s="44"/>
      <c r="K18" s="49" t="e">
        <f>F18/$D138</f>
        <v>#DIV/0!</v>
      </c>
      <c r="L18" s="49" t="e">
        <f>#REF!/$D138</f>
        <v>#REF!</v>
      </c>
      <c r="M18" s="49"/>
      <c r="N18" s="49"/>
      <c r="P18" t="s">
        <v>100</v>
      </c>
      <c r="T18" s="66"/>
    </row>
    <row r="19" spans="2:60" x14ac:dyDescent="0.3">
      <c r="B19" t="s">
        <v>55</v>
      </c>
      <c r="C19" s="236" t="s">
        <v>54</v>
      </c>
      <c r="D19" s="46" t="s">
        <v>35</v>
      </c>
      <c r="E19" s="46">
        <v>2010</v>
      </c>
      <c r="F19" s="45">
        <v>0</v>
      </c>
      <c r="G19" s="37" t="str">
        <f>P19&amp;"DHT"</f>
        <v>ICDHT</v>
      </c>
      <c r="J19" s="44"/>
      <c r="K19" s="49"/>
      <c r="L19" s="49"/>
      <c r="M19" s="49"/>
      <c r="N19" s="49"/>
      <c r="P19" t="s">
        <v>100</v>
      </c>
    </row>
    <row r="20" spans="2:60" x14ac:dyDescent="0.3">
      <c r="B20" t="s">
        <v>55</v>
      </c>
      <c r="C20" s="236" t="s">
        <v>54</v>
      </c>
      <c r="D20" s="46" t="s">
        <v>35</v>
      </c>
      <c r="E20" s="46">
        <v>2010</v>
      </c>
      <c r="F20" s="45">
        <v>0</v>
      </c>
      <c r="G20" s="37" t="str">
        <f>P20&amp;"DRH"</f>
        <v>ICDRH</v>
      </c>
      <c r="J20" s="44"/>
      <c r="K20" s="49"/>
      <c r="L20" s="49"/>
      <c r="M20" s="49"/>
      <c r="N20" s="49"/>
      <c r="P20" t="s">
        <v>100</v>
      </c>
      <c r="Q20" s="48"/>
    </row>
    <row r="21" spans="2:60" x14ac:dyDescent="0.3">
      <c r="B21" t="s">
        <v>55</v>
      </c>
      <c r="C21" s="236" t="s">
        <v>54</v>
      </c>
      <c r="D21" s="46" t="s">
        <v>35</v>
      </c>
      <c r="E21" s="46">
        <v>2010</v>
      </c>
      <c r="F21" s="45">
        <v>0</v>
      </c>
      <c r="G21" s="37" t="str">
        <f>P21&amp;"DLA"</f>
        <v>ICDLA</v>
      </c>
      <c r="J21" s="44"/>
      <c r="K21" s="49"/>
      <c r="L21" s="49"/>
      <c r="M21" s="49"/>
      <c r="N21" s="49"/>
      <c r="P21" t="s">
        <v>100</v>
      </c>
      <c r="T21" s="65" t="s">
        <v>132</v>
      </c>
      <c r="U21" s="65"/>
      <c r="V21" s="65"/>
      <c r="W21" s="65"/>
      <c r="X21" s="65"/>
    </row>
    <row r="22" spans="2:60" x14ac:dyDescent="0.3">
      <c r="B22" t="s">
        <v>55</v>
      </c>
      <c r="C22" s="236" t="s">
        <v>54</v>
      </c>
      <c r="D22" s="46" t="s">
        <v>35</v>
      </c>
      <c r="E22" s="46">
        <v>2010</v>
      </c>
      <c r="F22" s="45">
        <v>0.15479999999999999</v>
      </c>
      <c r="G22" s="37" t="str">
        <f>P22&amp;"DEM"</f>
        <v>ICDEM</v>
      </c>
      <c r="J22" s="44"/>
      <c r="K22" s="49"/>
      <c r="L22" s="49"/>
      <c r="M22" s="49"/>
      <c r="N22" s="49"/>
      <c r="P22" t="s">
        <v>100</v>
      </c>
    </row>
    <row r="23" spans="2:60" x14ac:dyDescent="0.3">
      <c r="B23" t="s">
        <v>55</v>
      </c>
      <c r="C23" s="236" t="s">
        <v>54</v>
      </c>
      <c r="D23" s="46" t="s">
        <v>35</v>
      </c>
      <c r="E23" s="46">
        <v>2010</v>
      </c>
      <c r="F23" s="45">
        <v>0</v>
      </c>
      <c r="G23" s="37" t="str">
        <f>P23&amp;"DTF"</f>
        <v>ICDTF</v>
      </c>
      <c r="J23" s="44"/>
      <c r="K23" s="49"/>
      <c r="L23" s="49"/>
      <c r="M23" s="49"/>
      <c r="N23" s="49"/>
      <c r="P23" t="s">
        <v>100</v>
      </c>
    </row>
    <row r="24" spans="2:60" x14ac:dyDescent="0.3">
      <c r="B24" t="s">
        <v>55</v>
      </c>
      <c r="C24" s="236" t="s">
        <v>54</v>
      </c>
      <c r="D24" s="46" t="s">
        <v>35</v>
      </c>
      <c r="E24" s="46">
        <v>2010</v>
      </c>
      <c r="F24" s="45">
        <v>0</v>
      </c>
      <c r="G24" s="37" t="str">
        <f>P24&amp;"DFL"</f>
        <v>ICDFL</v>
      </c>
      <c r="J24" s="44"/>
      <c r="K24" s="49"/>
      <c r="L24" s="49"/>
      <c r="M24" s="49"/>
      <c r="N24" s="49"/>
      <c r="P24" t="s">
        <v>100</v>
      </c>
    </row>
    <row r="25" spans="2:60" x14ac:dyDescent="0.3">
      <c r="B25" s="5" t="s">
        <v>55</v>
      </c>
      <c r="C25" s="51" t="s">
        <v>54</v>
      </c>
      <c r="D25" s="50" t="s">
        <v>35</v>
      </c>
      <c r="E25" s="50">
        <v>2010</v>
      </c>
      <c r="F25" s="45">
        <v>0</v>
      </c>
      <c r="G25" s="47" t="str">
        <f>P25&amp;"DMT"</f>
        <v>IGDMT</v>
      </c>
      <c r="J25" s="44"/>
      <c r="K25" s="49" t="e">
        <f>F25/$D146</f>
        <v>#DIV/0!</v>
      </c>
      <c r="L25" s="49" t="e">
        <f>#REF!/$D146</f>
        <v>#REF!</v>
      </c>
      <c r="M25" s="49"/>
      <c r="N25" s="49"/>
      <c r="P25" t="s">
        <v>95</v>
      </c>
    </row>
    <row r="26" spans="2:60" x14ac:dyDescent="0.3">
      <c r="B26" t="s">
        <v>55</v>
      </c>
      <c r="C26" s="236" t="s">
        <v>54</v>
      </c>
      <c r="D26" s="46" t="s">
        <v>35</v>
      </c>
      <c r="E26" s="46">
        <v>2010</v>
      </c>
      <c r="F26" s="45">
        <v>0.223776</v>
      </c>
      <c r="G26" s="37" t="str">
        <f>P26&amp;"DHT"</f>
        <v>IGDHT</v>
      </c>
      <c r="J26" s="44"/>
      <c r="K26" s="49"/>
      <c r="L26" s="49"/>
      <c r="M26" s="49"/>
      <c r="N26" s="49"/>
      <c r="P26" t="s">
        <v>95</v>
      </c>
    </row>
    <row r="27" spans="2:60" x14ac:dyDescent="0.3">
      <c r="B27" t="s">
        <v>55</v>
      </c>
      <c r="C27" s="236" t="s">
        <v>54</v>
      </c>
      <c r="D27" s="46" t="s">
        <v>35</v>
      </c>
      <c r="E27" s="46">
        <v>2010</v>
      </c>
      <c r="F27" s="45">
        <v>0</v>
      </c>
      <c r="G27" s="37" t="str">
        <f>P27&amp;"DRH"</f>
        <v>IGDRH</v>
      </c>
      <c r="J27" s="44"/>
      <c r="K27" s="49"/>
      <c r="L27" s="49"/>
      <c r="M27" s="49"/>
      <c r="N27" s="49"/>
      <c r="P27" t="s">
        <v>95</v>
      </c>
    </row>
    <row r="28" spans="2:60" x14ac:dyDescent="0.3">
      <c r="B28" t="s">
        <v>55</v>
      </c>
      <c r="C28" s="236" t="s">
        <v>54</v>
      </c>
      <c r="D28" s="46" t="s">
        <v>35</v>
      </c>
      <c r="E28" s="46">
        <v>2010</v>
      </c>
      <c r="F28" s="45">
        <v>0</v>
      </c>
      <c r="G28" s="37" t="str">
        <f>P28&amp;"DLA"</f>
        <v>IGDLA</v>
      </c>
      <c r="J28" s="44"/>
      <c r="K28" s="49"/>
      <c r="L28" s="49"/>
      <c r="M28" s="49"/>
      <c r="N28" s="49"/>
      <c r="P28" t="s">
        <v>95</v>
      </c>
      <c r="Q28" s="48"/>
    </row>
    <row r="29" spans="2:60" x14ac:dyDescent="0.3">
      <c r="B29" t="s">
        <v>55</v>
      </c>
      <c r="C29" s="236" t="s">
        <v>54</v>
      </c>
      <c r="D29" s="46" t="s">
        <v>35</v>
      </c>
      <c r="E29" s="46">
        <v>2010</v>
      </c>
      <c r="F29" s="45">
        <v>0</v>
      </c>
      <c r="G29" s="37" t="str">
        <f>P29&amp;"DEM"</f>
        <v>IGDEM</v>
      </c>
      <c r="J29" s="44"/>
      <c r="K29" s="49"/>
      <c r="L29" s="49"/>
      <c r="M29" s="49"/>
      <c r="N29" s="49"/>
      <c r="P29" t="s">
        <v>95</v>
      </c>
    </row>
    <row r="30" spans="2:60" x14ac:dyDescent="0.3">
      <c r="B30" t="s">
        <v>55</v>
      </c>
      <c r="C30" s="236" t="s">
        <v>54</v>
      </c>
      <c r="D30" s="46" t="s">
        <v>35</v>
      </c>
      <c r="E30" s="46">
        <v>2010</v>
      </c>
      <c r="F30" s="45">
        <v>0</v>
      </c>
      <c r="G30" s="37" t="str">
        <f>P30&amp;"DTF"</f>
        <v>IGDTF</v>
      </c>
      <c r="J30" s="44"/>
      <c r="K30" s="49"/>
      <c r="L30" s="49"/>
      <c r="M30" s="49"/>
      <c r="N30" s="49"/>
      <c r="P30" t="s">
        <v>95</v>
      </c>
    </row>
    <row r="31" spans="2:60" x14ac:dyDescent="0.3">
      <c r="B31" t="s">
        <v>55</v>
      </c>
      <c r="C31" s="236" t="s">
        <v>54</v>
      </c>
      <c r="D31" s="46" t="s">
        <v>35</v>
      </c>
      <c r="E31" s="46">
        <v>2010</v>
      </c>
      <c r="F31" s="45">
        <v>0</v>
      </c>
      <c r="G31" s="37" t="str">
        <f>P31&amp;"DFL"</f>
        <v>IGDFL</v>
      </c>
      <c r="J31" s="44"/>
      <c r="K31" s="49"/>
      <c r="L31" s="49"/>
      <c r="M31" s="49"/>
      <c r="N31" s="49"/>
      <c r="P31" t="s">
        <v>95</v>
      </c>
      <c r="AE31" s="64" t="s">
        <v>113</v>
      </c>
      <c r="AF31" s="64" t="s">
        <v>112</v>
      </c>
      <c r="AG31" s="64" t="s">
        <v>112</v>
      </c>
      <c r="AH31" s="64" t="s">
        <v>112</v>
      </c>
      <c r="AI31" s="63" t="s">
        <v>111</v>
      </c>
      <c r="AJ31" s="63" t="s">
        <v>110</v>
      </c>
      <c r="AK31" s="63"/>
      <c r="AL31" s="63"/>
      <c r="AM31" s="63"/>
    </row>
    <row r="32" spans="2:60" x14ac:dyDescent="0.3">
      <c r="B32" t="s">
        <v>55</v>
      </c>
      <c r="C32" s="236" t="s">
        <v>54</v>
      </c>
      <c r="D32" s="46" t="s">
        <v>35</v>
      </c>
      <c r="E32" s="46">
        <v>2010</v>
      </c>
      <c r="F32" s="45">
        <v>0</v>
      </c>
      <c r="G32" s="47" t="str">
        <f>P32&amp;"DMT"</f>
        <v>IXDMT</v>
      </c>
      <c r="J32" s="44"/>
      <c r="K32" s="49" t="e">
        <f>F32/$D154</f>
        <v>#DIV/0!</v>
      </c>
      <c r="L32" s="49" t="e">
        <f>#REF!/$D154</f>
        <v>#REF!</v>
      </c>
      <c r="M32" s="49"/>
      <c r="N32" s="49"/>
      <c r="P32" t="s">
        <v>121</v>
      </c>
      <c r="AE32" s="61">
        <v>1</v>
      </c>
      <c r="AF32" s="61" t="s">
        <v>109</v>
      </c>
      <c r="AG32" s="61" t="s">
        <v>108</v>
      </c>
      <c r="AH32" s="61" t="s">
        <v>107</v>
      </c>
      <c r="AI32" s="62" t="s">
        <v>49</v>
      </c>
      <c r="AJ32" s="62" t="s">
        <v>106</v>
      </c>
      <c r="AK32" s="62"/>
      <c r="AL32" s="62"/>
      <c r="AM32" s="62"/>
    </row>
    <row r="33" spans="2:39" x14ac:dyDescent="0.3">
      <c r="B33" t="s">
        <v>55</v>
      </c>
      <c r="C33" s="236" t="s">
        <v>54</v>
      </c>
      <c r="D33" s="46" t="s">
        <v>35</v>
      </c>
      <c r="E33" s="46">
        <v>2010</v>
      </c>
      <c r="F33" s="45">
        <v>36.815750000000001</v>
      </c>
      <c r="G33" s="37" t="str">
        <f>P33&amp;"DHT"</f>
        <v>IXDHT</v>
      </c>
      <c r="J33" s="44"/>
      <c r="K33" s="49"/>
      <c r="L33" s="49"/>
      <c r="M33" s="49"/>
      <c r="N33" s="49"/>
      <c r="P33" t="s">
        <v>121</v>
      </c>
      <c r="AE33" s="61">
        <v>2</v>
      </c>
      <c r="AF33" s="61" t="s">
        <v>105</v>
      </c>
      <c r="AG33" s="61" t="s">
        <v>104</v>
      </c>
      <c r="AH33" s="61" t="s">
        <v>103</v>
      </c>
      <c r="AI33" s="62" t="s">
        <v>102</v>
      </c>
      <c r="AJ33" s="62" t="s">
        <v>101</v>
      </c>
      <c r="AK33" s="62"/>
      <c r="AL33" s="62"/>
      <c r="AM33" s="62"/>
    </row>
    <row r="34" spans="2:39" x14ac:dyDescent="0.3">
      <c r="B34" t="s">
        <v>55</v>
      </c>
      <c r="C34" s="236" t="s">
        <v>54</v>
      </c>
      <c r="D34" s="46" t="s">
        <v>35</v>
      </c>
      <c r="E34" s="46">
        <v>2010</v>
      </c>
      <c r="F34" s="45">
        <v>0</v>
      </c>
      <c r="G34" s="37" t="str">
        <f>P34&amp;"DRH"</f>
        <v>IXDRH</v>
      </c>
      <c r="J34" s="44"/>
      <c r="K34" s="49"/>
      <c r="L34" s="49"/>
      <c r="M34" s="49"/>
      <c r="N34" s="49"/>
      <c r="P34" t="s">
        <v>121</v>
      </c>
      <c r="AE34" s="61">
        <v>3</v>
      </c>
      <c r="AF34" s="61" t="s">
        <v>100</v>
      </c>
      <c r="AG34" s="61" t="s">
        <v>99</v>
      </c>
      <c r="AH34" s="61" t="s">
        <v>98</v>
      </c>
      <c r="AI34" s="62" t="s">
        <v>97</v>
      </c>
      <c r="AJ34" s="62" t="s">
        <v>96</v>
      </c>
      <c r="AK34" s="62"/>
      <c r="AL34" s="62"/>
      <c r="AM34" s="62"/>
    </row>
    <row r="35" spans="2:39" x14ac:dyDescent="0.3">
      <c r="B35" t="s">
        <v>55</v>
      </c>
      <c r="C35" s="236" t="s">
        <v>54</v>
      </c>
      <c r="D35" s="46" t="s">
        <v>35</v>
      </c>
      <c r="E35" s="46">
        <v>2010</v>
      </c>
      <c r="F35" s="45">
        <v>0</v>
      </c>
      <c r="G35" s="37" t="str">
        <f>P35&amp;"DLA"</f>
        <v>IXDLA</v>
      </c>
      <c r="J35" s="44"/>
      <c r="K35" s="49"/>
      <c r="L35" s="49"/>
      <c r="M35" s="49"/>
      <c r="N35" s="49"/>
      <c r="P35" t="s">
        <v>121</v>
      </c>
      <c r="AE35" s="61">
        <v>4</v>
      </c>
      <c r="AF35" s="53" t="s">
        <v>95</v>
      </c>
      <c r="AG35" s="53" t="s">
        <v>94</v>
      </c>
      <c r="AH35" s="53" t="s">
        <v>93</v>
      </c>
      <c r="AI35" s="52" t="s">
        <v>92</v>
      </c>
      <c r="AJ35" s="52" t="s">
        <v>91</v>
      </c>
      <c r="AK35" s="52"/>
      <c r="AL35" s="52"/>
      <c r="AM35" s="52"/>
    </row>
    <row r="36" spans="2:39" x14ac:dyDescent="0.3">
      <c r="B36" t="s">
        <v>55</v>
      </c>
      <c r="C36" s="236" t="s">
        <v>54</v>
      </c>
      <c r="D36" s="46" t="s">
        <v>35</v>
      </c>
      <c r="E36" s="46">
        <v>2010</v>
      </c>
      <c r="F36" s="45">
        <v>6.4913400000000001</v>
      </c>
      <c r="G36" s="37" t="str">
        <f>P36&amp;"DEM"</f>
        <v>IXDEM</v>
      </c>
      <c r="J36" s="44"/>
      <c r="K36" s="49"/>
      <c r="L36" s="49"/>
      <c r="M36" s="49"/>
      <c r="N36" s="49"/>
      <c r="P36" t="s">
        <v>121</v>
      </c>
      <c r="Q36" s="48"/>
      <c r="AE36" s="61">
        <v>5</v>
      </c>
      <c r="AF36" s="53" t="s">
        <v>59</v>
      </c>
      <c r="AG36" s="53" t="s">
        <v>90</v>
      </c>
      <c r="AH36" s="53" t="s">
        <v>89</v>
      </c>
      <c r="AI36" s="52" t="s">
        <v>88</v>
      </c>
      <c r="AJ36" s="52" t="s">
        <v>87</v>
      </c>
      <c r="AK36" s="52"/>
      <c r="AL36" s="52"/>
      <c r="AM36" s="52"/>
    </row>
    <row r="37" spans="2:39" x14ac:dyDescent="0.3">
      <c r="B37" t="s">
        <v>55</v>
      </c>
      <c r="C37" s="236" t="s">
        <v>54</v>
      </c>
      <c r="D37" s="46" t="s">
        <v>35</v>
      </c>
      <c r="E37" s="46">
        <v>2010</v>
      </c>
      <c r="F37" s="45">
        <v>0</v>
      </c>
      <c r="G37" s="37" t="str">
        <f>P37&amp;"DTF"</f>
        <v>IXDTF</v>
      </c>
      <c r="J37" s="44"/>
      <c r="K37" s="49"/>
      <c r="L37" s="49"/>
      <c r="M37" s="49"/>
      <c r="N37" s="49"/>
      <c r="P37" t="s">
        <v>121</v>
      </c>
      <c r="AE37" s="61">
        <v>6</v>
      </c>
      <c r="AF37" s="53" t="s">
        <v>114</v>
      </c>
      <c r="AG37" s="53" t="s">
        <v>131</v>
      </c>
      <c r="AH37" s="53" t="s">
        <v>130</v>
      </c>
      <c r="AI37" s="52" t="s">
        <v>45</v>
      </c>
      <c r="AJ37" s="52" t="s">
        <v>129</v>
      </c>
      <c r="AK37" s="52"/>
      <c r="AL37" s="52"/>
      <c r="AM37" s="52"/>
    </row>
    <row r="38" spans="2:39" x14ac:dyDescent="0.3">
      <c r="B38" t="s">
        <v>55</v>
      </c>
      <c r="C38" s="236" t="s">
        <v>54</v>
      </c>
      <c r="D38" s="46" t="s">
        <v>35</v>
      </c>
      <c r="E38" s="46">
        <v>2010</v>
      </c>
      <c r="F38" s="45">
        <v>0</v>
      </c>
      <c r="G38" s="37" t="str">
        <f>P38&amp;"DFL"</f>
        <v>IXDFL</v>
      </c>
      <c r="J38" s="44"/>
      <c r="K38" s="49"/>
      <c r="L38" s="49"/>
      <c r="M38" s="49"/>
      <c r="N38" s="49"/>
      <c r="P38" t="s">
        <v>121</v>
      </c>
      <c r="AE38" s="61">
        <v>7</v>
      </c>
      <c r="AF38" s="60" t="s">
        <v>28</v>
      </c>
      <c r="AG38" s="60" t="s">
        <v>75</v>
      </c>
      <c r="AH38" s="60" t="s">
        <v>128</v>
      </c>
      <c r="AI38" s="59" t="s">
        <v>127</v>
      </c>
      <c r="AJ38" s="59" t="s">
        <v>126</v>
      </c>
      <c r="AK38" s="59"/>
      <c r="AL38" s="59"/>
      <c r="AM38" s="59"/>
    </row>
    <row r="39" spans="2:39" x14ac:dyDescent="0.3">
      <c r="B39" t="s">
        <v>55</v>
      </c>
      <c r="C39" s="236" t="s">
        <v>54</v>
      </c>
      <c r="D39" s="46" t="s">
        <v>35</v>
      </c>
      <c r="E39" s="46">
        <v>2010</v>
      </c>
      <c r="F39" s="45">
        <v>0.77854000000000001</v>
      </c>
      <c r="G39" s="47" t="str">
        <f>P39&amp;"DMT"</f>
        <v>IODMT</v>
      </c>
      <c r="J39" s="44"/>
      <c r="K39" s="49">
        <f>F39/$D162</f>
        <v>1</v>
      </c>
      <c r="L39" s="49" t="e">
        <f>#REF!/$D162</f>
        <v>#REF!</v>
      </c>
      <c r="M39" s="49"/>
      <c r="N39" s="49"/>
      <c r="P39" t="s">
        <v>114</v>
      </c>
      <c r="AE39" s="61">
        <v>8</v>
      </c>
      <c r="AF39" s="60" t="s">
        <v>29</v>
      </c>
      <c r="AG39" s="60" t="s">
        <v>125</v>
      </c>
      <c r="AH39" s="60" t="s">
        <v>124</v>
      </c>
      <c r="AI39" s="59" t="s">
        <v>123</v>
      </c>
      <c r="AJ39" s="59" t="s">
        <v>122</v>
      </c>
      <c r="AK39" s="59"/>
      <c r="AL39" s="59"/>
      <c r="AM39" s="59"/>
    </row>
    <row r="40" spans="2:39" x14ac:dyDescent="0.3">
      <c r="B40" t="s">
        <v>55</v>
      </c>
      <c r="C40" s="236" t="s">
        <v>54</v>
      </c>
      <c r="D40" s="46" t="s">
        <v>35</v>
      </c>
      <c r="E40" s="46">
        <v>2010</v>
      </c>
      <c r="F40" s="45">
        <v>0</v>
      </c>
      <c r="G40" s="37" t="str">
        <f>P40&amp;"DHT"</f>
        <v>IODHT</v>
      </c>
      <c r="J40" s="44"/>
      <c r="K40" s="49"/>
      <c r="L40" s="49"/>
      <c r="M40" s="49"/>
      <c r="N40" s="49"/>
      <c r="P40" t="s">
        <v>114</v>
      </c>
      <c r="AE40" s="61">
        <v>9</v>
      </c>
      <c r="AF40" s="53" t="s">
        <v>76</v>
      </c>
      <c r="AG40" s="53" t="s">
        <v>75</v>
      </c>
      <c r="AH40" s="53" t="s">
        <v>74</v>
      </c>
      <c r="AI40" s="52" t="s">
        <v>73</v>
      </c>
      <c r="AJ40" s="52" t="s">
        <v>72</v>
      </c>
      <c r="AK40" s="52"/>
      <c r="AL40" s="52"/>
      <c r="AM40" s="52"/>
    </row>
    <row r="41" spans="2:39" x14ac:dyDescent="0.3">
      <c r="B41" t="s">
        <v>55</v>
      </c>
      <c r="C41" s="236" t="s">
        <v>54</v>
      </c>
      <c r="D41" s="46" t="s">
        <v>35</v>
      </c>
      <c r="E41" s="46">
        <v>2010</v>
      </c>
      <c r="F41" s="45">
        <v>0</v>
      </c>
      <c r="G41" s="37" t="str">
        <f>P41&amp;"DRH"</f>
        <v>IODRH</v>
      </c>
      <c r="J41" s="44"/>
      <c r="K41" s="49"/>
      <c r="L41" s="49"/>
      <c r="M41" s="49"/>
      <c r="N41" s="49"/>
      <c r="P41" t="s">
        <v>114</v>
      </c>
      <c r="AE41" s="61">
        <v>10</v>
      </c>
      <c r="AF41" s="53" t="s">
        <v>58</v>
      </c>
      <c r="AG41" s="53" t="s">
        <v>71</v>
      </c>
      <c r="AH41" s="53" t="s">
        <v>70</v>
      </c>
      <c r="AI41" s="52" t="s">
        <v>69</v>
      </c>
      <c r="AJ41" s="52" t="s">
        <v>68</v>
      </c>
      <c r="AK41" s="52"/>
      <c r="AL41" s="52"/>
      <c r="AM41" s="52"/>
    </row>
    <row r="42" spans="2:39" x14ac:dyDescent="0.3">
      <c r="B42" t="s">
        <v>55</v>
      </c>
      <c r="C42" s="236" t="s">
        <v>54</v>
      </c>
      <c r="D42" s="46" t="s">
        <v>35</v>
      </c>
      <c r="E42" s="46">
        <v>2010</v>
      </c>
      <c r="F42" s="45">
        <v>0</v>
      </c>
      <c r="G42" s="37" t="str">
        <f>P42&amp;"DLA"</f>
        <v>IODLA</v>
      </c>
      <c r="J42" s="44"/>
      <c r="K42" s="49"/>
      <c r="L42" s="49"/>
      <c r="M42" s="49"/>
      <c r="N42" s="49"/>
      <c r="P42" t="s">
        <v>114</v>
      </c>
      <c r="AE42" s="61">
        <v>11</v>
      </c>
      <c r="AF42" s="61" t="s">
        <v>57</v>
      </c>
      <c r="AG42" s="61" t="s">
        <v>67</v>
      </c>
      <c r="AH42" s="61" t="s">
        <v>66</v>
      </c>
      <c r="AI42" s="62" t="s">
        <v>41</v>
      </c>
      <c r="AJ42" s="62" t="s">
        <v>65</v>
      </c>
      <c r="AK42" s="62"/>
      <c r="AL42" s="62"/>
      <c r="AM42" s="62"/>
    </row>
    <row r="43" spans="2:39" x14ac:dyDescent="0.3">
      <c r="B43" t="s">
        <v>55</v>
      </c>
      <c r="C43" s="236" t="s">
        <v>54</v>
      </c>
      <c r="D43" s="46" t="s">
        <v>35</v>
      </c>
      <c r="E43" s="46">
        <v>2010</v>
      </c>
      <c r="F43" s="45">
        <v>4.6800000000000001E-2</v>
      </c>
      <c r="G43" s="37" t="str">
        <f>P43&amp;"DEM"</f>
        <v>IODEM</v>
      </c>
      <c r="J43" s="44"/>
      <c r="K43" s="49"/>
      <c r="L43" s="49"/>
      <c r="M43" s="49"/>
      <c r="N43" s="49"/>
      <c r="P43" t="s">
        <v>114</v>
      </c>
      <c r="AE43" s="61">
        <v>12</v>
      </c>
      <c r="AF43" s="60" t="s">
        <v>56</v>
      </c>
      <c r="AG43" s="60" t="s">
        <v>120</v>
      </c>
      <c r="AH43" s="60" t="s">
        <v>119</v>
      </c>
      <c r="AI43" s="59" t="s">
        <v>118</v>
      </c>
      <c r="AJ43" s="59" t="s">
        <v>117</v>
      </c>
      <c r="AK43" s="59"/>
      <c r="AL43" s="59"/>
      <c r="AM43" s="59"/>
    </row>
    <row r="44" spans="2:39" x14ac:dyDescent="0.3">
      <c r="B44" t="s">
        <v>55</v>
      </c>
      <c r="C44" s="236" t="s">
        <v>54</v>
      </c>
      <c r="D44" s="46" t="s">
        <v>35</v>
      </c>
      <c r="E44" s="46">
        <v>2010</v>
      </c>
      <c r="F44" s="45">
        <v>0.17199999999999999</v>
      </c>
      <c r="G44" s="37" t="str">
        <f>P44&amp;"DTF"</f>
        <v>IODTF</v>
      </c>
      <c r="J44" s="44"/>
      <c r="K44" s="49"/>
      <c r="L44" s="49"/>
      <c r="M44" s="49"/>
      <c r="N44" s="49"/>
      <c r="P44" t="s">
        <v>114</v>
      </c>
      <c r="Q44" s="48"/>
      <c r="AE44" s="56"/>
      <c r="AF44" s="58"/>
      <c r="AG44" s="56"/>
      <c r="AH44" s="56"/>
      <c r="AI44" s="56"/>
      <c r="AJ44" s="56"/>
      <c r="AK44" s="56"/>
      <c r="AL44" s="56"/>
      <c r="AM44" s="56"/>
    </row>
    <row r="45" spans="2:39" x14ac:dyDescent="0.3">
      <c r="B45" t="s">
        <v>55</v>
      </c>
      <c r="C45" s="236" t="s">
        <v>54</v>
      </c>
      <c r="D45" s="46" t="s">
        <v>35</v>
      </c>
      <c r="E45" s="46">
        <v>2010</v>
      </c>
      <c r="F45" s="45">
        <v>0</v>
      </c>
      <c r="G45" s="37" t="str">
        <f>P45&amp;"DFL"</f>
        <v>IODFL</v>
      </c>
      <c r="J45" s="44"/>
      <c r="K45" s="49"/>
      <c r="L45" s="49"/>
      <c r="M45" s="49"/>
      <c r="N45" s="49"/>
      <c r="P45" t="s">
        <v>114</v>
      </c>
      <c r="AE45" s="56"/>
      <c r="AF45" s="56"/>
      <c r="AG45" s="56"/>
      <c r="AH45" s="56"/>
      <c r="AI45" s="57" t="s">
        <v>116</v>
      </c>
      <c r="AJ45" s="56" t="s">
        <v>115</v>
      </c>
      <c r="AK45" s="56"/>
      <c r="AL45" s="56"/>
      <c r="AM45" s="56"/>
    </row>
    <row r="46" spans="2:39" x14ac:dyDescent="0.3">
      <c r="B46" t="s">
        <v>55</v>
      </c>
      <c r="C46" s="236" t="s">
        <v>54</v>
      </c>
      <c r="D46" s="46" t="s">
        <v>35</v>
      </c>
      <c r="E46" s="46">
        <v>2010</v>
      </c>
      <c r="F46" s="45">
        <v>0</v>
      </c>
      <c r="G46" s="47" t="str">
        <f>P46&amp;"DMT"</f>
        <v>IRDMT</v>
      </c>
      <c r="J46" s="44"/>
      <c r="K46" s="49" t="e">
        <f>F46/$D170</f>
        <v>#DIV/0!</v>
      </c>
      <c r="L46" s="49" t="e">
        <f>#REF!/$D170</f>
        <v>#REF!</v>
      </c>
      <c r="M46" s="49"/>
      <c r="N46" s="49"/>
      <c r="P46" t="s">
        <v>28</v>
      </c>
      <c r="AE46" s="56"/>
      <c r="AF46" s="56"/>
      <c r="AG46" s="56"/>
      <c r="AH46" s="56"/>
      <c r="AI46" s="56"/>
      <c r="AJ46" s="56"/>
      <c r="AK46" s="56"/>
      <c r="AL46" s="56"/>
      <c r="AM46" s="56"/>
    </row>
    <row r="47" spans="2:39" x14ac:dyDescent="0.3">
      <c r="B47" t="s">
        <v>55</v>
      </c>
      <c r="C47" s="236" t="s">
        <v>54</v>
      </c>
      <c r="D47" s="46" t="s">
        <v>35</v>
      </c>
      <c r="E47" s="46">
        <v>2010</v>
      </c>
      <c r="F47" s="45">
        <v>0</v>
      </c>
      <c r="G47" s="37" t="str">
        <f>P47&amp;"DHT"</f>
        <v>IRDHT</v>
      </c>
      <c r="J47" s="44"/>
      <c r="K47" s="49"/>
      <c r="L47" s="49"/>
      <c r="M47" s="49"/>
      <c r="N47" s="49"/>
      <c r="P47" t="s">
        <v>28</v>
      </c>
      <c r="AE47" s="56"/>
      <c r="AF47" s="56"/>
      <c r="AG47" s="56"/>
      <c r="AH47" s="56"/>
      <c r="AI47" s="56"/>
      <c r="AJ47" s="56"/>
      <c r="AK47" s="56"/>
      <c r="AL47" s="56"/>
      <c r="AM47" s="56"/>
    </row>
    <row r="48" spans="2:39" x14ac:dyDescent="0.3">
      <c r="B48" t="s">
        <v>55</v>
      </c>
      <c r="C48" s="236" t="s">
        <v>54</v>
      </c>
      <c r="D48" s="46" t="s">
        <v>35</v>
      </c>
      <c r="E48" s="46">
        <v>2010</v>
      </c>
      <c r="F48" s="45">
        <v>0</v>
      </c>
      <c r="G48" s="37" t="str">
        <f>P48&amp;"DRH"</f>
        <v>IRDRH</v>
      </c>
      <c r="J48" s="44"/>
      <c r="K48" s="49"/>
      <c r="L48" s="49"/>
      <c r="M48" s="49"/>
      <c r="N48" s="49"/>
      <c r="P48" t="s">
        <v>28</v>
      </c>
      <c r="AE48" s="56"/>
      <c r="AF48" s="56"/>
      <c r="AG48" s="56"/>
      <c r="AH48" s="56"/>
      <c r="AI48" s="56"/>
      <c r="AJ48" s="56"/>
      <c r="AK48" s="56"/>
      <c r="AL48" s="56"/>
      <c r="AM48" s="56"/>
    </row>
    <row r="49" spans="2:39" x14ac:dyDescent="0.3">
      <c r="B49" t="s">
        <v>55</v>
      </c>
      <c r="C49" s="236" t="s">
        <v>54</v>
      </c>
      <c r="D49" s="46" t="s">
        <v>35</v>
      </c>
      <c r="E49" s="46">
        <v>2010</v>
      </c>
      <c r="F49" s="45">
        <v>0</v>
      </c>
      <c r="G49" s="37" t="str">
        <f>P49&amp;"DLA"</f>
        <v>IRDLA</v>
      </c>
      <c r="J49" s="44"/>
      <c r="K49" s="49"/>
      <c r="L49" s="49"/>
      <c r="M49" s="49"/>
      <c r="N49" s="49"/>
      <c r="P49" t="s">
        <v>28</v>
      </c>
      <c r="AE49" s="79" t="s">
        <v>141</v>
      </c>
      <c r="AF49" s="56"/>
      <c r="AG49" s="56"/>
      <c r="AH49" s="56"/>
      <c r="AI49" s="56"/>
      <c r="AJ49" s="56"/>
      <c r="AK49" s="56"/>
      <c r="AL49" s="56"/>
      <c r="AM49" s="56"/>
    </row>
    <row r="50" spans="2:39" x14ac:dyDescent="0.3">
      <c r="B50" t="s">
        <v>55</v>
      </c>
      <c r="C50" s="236" t="s">
        <v>54</v>
      </c>
      <c r="D50" s="46" t="s">
        <v>35</v>
      </c>
      <c r="E50" s="46">
        <v>2010</v>
      </c>
      <c r="F50" s="45">
        <v>6.1199999999999997E-2</v>
      </c>
      <c r="G50" s="37" t="str">
        <f>P50&amp;"DEM"</f>
        <v>IRDEM</v>
      </c>
      <c r="J50" s="44"/>
      <c r="K50" s="49"/>
      <c r="L50" s="49"/>
      <c r="M50" s="49"/>
      <c r="N50" s="49"/>
      <c r="P50" t="s">
        <v>28</v>
      </c>
      <c r="AE50" s="56"/>
      <c r="AF50" s="56"/>
      <c r="AG50" s="56"/>
      <c r="AH50" s="56"/>
      <c r="AI50" s="56"/>
      <c r="AJ50" s="56"/>
      <c r="AK50" s="56"/>
      <c r="AL50" s="56"/>
      <c r="AM50" s="56"/>
    </row>
    <row r="51" spans="2:39" x14ac:dyDescent="0.3">
      <c r="B51" t="s">
        <v>55</v>
      </c>
      <c r="C51" s="236" t="s">
        <v>54</v>
      </c>
      <c r="D51" s="46" t="s">
        <v>35</v>
      </c>
      <c r="E51" s="46">
        <v>2010</v>
      </c>
      <c r="F51" s="45">
        <v>0</v>
      </c>
      <c r="G51" s="37" t="str">
        <f>P51&amp;"DTF"</f>
        <v>IRDTF</v>
      </c>
      <c r="J51" s="44"/>
      <c r="K51" s="49"/>
      <c r="L51" s="49"/>
      <c r="M51" s="49"/>
      <c r="N51" s="49"/>
      <c r="P51" t="s">
        <v>28</v>
      </c>
      <c r="AE51" s="55" t="s">
        <v>113</v>
      </c>
      <c r="AF51" s="55" t="s">
        <v>112</v>
      </c>
      <c r="AG51" s="55" t="s">
        <v>112</v>
      </c>
      <c r="AH51" s="55" t="s">
        <v>112</v>
      </c>
      <c r="AI51" s="54" t="s">
        <v>111</v>
      </c>
      <c r="AJ51" s="54" t="s">
        <v>110</v>
      </c>
      <c r="AK51" s="54"/>
      <c r="AL51" s="54"/>
      <c r="AM51" s="54"/>
    </row>
    <row r="52" spans="2:39" x14ac:dyDescent="0.3">
      <c r="B52" t="s">
        <v>55</v>
      </c>
      <c r="C52" s="236" t="s">
        <v>54</v>
      </c>
      <c r="D52" s="46" t="s">
        <v>35</v>
      </c>
      <c r="E52" s="46">
        <v>2010</v>
      </c>
      <c r="F52" s="45">
        <v>0</v>
      </c>
      <c r="G52" s="37" t="str">
        <f>P52&amp;"DFL"</f>
        <v>IRDFL</v>
      </c>
      <c r="J52" s="44"/>
      <c r="K52" s="49"/>
      <c r="L52" s="49"/>
      <c r="M52" s="49"/>
      <c r="N52" s="49"/>
      <c r="P52" t="s">
        <v>28</v>
      </c>
      <c r="Q52" s="48"/>
      <c r="AE52" s="53">
        <v>1</v>
      </c>
      <c r="AF52" s="53" t="s">
        <v>109</v>
      </c>
      <c r="AG52" s="53" t="s">
        <v>108</v>
      </c>
      <c r="AH52" s="53" t="s">
        <v>107</v>
      </c>
      <c r="AI52" s="52" t="s">
        <v>49</v>
      </c>
      <c r="AJ52" s="52" t="s">
        <v>106</v>
      </c>
      <c r="AK52" s="52"/>
      <c r="AL52" s="52"/>
      <c r="AM52" s="52"/>
    </row>
    <row r="53" spans="2:39" x14ac:dyDescent="0.3">
      <c r="B53" s="5" t="s">
        <v>55</v>
      </c>
      <c r="C53" s="51" t="s">
        <v>54</v>
      </c>
      <c r="D53" s="50" t="s">
        <v>35</v>
      </c>
      <c r="E53" s="46">
        <v>2010</v>
      </c>
      <c r="F53" s="45">
        <v>0</v>
      </c>
      <c r="G53" s="47" t="str">
        <f>P53&amp;"DMT"</f>
        <v>ISDMT</v>
      </c>
      <c r="J53" s="44"/>
      <c r="K53" s="49" t="e">
        <f>F53/$D178</f>
        <v>#DIV/0!</v>
      </c>
      <c r="L53" s="49" t="e">
        <f>#REF!/$D178</f>
        <v>#REF!</v>
      </c>
      <c r="M53" s="49"/>
      <c r="N53" s="49"/>
      <c r="P53" t="s">
        <v>29</v>
      </c>
      <c r="AE53" s="53">
        <v>2</v>
      </c>
      <c r="AF53" s="53" t="s">
        <v>105</v>
      </c>
      <c r="AG53" s="53" t="s">
        <v>104</v>
      </c>
      <c r="AH53" s="53" t="s">
        <v>103</v>
      </c>
      <c r="AI53" s="52" t="s">
        <v>102</v>
      </c>
      <c r="AJ53" s="52" t="s">
        <v>101</v>
      </c>
      <c r="AK53" s="52"/>
      <c r="AL53" s="52"/>
      <c r="AM53" s="52"/>
    </row>
    <row r="54" spans="2:39" x14ac:dyDescent="0.3">
      <c r="B54" t="s">
        <v>55</v>
      </c>
      <c r="C54" s="236" t="s">
        <v>54</v>
      </c>
      <c r="D54" s="46" t="s">
        <v>35</v>
      </c>
      <c r="E54" s="46">
        <v>2010</v>
      </c>
      <c r="F54" s="45">
        <v>4.3749459999999996</v>
      </c>
      <c r="G54" s="37" t="str">
        <f>P54&amp;"DHT"</f>
        <v>ISDHT</v>
      </c>
      <c r="J54" s="44"/>
      <c r="K54" s="49"/>
      <c r="L54" s="49"/>
      <c r="M54" s="49"/>
      <c r="N54" s="49"/>
      <c r="P54" t="s">
        <v>29</v>
      </c>
      <c r="AE54" s="53">
        <v>3</v>
      </c>
      <c r="AF54" s="53" t="s">
        <v>100</v>
      </c>
      <c r="AG54" s="53" t="s">
        <v>99</v>
      </c>
      <c r="AH54" s="53" t="s">
        <v>98</v>
      </c>
      <c r="AI54" s="52" t="s">
        <v>97</v>
      </c>
      <c r="AJ54" s="52" t="s">
        <v>96</v>
      </c>
      <c r="AK54" s="52"/>
      <c r="AL54" s="52"/>
      <c r="AM54" s="52"/>
    </row>
    <row r="55" spans="2:39" x14ac:dyDescent="0.3">
      <c r="B55" t="s">
        <v>55</v>
      </c>
      <c r="C55" s="236" t="s">
        <v>54</v>
      </c>
      <c r="D55" s="46" t="s">
        <v>35</v>
      </c>
      <c r="E55" s="46">
        <v>2010</v>
      </c>
      <c r="F55" s="45">
        <v>0</v>
      </c>
      <c r="G55" s="37" t="str">
        <f>P55&amp;"DRH"</f>
        <v>ISDRH</v>
      </c>
      <c r="J55" s="44"/>
      <c r="K55" s="49"/>
      <c r="L55" s="49"/>
      <c r="M55" s="49"/>
      <c r="N55" s="49"/>
      <c r="P55" t="s">
        <v>29</v>
      </c>
      <c r="AE55" s="53">
        <v>4</v>
      </c>
      <c r="AF55" s="53" t="s">
        <v>95</v>
      </c>
      <c r="AG55" s="53" t="s">
        <v>94</v>
      </c>
      <c r="AH55" s="53" t="s">
        <v>93</v>
      </c>
      <c r="AI55" s="52" t="s">
        <v>92</v>
      </c>
      <c r="AJ55" s="52" t="s">
        <v>91</v>
      </c>
      <c r="AK55" s="52"/>
      <c r="AL55" s="52"/>
      <c r="AM55" s="52"/>
    </row>
    <row r="56" spans="2:39" x14ac:dyDescent="0.3">
      <c r="B56" t="s">
        <v>55</v>
      </c>
      <c r="C56" s="236" t="s">
        <v>54</v>
      </c>
      <c r="D56" s="46" t="s">
        <v>35</v>
      </c>
      <c r="E56" s="46">
        <v>2010</v>
      </c>
      <c r="F56" s="45">
        <v>0</v>
      </c>
      <c r="G56" s="37" t="str">
        <f>P56&amp;"DLA"</f>
        <v>ISDLA</v>
      </c>
      <c r="J56" s="44"/>
      <c r="K56" s="49"/>
      <c r="L56" s="49"/>
      <c r="M56" s="49"/>
      <c r="N56" s="49"/>
      <c r="P56" t="s">
        <v>29</v>
      </c>
      <c r="AE56" s="53">
        <v>5</v>
      </c>
      <c r="AF56" s="53" t="s">
        <v>59</v>
      </c>
      <c r="AG56" s="53" t="s">
        <v>90</v>
      </c>
      <c r="AH56" s="53" t="s">
        <v>89</v>
      </c>
      <c r="AI56" s="52" t="s">
        <v>88</v>
      </c>
      <c r="AJ56" s="52" t="s">
        <v>87</v>
      </c>
      <c r="AK56" s="52"/>
      <c r="AL56" s="52"/>
      <c r="AM56" s="52"/>
    </row>
    <row r="57" spans="2:39" x14ac:dyDescent="0.3">
      <c r="B57" t="s">
        <v>55</v>
      </c>
      <c r="C57" s="236" t="s">
        <v>54</v>
      </c>
      <c r="D57" s="46" t="s">
        <v>35</v>
      </c>
      <c r="E57" s="46">
        <v>2010</v>
      </c>
      <c r="F57" s="45">
        <v>0</v>
      </c>
      <c r="G57" s="37" t="str">
        <f>P57&amp;"DEM"</f>
        <v>ISDEM</v>
      </c>
      <c r="J57" s="44"/>
      <c r="K57" s="49"/>
      <c r="L57" s="49"/>
      <c r="M57" s="49"/>
      <c r="N57" s="49"/>
      <c r="P57" t="s">
        <v>29</v>
      </c>
      <c r="AE57" s="53">
        <v>6</v>
      </c>
      <c r="AF57" s="53" t="s">
        <v>114</v>
      </c>
      <c r="AG57" s="53" t="s">
        <v>131</v>
      </c>
      <c r="AH57" s="53" t="s">
        <v>130</v>
      </c>
      <c r="AI57" s="52" t="s">
        <v>45</v>
      </c>
      <c r="AJ57" s="52" t="s">
        <v>129</v>
      </c>
      <c r="AK57" s="52"/>
      <c r="AL57" s="52"/>
      <c r="AM57" s="52"/>
    </row>
    <row r="58" spans="2:39" x14ac:dyDescent="0.3">
      <c r="B58" t="s">
        <v>55</v>
      </c>
      <c r="C58" s="236" t="s">
        <v>54</v>
      </c>
      <c r="D58" s="46" t="s">
        <v>35</v>
      </c>
      <c r="E58" s="46">
        <v>2010</v>
      </c>
      <c r="F58" s="45">
        <v>0</v>
      </c>
      <c r="G58" s="37" t="str">
        <f>P58&amp;"DTF"</f>
        <v>ISDTF</v>
      </c>
      <c r="J58" s="44"/>
      <c r="K58" s="49"/>
      <c r="L58" s="49"/>
      <c r="M58" s="49"/>
      <c r="N58" s="49"/>
      <c r="P58" t="s">
        <v>29</v>
      </c>
      <c r="AE58" s="53">
        <v>7</v>
      </c>
      <c r="AF58" s="53" t="s">
        <v>86</v>
      </c>
      <c r="AG58" s="53" t="s">
        <v>85</v>
      </c>
      <c r="AH58" s="53" t="s">
        <v>84</v>
      </c>
      <c r="AI58" s="52" t="s">
        <v>83</v>
      </c>
      <c r="AJ58" s="52" t="s">
        <v>82</v>
      </c>
      <c r="AK58" s="52"/>
      <c r="AL58" s="52"/>
      <c r="AM58" s="52"/>
    </row>
    <row r="59" spans="2:39" x14ac:dyDescent="0.3">
      <c r="B59" t="s">
        <v>55</v>
      </c>
      <c r="C59" s="236" t="s">
        <v>54</v>
      </c>
      <c r="D59" s="46" t="s">
        <v>35</v>
      </c>
      <c r="E59" s="46">
        <v>2010</v>
      </c>
      <c r="F59" s="45">
        <v>0</v>
      </c>
      <c r="G59" s="37" t="str">
        <f>P59&amp;"DFL"</f>
        <v>ISDFL</v>
      </c>
      <c r="J59" s="44"/>
      <c r="K59" s="49"/>
      <c r="L59" s="49"/>
      <c r="M59" s="49"/>
      <c r="N59" s="49"/>
      <c r="P59" t="s">
        <v>29</v>
      </c>
      <c r="AE59" s="53">
        <v>8</v>
      </c>
      <c r="AF59" s="53" t="s">
        <v>81</v>
      </c>
      <c r="AG59" s="53" t="s">
        <v>80</v>
      </c>
      <c r="AH59" s="53" t="s">
        <v>79</v>
      </c>
      <c r="AI59" s="52" t="s">
        <v>78</v>
      </c>
      <c r="AJ59" s="52" t="s">
        <v>77</v>
      </c>
      <c r="AK59" s="52"/>
      <c r="AL59" s="52"/>
      <c r="AM59" s="52"/>
    </row>
    <row r="60" spans="2:39" x14ac:dyDescent="0.3">
      <c r="B60" s="5" t="s">
        <v>55</v>
      </c>
      <c r="C60" s="51" t="s">
        <v>54</v>
      </c>
      <c r="D60" s="50" t="s">
        <v>35</v>
      </c>
      <c r="E60" s="46">
        <v>2010</v>
      </c>
      <c r="F60" s="45">
        <v>0</v>
      </c>
      <c r="G60" s="47" t="str">
        <f>P60&amp;"DMT"</f>
        <v>IMDMT</v>
      </c>
      <c r="J60" s="44"/>
      <c r="K60" s="49" t="e">
        <f>F60/$D186</f>
        <v>#DIV/0!</v>
      </c>
      <c r="L60" s="49" t="e">
        <f>#REF!/$D186</f>
        <v>#REF!</v>
      </c>
      <c r="M60" s="49"/>
      <c r="N60" s="49"/>
      <c r="P60" t="s">
        <v>59</v>
      </c>
      <c r="Q60" s="48"/>
      <c r="AE60" s="53">
        <v>9</v>
      </c>
      <c r="AF60" s="53" t="s">
        <v>76</v>
      </c>
      <c r="AG60" s="53" t="s">
        <v>75</v>
      </c>
      <c r="AH60" s="53" t="s">
        <v>74</v>
      </c>
      <c r="AI60" s="52" t="s">
        <v>73</v>
      </c>
      <c r="AJ60" s="52" t="s">
        <v>72</v>
      </c>
      <c r="AK60" s="52"/>
      <c r="AL60" s="52"/>
      <c r="AM60" s="52"/>
    </row>
    <row r="61" spans="2:39" x14ac:dyDescent="0.3">
      <c r="B61" t="s">
        <v>55</v>
      </c>
      <c r="C61" s="236" t="s">
        <v>54</v>
      </c>
      <c r="D61" s="46" t="s">
        <v>35</v>
      </c>
      <c r="E61" s="46">
        <v>2010</v>
      </c>
      <c r="F61" s="45">
        <v>0</v>
      </c>
      <c r="G61" s="37" t="str">
        <f>P61&amp;"DHT"</f>
        <v>IMDHT</v>
      </c>
      <c r="J61" s="44"/>
      <c r="K61" s="49"/>
      <c r="L61" s="49"/>
      <c r="M61" s="49"/>
      <c r="N61" s="49"/>
      <c r="P61" t="s">
        <v>59</v>
      </c>
      <c r="AE61" s="53">
        <v>10</v>
      </c>
      <c r="AF61" s="53" t="s">
        <v>58</v>
      </c>
      <c r="AG61" s="53" t="s">
        <v>71</v>
      </c>
      <c r="AH61" s="53" t="s">
        <v>70</v>
      </c>
      <c r="AI61" s="52" t="s">
        <v>69</v>
      </c>
      <c r="AJ61" s="52" t="s">
        <v>68</v>
      </c>
      <c r="AK61" s="52"/>
      <c r="AL61" s="52"/>
      <c r="AM61" s="52"/>
    </row>
    <row r="62" spans="2:39" x14ac:dyDescent="0.3">
      <c r="B62" t="s">
        <v>55</v>
      </c>
      <c r="C62" s="236" t="s">
        <v>54</v>
      </c>
      <c r="D62" s="46" t="s">
        <v>35</v>
      </c>
      <c r="E62" s="46">
        <v>2010</v>
      </c>
      <c r="F62" s="45">
        <v>0</v>
      </c>
      <c r="G62" s="37" t="str">
        <f>P62&amp;"DRH"</f>
        <v>IMDRH</v>
      </c>
      <c r="J62" s="44"/>
      <c r="K62" s="49"/>
      <c r="L62" s="49"/>
      <c r="M62" s="49"/>
      <c r="N62" s="49"/>
      <c r="P62" t="s">
        <v>59</v>
      </c>
      <c r="AE62" s="53">
        <v>11</v>
      </c>
      <c r="AF62" s="53" t="s">
        <v>57</v>
      </c>
      <c r="AG62" s="53" t="s">
        <v>67</v>
      </c>
      <c r="AH62" s="53" t="s">
        <v>66</v>
      </c>
      <c r="AI62" s="52" t="s">
        <v>41</v>
      </c>
      <c r="AJ62" s="52" t="s">
        <v>65</v>
      </c>
      <c r="AK62" s="52"/>
      <c r="AL62" s="52"/>
      <c r="AM62" s="52"/>
    </row>
    <row r="63" spans="2:39" x14ac:dyDescent="0.3">
      <c r="B63" t="s">
        <v>55</v>
      </c>
      <c r="C63" s="236" t="s">
        <v>54</v>
      </c>
      <c r="D63" s="46" t="s">
        <v>35</v>
      </c>
      <c r="E63" s="46">
        <v>2010</v>
      </c>
      <c r="F63" s="45">
        <v>0</v>
      </c>
      <c r="G63" s="37" t="str">
        <f>P63&amp;"DLA"</f>
        <v>IMDLA</v>
      </c>
      <c r="J63" s="44"/>
      <c r="K63" s="49"/>
      <c r="L63" s="49"/>
      <c r="M63" s="49"/>
      <c r="N63" s="49"/>
      <c r="P63" t="s">
        <v>59</v>
      </c>
      <c r="AE63" s="53">
        <v>12</v>
      </c>
      <c r="AF63" s="53" t="s">
        <v>64</v>
      </c>
      <c r="AG63" s="53" t="s">
        <v>63</v>
      </c>
      <c r="AH63" s="53" t="s">
        <v>62</v>
      </c>
      <c r="AI63" s="52" t="s">
        <v>61</v>
      </c>
      <c r="AJ63" s="52" t="s">
        <v>60</v>
      </c>
      <c r="AK63" s="52"/>
      <c r="AL63" s="52"/>
      <c r="AM63" s="52"/>
    </row>
    <row r="64" spans="2:39" x14ac:dyDescent="0.3">
      <c r="B64" t="s">
        <v>55</v>
      </c>
      <c r="C64" s="236" t="s">
        <v>54</v>
      </c>
      <c r="D64" s="46" t="s">
        <v>35</v>
      </c>
      <c r="E64" s="46">
        <v>2010</v>
      </c>
      <c r="F64" s="45">
        <v>3.5999999999999997E-2</v>
      </c>
      <c r="G64" s="37" t="str">
        <f>P64&amp;"DEM"</f>
        <v>IMDEM</v>
      </c>
      <c r="J64" s="44"/>
      <c r="K64" s="49"/>
      <c r="L64" s="49"/>
      <c r="M64" s="49"/>
      <c r="N64" s="49"/>
      <c r="P64" t="s">
        <v>59</v>
      </c>
    </row>
    <row r="65" spans="2:17" x14ac:dyDescent="0.3">
      <c r="B65" t="s">
        <v>55</v>
      </c>
      <c r="C65" s="236" t="s">
        <v>54</v>
      </c>
      <c r="D65" s="46" t="s">
        <v>35</v>
      </c>
      <c r="E65" s="46">
        <v>2010</v>
      </c>
      <c r="F65" s="45">
        <v>0</v>
      </c>
      <c r="G65" s="37" t="str">
        <f>P65&amp;"DTF"</f>
        <v>IMDTF</v>
      </c>
      <c r="J65" s="44"/>
      <c r="K65" s="49"/>
      <c r="L65" s="49"/>
      <c r="M65" s="49"/>
      <c r="N65" s="49"/>
      <c r="P65" t="s">
        <v>59</v>
      </c>
    </row>
    <row r="66" spans="2:17" x14ac:dyDescent="0.3">
      <c r="B66" t="s">
        <v>55</v>
      </c>
      <c r="C66" s="236" t="s">
        <v>54</v>
      </c>
      <c r="D66" s="46" t="s">
        <v>35</v>
      </c>
      <c r="E66" s="46">
        <v>2010</v>
      </c>
      <c r="F66" s="45">
        <v>0</v>
      </c>
      <c r="G66" s="37" t="str">
        <f>P66&amp;"DFL"</f>
        <v>IMDFL</v>
      </c>
      <c r="J66" s="44"/>
      <c r="K66" s="49"/>
      <c r="L66" s="49"/>
      <c r="M66" s="49"/>
      <c r="N66" s="49"/>
      <c r="P66" t="s">
        <v>59</v>
      </c>
    </row>
    <row r="67" spans="2:17" x14ac:dyDescent="0.3">
      <c r="B67" t="s">
        <v>55</v>
      </c>
      <c r="C67" s="236" t="s">
        <v>54</v>
      </c>
      <c r="D67" s="46" t="s">
        <v>35</v>
      </c>
      <c r="E67" s="46">
        <v>2010</v>
      </c>
      <c r="F67" s="45">
        <v>1.113</v>
      </c>
      <c r="G67" s="47" t="str">
        <f>P67&amp;"DMT"</f>
        <v>IUDMT</v>
      </c>
      <c r="J67" s="44"/>
      <c r="K67" s="49">
        <f>F67/$D194</f>
        <v>1</v>
      </c>
      <c r="L67" s="49" t="e">
        <f>#REF!/$D194</f>
        <v>#REF!</v>
      </c>
      <c r="M67" s="49"/>
      <c r="N67" s="49"/>
      <c r="P67" t="s">
        <v>58</v>
      </c>
    </row>
    <row r="68" spans="2:17" x14ac:dyDescent="0.3">
      <c r="B68" t="s">
        <v>55</v>
      </c>
      <c r="C68" s="236" t="s">
        <v>54</v>
      </c>
      <c r="D68" s="46" t="s">
        <v>35</v>
      </c>
      <c r="E68" s="46">
        <v>2010</v>
      </c>
      <c r="F68" s="45">
        <v>0</v>
      </c>
      <c r="G68" s="37" t="str">
        <f>P68&amp;"DHT"</f>
        <v>IUDHT</v>
      </c>
      <c r="J68" s="44"/>
      <c r="K68" s="49"/>
      <c r="L68" s="49"/>
      <c r="M68" s="49"/>
      <c r="N68" s="49"/>
      <c r="P68" t="s">
        <v>58</v>
      </c>
      <c r="Q68" s="48"/>
    </row>
    <row r="69" spans="2:17" x14ac:dyDescent="0.3">
      <c r="B69" t="s">
        <v>55</v>
      </c>
      <c r="C69" s="236" t="s">
        <v>54</v>
      </c>
      <c r="D69" s="46" t="s">
        <v>35</v>
      </c>
      <c r="E69" s="46">
        <v>2010</v>
      </c>
      <c r="F69" s="45">
        <v>7.0540799999999999</v>
      </c>
      <c r="G69" s="37" t="str">
        <f>P69&amp;"DRH"</f>
        <v>IUDRH</v>
      </c>
      <c r="J69" s="44"/>
      <c r="K69" s="49"/>
      <c r="L69" s="49"/>
      <c r="M69" s="49"/>
      <c r="N69" s="49"/>
      <c r="P69" t="s">
        <v>58</v>
      </c>
    </row>
    <row r="70" spans="2:17" x14ac:dyDescent="0.3">
      <c r="B70" t="s">
        <v>55</v>
      </c>
      <c r="C70" s="236" t="s">
        <v>54</v>
      </c>
      <c r="D70" s="46" t="s">
        <v>35</v>
      </c>
      <c r="E70" s="46">
        <v>2010</v>
      </c>
      <c r="F70" s="45">
        <v>3.6827999999999999</v>
      </c>
      <c r="G70" s="37" t="str">
        <f>P70&amp;"DLA"</f>
        <v>IUDLA</v>
      </c>
      <c r="J70" s="44"/>
      <c r="K70" s="49"/>
      <c r="L70" s="49"/>
      <c r="M70" s="49"/>
      <c r="N70" s="49"/>
      <c r="P70" t="s">
        <v>58</v>
      </c>
    </row>
    <row r="71" spans="2:17" x14ac:dyDescent="0.3">
      <c r="B71" t="s">
        <v>55</v>
      </c>
      <c r="C71" s="236" t="s">
        <v>54</v>
      </c>
      <c r="D71" s="46" t="s">
        <v>35</v>
      </c>
      <c r="E71" s="46">
        <v>2010</v>
      </c>
      <c r="F71" s="45">
        <v>0</v>
      </c>
      <c r="G71" s="37" t="str">
        <f>P71&amp;"DEM"</f>
        <v>IUDEM</v>
      </c>
      <c r="J71" s="44"/>
      <c r="K71" s="49"/>
      <c r="L71" s="49"/>
      <c r="M71" s="49"/>
      <c r="N71" s="49"/>
      <c r="P71" t="s">
        <v>58</v>
      </c>
    </row>
    <row r="72" spans="2:17" x14ac:dyDescent="0.3">
      <c r="B72" t="s">
        <v>55</v>
      </c>
      <c r="C72" s="236" t="s">
        <v>54</v>
      </c>
      <c r="D72" s="46" t="s">
        <v>35</v>
      </c>
      <c r="E72" s="46">
        <v>2010</v>
      </c>
      <c r="F72" s="45">
        <v>4.7E-2</v>
      </c>
      <c r="G72" s="37" t="str">
        <f>P72&amp;"DTF"</f>
        <v>IUDTF</v>
      </c>
      <c r="J72" s="44"/>
      <c r="K72" s="49"/>
      <c r="L72" s="49"/>
      <c r="M72" s="49"/>
      <c r="N72" s="49"/>
      <c r="P72" t="s">
        <v>58</v>
      </c>
    </row>
    <row r="73" spans="2:17" x14ac:dyDescent="0.3">
      <c r="B73" t="s">
        <v>55</v>
      </c>
      <c r="C73" s="236" t="s">
        <v>54</v>
      </c>
      <c r="D73" s="46" t="s">
        <v>35</v>
      </c>
      <c r="E73" s="46">
        <v>2010</v>
      </c>
      <c r="F73" s="45">
        <v>0</v>
      </c>
      <c r="G73" s="37" t="str">
        <f>P73&amp;"DFL"</f>
        <v>IUDFL</v>
      </c>
      <c r="J73" s="44"/>
      <c r="K73" s="49"/>
      <c r="L73" s="49"/>
      <c r="M73" s="49"/>
      <c r="N73" s="49"/>
      <c r="P73" t="s">
        <v>58</v>
      </c>
    </row>
    <row r="74" spans="2:17" x14ac:dyDescent="0.3">
      <c r="B74" t="s">
        <v>55</v>
      </c>
      <c r="C74" s="236" t="s">
        <v>54</v>
      </c>
      <c r="D74" s="46" t="s">
        <v>35</v>
      </c>
      <c r="E74" s="46">
        <v>2010</v>
      </c>
      <c r="F74" s="45">
        <v>0</v>
      </c>
      <c r="G74" s="47" t="str">
        <f>P74&amp;"DMT"</f>
        <v>INDMT</v>
      </c>
      <c r="J74" s="44"/>
      <c r="K74" s="49" t="e">
        <f>F76/$D204</f>
        <v>#DIV/0!</v>
      </c>
      <c r="L74" s="49" t="e">
        <f>#REF!/$D202</f>
        <v>#REF!</v>
      </c>
      <c r="M74" s="49"/>
      <c r="N74" s="49"/>
      <c r="P74" t="s">
        <v>57</v>
      </c>
    </row>
    <row r="75" spans="2:17" x14ac:dyDescent="0.3">
      <c r="B75" t="s">
        <v>55</v>
      </c>
      <c r="C75" s="236" t="s">
        <v>54</v>
      </c>
      <c r="D75" s="46" t="s">
        <v>35</v>
      </c>
      <c r="E75" s="46">
        <v>2010</v>
      </c>
      <c r="F75" s="45">
        <v>0</v>
      </c>
      <c r="G75" s="37" t="str">
        <f>P75&amp;"DHT"</f>
        <v>INDHT</v>
      </c>
      <c r="J75" s="44"/>
      <c r="K75" s="49"/>
      <c r="L75" s="49"/>
      <c r="M75" s="49"/>
      <c r="N75" s="49"/>
      <c r="P75" t="s">
        <v>57</v>
      </c>
    </row>
    <row r="76" spans="2:17" x14ac:dyDescent="0.3">
      <c r="B76" t="s">
        <v>55</v>
      </c>
      <c r="C76" s="236" t="s">
        <v>54</v>
      </c>
      <c r="D76" s="46" t="s">
        <v>35</v>
      </c>
      <c r="E76" s="46">
        <v>2010</v>
      </c>
      <c r="F76" s="45">
        <v>0</v>
      </c>
      <c r="G76" s="37" t="str">
        <f>P76&amp;"DRH"</f>
        <v>INDRH</v>
      </c>
      <c r="J76" s="44"/>
      <c r="P76" t="s">
        <v>57</v>
      </c>
      <c r="Q76" s="48"/>
    </row>
    <row r="77" spans="2:17" x14ac:dyDescent="0.3">
      <c r="B77" t="s">
        <v>55</v>
      </c>
      <c r="C77" s="236" t="s">
        <v>54</v>
      </c>
      <c r="D77" s="46" t="s">
        <v>35</v>
      </c>
      <c r="E77" s="46">
        <v>2010</v>
      </c>
      <c r="F77" s="45">
        <v>0</v>
      </c>
      <c r="G77" s="37" t="str">
        <f>P77&amp;"DLA"</f>
        <v>INDLA</v>
      </c>
      <c r="J77" s="44"/>
      <c r="K77" s="49"/>
      <c r="L77" s="49"/>
      <c r="M77" s="49"/>
      <c r="N77" s="49"/>
      <c r="P77" t="s">
        <v>57</v>
      </c>
    </row>
    <row r="78" spans="2:17" x14ac:dyDescent="0.3">
      <c r="B78" t="s">
        <v>55</v>
      </c>
      <c r="C78" s="236" t="s">
        <v>54</v>
      </c>
      <c r="D78" s="46" t="s">
        <v>35</v>
      </c>
      <c r="E78" s="46">
        <v>2010</v>
      </c>
      <c r="F78" s="45">
        <v>7.1999999999999995E-2</v>
      </c>
      <c r="G78" s="37" t="str">
        <f>P78&amp;"DEM"</f>
        <v>INDEM</v>
      </c>
      <c r="J78" s="44"/>
      <c r="K78" s="49"/>
      <c r="L78" s="49"/>
      <c r="M78" s="49"/>
      <c r="N78" s="49"/>
      <c r="P78" t="s">
        <v>57</v>
      </c>
    </row>
    <row r="79" spans="2:17" x14ac:dyDescent="0.3">
      <c r="B79" t="s">
        <v>55</v>
      </c>
      <c r="C79" s="236" t="s">
        <v>54</v>
      </c>
      <c r="D79" s="46" t="s">
        <v>35</v>
      </c>
      <c r="E79" s="46">
        <v>2010</v>
      </c>
      <c r="F79" s="45">
        <v>1.161</v>
      </c>
      <c r="G79" s="37" t="str">
        <f>P79&amp;"DTF"</f>
        <v>INDTF</v>
      </c>
      <c r="J79" s="44"/>
      <c r="K79" s="49"/>
      <c r="L79" s="49"/>
      <c r="M79" s="49"/>
      <c r="N79" s="49"/>
      <c r="P79" t="s">
        <v>57</v>
      </c>
    </row>
    <row r="80" spans="2:17" x14ac:dyDescent="0.3">
      <c r="B80" t="s">
        <v>55</v>
      </c>
      <c r="C80" s="236" t="s">
        <v>54</v>
      </c>
      <c r="D80" s="46" t="s">
        <v>35</v>
      </c>
      <c r="E80" s="46">
        <v>2010</v>
      </c>
      <c r="F80" s="45">
        <v>0</v>
      </c>
      <c r="G80" s="37" t="str">
        <f>P80&amp;"DFL"</f>
        <v>INDFL</v>
      </c>
      <c r="J80" s="44"/>
      <c r="K80" s="49"/>
      <c r="L80" s="49"/>
      <c r="M80" s="49"/>
      <c r="N80" s="49"/>
      <c r="P80" t="s">
        <v>57</v>
      </c>
    </row>
    <row r="81" spans="2:18" x14ac:dyDescent="0.3">
      <c r="B81" t="s">
        <v>55</v>
      </c>
      <c r="C81" s="236" t="s">
        <v>54</v>
      </c>
      <c r="D81" s="46" t="s">
        <v>35</v>
      </c>
      <c r="E81" s="46">
        <v>2010</v>
      </c>
      <c r="F81" s="45">
        <v>0</v>
      </c>
      <c r="G81" s="47" t="str">
        <f>P81&amp;"DMT"</f>
        <v>IWDMT</v>
      </c>
      <c r="J81" s="44"/>
      <c r="K81" s="49" t="e">
        <f>F81/$D210</f>
        <v>#DIV/0!</v>
      </c>
      <c r="L81" s="49" t="e">
        <f>#REF!/$D210</f>
        <v>#REF!</v>
      </c>
      <c r="M81" s="49"/>
      <c r="N81" s="49"/>
      <c r="P81" t="s">
        <v>56</v>
      </c>
    </row>
    <row r="82" spans="2:18" x14ac:dyDescent="0.3">
      <c r="B82" t="s">
        <v>55</v>
      </c>
      <c r="C82" s="236" t="s">
        <v>54</v>
      </c>
      <c r="D82" s="46" t="s">
        <v>35</v>
      </c>
      <c r="E82" s="46">
        <v>2010</v>
      </c>
      <c r="F82" s="45">
        <v>0</v>
      </c>
      <c r="G82" s="37" t="str">
        <f>P82&amp;"DHT"</f>
        <v>IWDHT</v>
      </c>
      <c r="J82" s="44"/>
      <c r="P82" t="s">
        <v>56</v>
      </c>
    </row>
    <row r="83" spans="2:18" x14ac:dyDescent="0.3">
      <c r="B83" t="s">
        <v>55</v>
      </c>
      <c r="C83" s="236" t="s">
        <v>54</v>
      </c>
      <c r="D83" s="46" t="s">
        <v>35</v>
      </c>
      <c r="E83" s="46">
        <v>2010</v>
      </c>
      <c r="F83" s="45">
        <v>0</v>
      </c>
      <c r="G83" s="37" t="str">
        <f>P83&amp;"DRH"</f>
        <v>IWDRH</v>
      </c>
      <c r="J83" s="44"/>
      <c r="P83" t="s">
        <v>56</v>
      </c>
    </row>
    <row r="84" spans="2:18" x14ac:dyDescent="0.3">
      <c r="B84" t="s">
        <v>55</v>
      </c>
      <c r="C84" s="236" t="s">
        <v>54</v>
      </c>
      <c r="D84" s="46" t="s">
        <v>35</v>
      </c>
      <c r="E84" s="46">
        <v>2010</v>
      </c>
      <c r="F84" s="45">
        <v>0</v>
      </c>
      <c r="G84" s="37" t="str">
        <f>P84&amp;"DLA"</f>
        <v>IWDLA</v>
      </c>
      <c r="J84" s="44"/>
      <c r="P84" t="s">
        <v>56</v>
      </c>
      <c r="Q84" s="48"/>
    </row>
    <row r="85" spans="2:18" x14ac:dyDescent="0.3">
      <c r="B85" t="s">
        <v>55</v>
      </c>
      <c r="C85" s="236" t="s">
        <v>54</v>
      </c>
      <c r="D85" s="46" t="s">
        <v>35</v>
      </c>
      <c r="E85" s="46">
        <v>2010</v>
      </c>
      <c r="F85" s="45">
        <v>1.0800000000000001E-2</v>
      </c>
      <c r="G85" s="37" t="str">
        <f>P85&amp;"DEM"</f>
        <v>IWDEM</v>
      </c>
      <c r="J85" s="44"/>
      <c r="P85" t="s">
        <v>56</v>
      </c>
    </row>
    <row r="86" spans="2:18" x14ac:dyDescent="0.3">
      <c r="B86" t="s">
        <v>55</v>
      </c>
      <c r="C86" s="236" t="s">
        <v>54</v>
      </c>
      <c r="D86" s="46" t="s">
        <v>35</v>
      </c>
      <c r="E86" s="46">
        <v>2010</v>
      </c>
      <c r="F86" s="45">
        <v>0</v>
      </c>
      <c r="G86" s="37" t="str">
        <f>P86&amp;"DTF"</f>
        <v>IWDTF</v>
      </c>
      <c r="J86" s="44"/>
      <c r="P86" t="s">
        <v>56</v>
      </c>
      <c r="Q86" s="49"/>
    </row>
    <row r="87" spans="2:18" x14ac:dyDescent="0.3">
      <c r="B87" t="s">
        <v>55</v>
      </c>
      <c r="C87" s="236" t="s">
        <v>54</v>
      </c>
      <c r="D87" s="46" t="s">
        <v>35</v>
      </c>
      <c r="E87" s="46">
        <v>2010</v>
      </c>
      <c r="F87" s="45">
        <v>0</v>
      </c>
      <c r="G87" s="37" t="str">
        <f>P87&amp;"DFL"</f>
        <v>IWDFL</v>
      </c>
      <c r="J87" s="44"/>
      <c r="P87" t="s">
        <v>56</v>
      </c>
    </row>
    <row r="88" spans="2:18" x14ac:dyDescent="0.3">
      <c r="B88" t="s">
        <v>55</v>
      </c>
      <c r="C88" s="236" t="s">
        <v>54</v>
      </c>
      <c r="D88" s="46" t="s">
        <v>35</v>
      </c>
      <c r="E88" s="46">
        <v>2010</v>
      </c>
      <c r="F88" s="45">
        <v>0</v>
      </c>
      <c r="G88" s="47" t="str">
        <f>P88&amp;"DMT"</f>
        <v>IIDMT</v>
      </c>
      <c r="J88" s="44"/>
      <c r="P88" t="s">
        <v>53</v>
      </c>
    </row>
    <row r="89" spans="2:18" x14ac:dyDescent="0.3">
      <c r="B89" t="s">
        <v>55</v>
      </c>
      <c r="C89" s="236" t="s">
        <v>54</v>
      </c>
      <c r="D89" s="46" t="s">
        <v>35</v>
      </c>
      <c r="E89" s="46">
        <v>2010</v>
      </c>
      <c r="F89" s="45">
        <v>0</v>
      </c>
      <c r="G89" s="37" t="str">
        <f>P89&amp;"DHT"</f>
        <v>IIDHT</v>
      </c>
      <c r="J89" s="44"/>
      <c r="P89" t="s">
        <v>53</v>
      </c>
    </row>
    <row r="90" spans="2:18" x14ac:dyDescent="0.3">
      <c r="B90" t="s">
        <v>55</v>
      </c>
      <c r="C90" s="236" t="s">
        <v>54</v>
      </c>
      <c r="D90" s="46" t="s">
        <v>35</v>
      </c>
      <c r="E90" s="46">
        <v>2010</v>
      </c>
      <c r="F90" s="45">
        <v>0</v>
      </c>
      <c r="G90" s="37" t="str">
        <f>P90&amp;"DRH"</f>
        <v>IIDRH</v>
      </c>
      <c r="J90" s="44"/>
      <c r="P90" t="s">
        <v>53</v>
      </c>
    </row>
    <row r="91" spans="2:18" x14ac:dyDescent="0.3">
      <c r="B91" t="s">
        <v>55</v>
      </c>
      <c r="C91" s="236" t="s">
        <v>54</v>
      </c>
      <c r="D91" s="46" t="s">
        <v>35</v>
      </c>
      <c r="E91" s="46">
        <v>2010</v>
      </c>
      <c r="F91" s="45">
        <v>0</v>
      </c>
      <c r="G91" s="37" t="str">
        <f>P91&amp;"DLA"</f>
        <v>IIDLA</v>
      </c>
      <c r="J91" s="44"/>
      <c r="P91" t="s">
        <v>53</v>
      </c>
    </row>
    <row r="92" spans="2:18" x14ac:dyDescent="0.3">
      <c r="B92" t="s">
        <v>55</v>
      </c>
      <c r="C92" s="236" t="s">
        <v>54</v>
      </c>
      <c r="D92" s="46" t="s">
        <v>35</v>
      </c>
      <c r="E92" s="46">
        <v>2010</v>
      </c>
      <c r="F92" s="45">
        <v>3.5999999999999999E-3</v>
      </c>
      <c r="G92" s="37" t="str">
        <f>P92&amp;"DEM"</f>
        <v>IIDEM</v>
      </c>
      <c r="J92" s="44"/>
      <c r="P92" t="s">
        <v>53</v>
      </c>
      <c r="Q92" s="48"/>
    </row>
    <row r="93" spans="2:18" x14ac:dyDescent="0.3">
      <c r="B93" t="s">
        <v>55</v>
      </c>
      <c r="C93" s="236" t="s">
        <v>54</v>
      </c>
      <c r="D93" s="46" t="s">
        <v>35</v>
      </c>
      <c r="E93" s="46">
        <v>2010</v>
      </c>
      <c r="F93" s="45">
        <v>0</v>
      </c>
      <c r="G93" s="37" t="str">
        <f>P93&amp;"DTF"</f>
        <v>IIDTF</v>
      </c>
      <c r="J93" s="44"/>
      <c r="P93" t="s">
        <v>53</v>
      </c>
    </row>
    <row r="94" spans="2:18" x14ac:dyDescent="0.3">
      <c r="B94" t="s">
        <v>55</v>
      </c>
      <c r="C94" s="236" t="s">
        <v>54</v>
      </c>
      <c r="D94" s="46" t="s">
        <v>35</v>
      </c>
      <c r="E94" s="46">
        <v>2010</v>
      </c>
      <c r="F94" s="45">
        <v>0</v>
      </c>
      <c r="G94" s="37" t="str">
        <f>P94&amp;"DFL"</f>
        <v>IIDFL</v>
      </c>
      <c r="J94" s="44"/>
      <c r="P94" t="s">
        <v>53</v>
      </c>
    </row>
    <row r="95" spans="2:18" x14ac:dyDescent="0.3">
      <c r="J95" s="44"/>
    </row>
    <row r="96" spans="2:18" x14ac:dyDescent="0.3">
      <c r="J96" s="44"/>
      <c r="R96" s="13"/>
    </row>
    <row r="97" spans="2:10" x14ac:dyDescent="0.3">
      <c r="J97" s="44"/>
    </row>
    <row r="98" spans="2:10" x14ac:dyDescent="0.3">
      <c r="J98" s="44"/>
    </row>
    <row r="99" spans="2:10" x14ac:dyDescent="0.3">
      <c r="J99" s="44"/>
    </row>
    <row r="100" spans="2:10" x14ac:dyDescent="0.3">
      <c r="J100" s="44"/>
    </row>
    <row r="101" spans="2:10" x14ac:dyDescent="0.3">
      <c r="J101" s="44"/>
    </row>
    <row r="102" spans="2:10" x14ac:dyDescent="0.3">
      <c r="B102" s="37" t="s">
        <v>49</v>
      </c>
      <c r="J102" s="44"/>
    </row>
    <row r="103" spans="2:10" x14ac:dyDescent="0.3">
      <c r="B103" s="37" t="s">
        <v>48</v>
      </c>
      <c r="J103" s="44"/>
    </row>
    <row r="104" spans="2:10" x14ac:dyDescent="0.3">
      <c r="B104" s="37" t="s">
        <v>47</v>
      </c>
      <c r="J104" s="44"/>
    </row>
    <row r="105" spans="2:10" x14ac:dyDescent="0.3">
      <c r="B105" s="37" t="s">
        <v>46</v>
      </c>
      <c r="J105" s="44"/>
    </row>
    <row r="106" spans="2:10" x14ac:dyDescent="0.3">
      <c r="B106" s="37" t="s">
        <v>38</v>
      </c>
      <c r="J106" s="44"/>
    </row>
    <row r="107" spans="2:10" x14ac:dyDescent="0.3">
      <c r="B107" s="37" t="s">
        <v>45</v>
      </c>
      <c r="J107" s="44"/>
    </row>
    <row r="108" spans="2:10" x14ac:dyDescent="0.3">
      <c r="B108" s="37" t="s">
        <v>44</v>
      </c>
      <c r="J108" s="44"/>
    </row>
    <row r="109" spans="2:10" x14ac:dyDescent="0.3">
      <c r="B109" s="37" t="s">
        <v>36</v>
      </c>
      <c r="J109" s="44"/>
    </row>
    <row r="110" spans="2:10" x14ac:dyDescent="0.3">
      <c r="B110" s="37" t="s">
        <v>43</v>
      </c>
      <c r="J110" s="44"/>
    </row>
    <row r="111" spans="2:10" x14ac:dyDescent="0.3">
      <c r="B111" s="37" t="s">
        <v>42</v>
      </c>
      <c r="J111" s="44"/>
    </row>
    <row r="112" spans="2:10" x14ac:dyDescent="0.3">
      <c r="B112" s="37" t="s">
        <v>41</v>
      </c>
      <c r="J112" s="44"/>
    </row>
    <row r="113" spans="2:31" x14ac:dyDescent="0.3">
      <c r="B113" s="37" t="s">
        <v>40</v>
      </c>
      <c r="J113" s="44"/>
    </row>
    <row r="114" spans="2:31" x14ac:dyDescent="0.3">
      <c r="B114" s="37" t="s">
        <v>39</v>
      </c>
      <c r="J114" s="44"/>
    </row>
    <row r="115" spans="2:31" x14ac:dyDescent="0.3">
      <c r="J115" s="44"/>
    </row>
    <row r="119" spans="2:31" x14ac:dyDescent="0.3">
      <c r="D119" s="236" t="s">
        <v>140</v>
      </c>
      <c r="M119" s="236" t="s">
        <v>139</v>
      </c>
    </row>
    <row r="121" spans="2:31" x14ac:dyDescent="0.3">
      <c r="D121" s="236">
        <v>2010</v>
      </c>
      <c r="E121" s="236">
        <v>2015</v>
      </c>
      <c r="F121" s="236">
        <v>2020</v>
      </c>
      <c r="G121" s="236">
        <v>2030</v>
      </c>
      <c r="H121" s="236">
        <v>2040</v>
      </c>
      <c r="I121" s="236">
        <v>2050</v>
      </c>
      <c r="K121" s="236"/>
      <c r="L121" s="236">
        <v>2015</v>
      </c>
      <c r="M121" s="236">
        <v>2020</v>
      </c>
      <c r="N121" s="236">
        <v>2025</v>
      </c>
      <c r="O121" s="236">
        <v>2030</v>
      </c>
      <c r="P121" s="236">
        <v>2040</v>
      </c>
      <c r="Q121" s="236">
        <v>2050</v>
      </c>
      <c r="T121" s="42">
        <v>2015</v>
      </c>
      <c r="U121" s="42">
        <v>2020</v>
      </c>
      <c r="V121" s="42">
        <v>2025</v>
      </c>
      <c r="W121" s="236">
        <v>2030</v>
      </c>
      <c r="X121" s="236">
        <v>2040</v>
      </c>
      <c r="Y121" s="236">
        <v>2050</v>
      </c>
      <c r="AB121" s="236" t="s">
        <v>52</v>
      </c>
    </row>
    <row r="122" spans="2:31" x14ac:dyDescent="0.3">
      <c r="B122" s="37" t="s">
        <v>49</v>
      </c>
      <c r="C122" s="31" t="str">
        <f t="shared" ref="C122:C128" si="0">G4</f>
        <v>IADMT</v>
      </c>
      <c r="D122" s="13">
        <f t="shared" ref="D122:D128" si="1">SUM(F4:F4)</f>
        <v>0</v>
      </c>
      <c r="E122" s="36">
        <f>D122*'[15]Convergence programme'!$I$25/100</f>
        <v>0</v>
      </c>
      <c r="F122" s="36">
        <f>D122*'[15]Convergence programme'!$N$25/100</f>
        <v>0</v>
      </c>
      <c r="G122" s="36">
        <f>D122*'[15]Convergence programme'!$X$25/100</f>
        <v>0</v>
      </c>
      <c r="H122" s="36">
        <f>D122*'[15]Convergence programme'!$AH$25/100</f>
        <v>0</v>
      </c>
      <c r="I122" s="36">
        <f>D122*'[15]Convergence programme'!$AR$25/100</f>
        <v>0</v>
      </c>
      <c r="L122" s="36">
        <f>D122*'[15]Convergence programme'!$I$42/100</f>
        <v>0</v>
      </c>
      <c r="M122" s="36">
        <f>D122*'[15]Convergence programme'!$N$42/100</f>
        <v>0</v>
      </c>
      <c r="N122" s="36">
        <f>D122*'[15]Convergence programme'!$S$42/100</f>
        <v>0</v>
      </c>
      <c r="O122" s="36">
        <f>D122*'[15]Convergence programme'!$X$42/100</f>
        <v>0</v>
      </c>
      <c r="P122" s="36">
        <f>D122*'[15]Convergence programme'!$AH$42/100</f>
        <v>0</v>
      </c>
      <c r="Q122" s="36">
        <f>D122*'[15]Convergence programme'!$AR$42/100</f>
        <v>0</v>
      </c>
      <c r="T122" s="35">
        <f t="shared" ref="T122:T153" si="2">(E122-L122)*1000</f>
        <v>0</v>
      </c>
      <c r="U122" s="35">
        <f t="shared" ref="U122:U153" si="3">(F122-M122)*1000</f>
        <v>0</v>
      </c>
      <c r="V122" s="35" t="e">
        <f>(#REF!-N122)*1000</f>
        <v>#REF!</v>
      </c>
      <c r="W122" s="3">
        <f t="shared" ref="W122:Y153" si="4">(G122-O122)*1000</f>
        <v>0</v>
      </c>
      <c r="X122" s="3">
        <f t="shared" si="4"/>
        <v>0</v>
      </c>
      <c r="Y122" s="3">
        <f t="shared" si="4"/>
        <v>0</v>
      </c>
      <c r="AB122" s="43" t="s">
        <v>50</v>
      </c>
      <c r="AC122" s="37"/>
      <c r="AD122" s="37"/>
      <c r="AE122" s="37"/>
    </row>
    <row r="123" spans="2:31" ht="15" thickBot="1" x14ac:dyDescent="0.35">
      <c r="C123" s="31" t="str">
        <f t="shared" si="0"/>
        <v>IADHT</v>
      </c>
      <c r="D123" s="13">
        <f t="shared" si="1"/>
        <v>0</v>
      </c>
      <c r="E123" s="36">
        <f>D123*'[15]Convergence programme'!I$25/100</f>
        <v>0</v>
      </c>
      <c r="F123" s="36">
        <f>D123*'[15]Convergence programme'!N$25/100</f>
        <v>0</v>
      </c>
      <c r="G123" s="36">
        <f>D123*'[15]Convergence programme'!X$25/100</f>
        <v>0</v>
      </c>
      <c r="H123" s="36">
        <f>D123*'[15]Convergence programme'!AH$25/100</f>
        <v>0</v>
      </c>
      <c r="I123" s="36">
        <f>D123*'[15]Convergence programme'!AR$25/100</f>
        <v>0</v>
      </c>
      <c r="L123" s="36">
        <f>D123*'[15]Convergence programme'!$I$42/100</f>
        <v>0</v>
      </c>
      <c r="M123" s="36">
        <f>D123*'[15]Convergence programme'!$N$42/100</f>
        <v>0</v>
      </c>
      <c r="N123" s="36">
        <f>D123*'[15]Convergence programme'!$S$42/100</f>
        <v>0</v>
      </c>
      <c r="O123" s="36">
        <f>D123*'[15]Convergence programme'!$X$42/100</f>
        <v>0</v>
      </c>
      <c r="P123" s="36">
        <f>D123*'[15]Convergence programme'!$AH$42/100</f>
        <v>0</v>
      </c>
      <c r="Q123" s="36">
        <f>D123*'[15]Convergence programme'!$AR$42/100</f>
        <v>0</v>
      </c>
      <c r="T123" s="35">
        <f t="shared" si="2"/>
        <v>0</v>
      </c>
      <c r="U123" s="35">
        <f t="shared" si="3"/>
        <v>0</v>
      </c>
      <c r="V123" s="35" t="e">
        <f>(#REF!-N123)*1000</f>
        <v>#REF!</v>
      </c>
      <c r="W123" s="3">
        <f t="shared" si="4"/>
        <v>0</v>
      </c>
      <c r="X123" s="3">
        <f t="shared" si="4"/>
        <v>0</v>
      </c>
      <c r="Y123" s="3">
        <f t="shared" si="4"/>
        <v>0</v>
      </c>
    </row>
    <row r="124" spans="2:31" x14ac:dyDescent="0.3">
      <c r="C124" s="31" t="str">
        <f t="shared" si="0"/>
        <v>IADRH</v>
      </c>
      <c r="D124" s="13">
        <f t="shared" si="1"/>
        <v>0.75988500000000003</v>
      </c>
      <c r="E124" s="36">
        <f>D124*'[15]Convergence programme'!I$25/100</f>
        <v>0.74522125084427504</v>
      </c>
      <c r="F124" s="36">
        <f>D124*'[15]Convergence programme'!N$25/100</f>
        <v>0.87324196717414482</v>
      </c>
      <c r="G124" s="36">
        <f>D124*'[15]Convergence programme'!X$25/100</f>
        <v>1.0414773084464122</v>
      </c>
      <c r="H124" s="36">
        <f>D124*'[15]Convergence programme'!AH$25/100</f>
        <v>1.209051654353648</v>
      </c>
      <c r="I124" s="36">
        <f>D124*'[15]Convergence programme'!AR$25/100</f>
        <v>1.3533653790103966</v>
      </c>
      <c r="L124" s="36">
        <f>D124*'[15]Convergence programme'!$I$42/100</f>
        <v>0.74522125084427504</v>
      </c>
      <c r="M124" s="36">
        <f>D124*'[15]Convergence programme'!$N$42/100</f>
        <v>0.7915396504585962</v>
      </c>
      <c r="N124" s="36">
        <f>D124*'[15]Convergence programme'!$S$42/100</f>
        <v>0.84418428686949554</v>
      </c>
      <c r="O124" s="36">
        <f>D124*'[15]Convergence programme'!$X$42/100</f>
        <v>0.87458823365651639</v>
      </c>
      <c r="P124" s="36">
        <f>D124*'[15]Convergence programme'!$AH$42/100</f>
        <v>0.9921373038555692</v>
      </c>
      <c r="Q124" s="36">
        <f>D124*'[15]Convergence programme'!$AR$42/100</f>
        <v>1.1161936798396139</v>
      </c>
      <c r="T124" s="35">
        <f t="shared" si="2"/>
        <v>0</v>
      </c>
      <c r="U124" s="35">
        <f t="shared" si="3"/>
        <v>81.702316715548619</v>
      </c>
      <c r="V124" s="35" t="e">
        <f>(#REF!-N124)*1000</f>
        <v>#REF!</v>
      </c>
      <c r="W124" s="3">
        <f t="shared" si="4"/>
        <v>166.88907478989577</v>
      </c>
      <c r="X124" s="3">
        <f t="shared" si="4"/>
        <v>216.91435049807885</v>
      </c>
      <c r="Y124" s="3">
        <f t="shared" si="4"/>
        <v>237.17169917078263</v>
      </c>
      <c r="AB124" s="41" t="str">
        <f>C122</f>
        <v>IADMT</v>
      </c>
      <c r="AC124" s="40">
        <v>2015</v>
      </c>
      <c r="AD124" s="39">
        <f>T122</f>
        <v>0</v>
      </c>
      <c r="AE124" s="38" t="str">
        <f>B122</f>
        <v>Agriculture</v>
      </c>
    </row>
    <row r="125" spans="2:31" x14ac:dyDescent="0.3">
      <c r="C125" s="31" t="str">
        <f t="shared" si="0"/>
        <v>IADLA</v>
      </c>
      <c r="D125" s="13">
        <f t="shared" si="1"/>
        <v>0.46260000000000001</v>
      </c>
      <c r="E125" s="36">
        <f>D125*'[15]Convergence programme'!I$25/100</f>
        <v>0.45367305663430862</v>
      </c>
      <c r="F125" s="36">
        <f>D125*'[15]Convergence programme'!N$25/100</f>
        <v>0.53160903822915229</v>
      </c>
      <c r="G125" s="36">
        <f>D125*'[15]Convergence programme'!X$25/100</f>
        <v>0.63402673152820532</v>
      </c>
      <c r="H125" s="36">
        <f>D125*'[15]Convergence programme'!AH$25/100</f>
        <v>0.73604202649611139</v>
      </c>
      <c r="I125" s="36">
        <f>D125*'[15]Convergence programme'!AR$25/100</f>
        <v>0.82389680587221681</v>
      </c>
      <c r="L125" s="36">
        <f>D125*'[15]Convergence programme'!$I$42/100</f>
        <v>0.45367305663430862</v>
      </c>
      <c r="M125" s="36">
        <f>D125*'[15]Convergence programme'!$N$42/100</f>
        <v>0.48187060187021274</v>
      </c>
      <c r="N125" s="36">
        <f>D125*'[15]Convergence programme'!$S$42/100</f>
        <v>0.51391941031317723</v>
      </c>
      <c r="O125" s="36">
        <f>D125*'[15]Convergence programme'!$X$42/100</f>
        <v>0.53242861339479597</v>
      </c>
      <c r="P125" s="36">
        <f>D125*'[15]Convergence programme'!$AH$42/100</f>
        <v>0.60398970471003677</v>
      </c>
      <c r="Q125" s="36">
        <f>D125*'[15]Convergence programme'!$AR$42/100</f>
        <v>0.67951228974621869</v>
      </c>
      <c r="T125" s="35">
        <f t="shared" si="2"/>
        <v>0</v>
      </c>
      <c r="U125" s="35">
        <f t="shared" si="3"/>
        <v>49.738436358939545</v>
      </c>
      <c r="V125" s="35" t="e">
        <f>(#REF!-N125)*1000</f>
        <v>#REF!</v>
      </c>
      <c r="W125" s="3">
        <f t="shared" si="4"/>
        <v>101.59811813340936</v>
      </c>
      <c r="X125" s="3">
        <f t="shared" si="4"/>
        <v>132.05232178607463</v>
      </c>
      <c r="Y125" s="3">
        <f t="shared" si="4"/>
        <v>144.38451612599812</v>
      </c>
      <c r="AB125" s="28"/>
      <c r="AC125" s="27">
        <v>2020</v>
      </c>
      <c r="AD125" s="26">
        <f>U122</f>
        <v>0</v>
      </c>
      <c r="AE125" s="25"/>
    </row>
    <row r="126" spans="2:31" x14ac:dyDescent="0.3">
      <c r="C126" s="31" t="str">
        <f t="shared" si="0"/>
        <v>IADEM</v>
      </c>
      <c r="D126" s="13">
        <f t="shared" si="1"/>
        <v>0.46260000000000001</v>
      </c>
      <c r="E126" s="36">
        <f>D126*'[15]Convergence programme'!I$25/100</f>
        <v>0.45367305663430862</v>
      </c>
      <c r="F126" s="36">
        <f>D126*'[15]Convergence programme'!N$25/100</f>
        <v>0.53160903822915229</v>
      </c>
      <c r="G126" s="36">
        <f>D126*'[15]Convergence programme'!X$25/100</f>
        <v>0.63402673152820532</v>
      </c>
      <c r="H126" s="36">
        <f>D126*'[15]Convergence programme'!AH$25/100</f>
        <v>0.73604202649611139</v>
      </c>
      <c r="I126" s="36">
        <f>D126*'[15]Convergence programme'!AR$25/100</f>
        <v>0.82389680587221681</v>
      </c>
      <c r="L126" s="36">
        <f>D126*'[15]Convergence programme'!$I$42/100</f>
        <v>0.45367305663430862</v>
      </c>
      <c r="M126" s="36">
        <f>D126*'[15]Convergence programme'!$N$42/100</f>
        <v>0.48187060187021274</v>
      </c>
      <c r="N126" s="36">
        <f>D126*'[15]Convergence programme'!$S$42/100</f>
        <v>0.51391941031317723</v>
      </c>
      <c r="O126" s="36">
        <f>D126*'[15]Convergence programme'!$X$42/100</f>
        <v>0.53242861339479597</v>
      </c>
      <c r="P126" s="36">
        <f>D126*'[15]Convergence programme'!$AH$42/100</f>
        <v>0.60398970471003677</v>
      </c>
      <c r="Q126" s="36">
        <f>D126*'[15]Convergence programme'!$AR$42/100</f>
        <v>0.67951228974621869</v>
      </c>
      <c r="T126" s="35">
        <f t="shared" si="2"/>
        <v>0</v>
      </c>
      <c r="U126" s="35">
        <f t="shared" si="3"/>
        <v>49.738436358939545</v>
      </c>
      <c r="V126" s="35" t="e">
        <f>(#REF!-N126)*1000</f>
        <v>#REF!</v>
      </c>
      <c r="W126" s="3">
        <f t="shared" si="4"/>
        <v>101.59811813340936</v>
      </c>
      <c r="X126" s="3">
        <f t="shared" si="4"/>
        <v>132.05232178607463</v>
      </c>
      <c r="Y126" s="3">
        <f t="shared" si="4"/>
        <v>144.38451612599812</v>
      </c>
      <c r="AB126" s="28"/>
      <c r="AC126" s="27">
        <v>2025</v>
      </c>
      <c r="AD126" s="26" t="e">
        <f>V122</f>
        <v>#REF!</v>
      </c>
      <c r="AE126" s="25"/>
    </row>
    <row r="127" spans="2:31" x14ac:dyDescent="0.3">
      <c r="C127" s="31" t="str">
        <f t="shared" si="0"/>
        <v>IADTF</v>
      </c>
      <c r="D127" s="13">
        <f t="shared" si="1"/>
        <v>8.5010999999999992</v>
      </c>
      <c r="E127" s="36">
        <f>D127*'[15]Convergence programme'!I$25/100</f>
        <v>8.3370514953608321</v>
      </c>
      <c r="F127" s="36">
        <f>D127*'[15]Convergence programme'!N$25/100</f>
        <v>9.7692641480541411</v>
      </c>
      <c r="G127" s="36">
        <f>D127*'[15]Convergence programme'!X$25/100</f>
        <v>11.651371913952499</v>
      </c>
      <c r="H127" s="36">
        <f>D127*'[15]Convergence programme'!AH$25/100</f>
        <v>13.526084892879576</v>
      </c>
      <c r="I127" s="36">
        <f>D127*'[15]Convergence programme'!AR$25/100</f>
        <v>15.140573143969522</v>
      </c>
      <c r="L127" s="36">
        <f>D127*'[15]Convergence programme'!$I$42/100</f>
        <v>8.3370514953608321</v>
      </c>
      <c r="M127" s="36">
        <f>D127*'[15]Convergence programme'!$N$42/100</f>
        <v>8.8552316765215409</v>
      </c>
      <c r="N127" s="36">
        <f>D127*'[15]Convergence programme'!$S$42/100</f>
        <v>9.4441856874477956</v>
      </c>
      <c r="O127" s="36">
        <f>D127*'[15]Convergence programme'!$X$42/100</f>
        <v>9.7843253033517055</v>
      </c>
      <c r="P127" s="36">
        <f>D127*'[15]Convergence programme'!$AH$42/100</f>
        <v>11.099387978189565</v>
      </c>
      <c r="Q127" s="36">
        <f>D127*'[15]Convergence programme'!$AR$42/100</f>
        <v>12.487250165070428</v>
      </c>
      <c r="T127" s="35">
        <f t="shared" si="2"/>
        <v>0</v>
      </c>
      <c r="U127" s="35">
        <f t="shared" si="3"/>
        <v>914.03247153260031</v>
      </c>
      <c r="V127" s="35" t="e">
        <f>(#REF!-N127)*1000</f>
        <v>#REF!</v>
      </c>
      <c r="W127" s="3">
        <f t="shared" si="4"/>
        <v>1867.0466106007932</v>
      </c>
      <c r="X127" s="3">
        <f t="shared" si="4"/>
        <v>2426.6969146900105</v>
      </c>
      <c r="Y127" s="3">
        <f t="shared" si="4"/>
        <v>2653.3229788990943</v>
      </c>
      <c r="AB127" s="28"/>
      <c r="AC127" s="27">
        <v>2030</v>
      </c>
      <c r="AD127" s="26">
        <f>W122</f>
        <v>0</v>
      </c>
      <c r="AE127" s="25"/>
    </row>
    <row r="128" spans="2:31" x14ac:dyDescent="0.3">
      <c r="C128" s="31" t="str">
        <f t="shared" si="0"/>
        <v>IADFL</v>
      </c>
      <c r="D128" s="13">
        <f t="shared" si="1"/>
        <v>0</v>
      </c>
      <c r="E128" s="36">
        <f>D128*'[15]Convergence programme'!I$25/100</f>
        <v>0</v>
      </c>
      <c r="F128" s="36">
        <f>D128*'[15]Convergence programme'!N$25/100</f>
        <v>0</v>
      </c>
      <c r="G128" s="36">
        <f>D128*'[15]Convergence programme'!X$25/100</f>
        <v>0</v>
      </c>
      <c r="H128" s="36">
        <f>D128*'[15]Convergence programme'!AH$25/100</f>
        <v>0</v>
      </c>
      <c r="I128" s="36">
        <f>D128*'[15]Convergence programme'!AR$25/100</f>
        <v>0</v>
      </c>
      <c r="L128" s="36">
        <f>D128*'[15]Convergence programme'!$I$42/100</f>
        <v>0</v>
      </c>
      <c r="M128" s="36">
        <f>D128*'[15]Convergence programme'!$N$42/100</f>
        <v>0</v>
      </c>
      <c r="N128" s="36">
        <f>D128*'[15]Convergence programme'!$S$42/100</f>
        <v>0</v>
      </c>
      <c r="O128" s="36">
        <f>D128*'[15]Convergence programme'!$X$42/100</f>
        <v>0</v>
      </c>
      <c r="P128" s="36">
        <f>D128*'[15]Convergence programme'!$AH$42/100</f>
        <v>0</v>
      </c>
      <c r="Q128" s="36">
        <f>D128*'[15]Convergence programme'!$AR$42/100</f>
        <v>0</v>
      </c>
      <c r="T128" s="35">
        <f t="shared" si="2"/>
        <v>0</v>
      </c>
      <c r="U128" s="35">
        <f t="shared" si="3"/>
        <v>0</v>
      </c>
      <c r="V128" s="35" t="e">
        <f>(#REF!-N128)*1000</f>
        <v>#REF!</v>
      </c>
      <c r="W128" s="3">
        <f t="shared" si="4"/>
        <v>0</v>
      </c>
      <c r="X128" s="3">
        <f t="shared" si="4"/>
        <v>0</v>
      </c>
      <c r="Y128" s="3">
        <f t="shared" si="4"/>
        <v>0</v>
      </c>
      <c r="AB128" s="28"/>
      <c r="AC128" s="27">
        <v>2040</v>
      </c>
      <c r="AD128" s="26">
        <f>X122</f>
        <v>0</v>
      </c>
      <c r="AE128" s="25"/>
    </row>
    <row r="129" spans="2:53" x14ac:dyDescent="0.3">
      <c r="B129" s="2"/>
      <c r="C129" s="34" t="e">
        <f>#REF!</f>
        <v>#REF!</v>
      </c>
      <c r="D129" s="13" t="e">
        <f>SUM(#REF!)</f>
        <v>#REF!</v>
      </c>
      <c r="E129" s="33" t="e">
        <f>D129*'[15]Convergence programme'!I$25/100</f>
        <v>#REF!</v>
      </c>
      <c r="F129" s="33" t="e">
        <f>D129*'[15]Convergence programme'!N$25/100</f>
        <v>#REF!</v>
      </c>
      <c r="G129" s="33" t="e">
        <f>D129*'[15]Convergence programme'!X$25/100</f>
        <v>#REF!</v>
      </c>
      <c r="H129" s="33" t="e">
        <f>D129*'[15]Convergence programme'!AH$25/100</f>
        <v>#REF!</v>
      </c>
      <c r="I129" s="33" t="e">
        <f>D129*'[15]Convergence programme'!AR$25/100</f>
        <v>#REF!</v>
      </c>
      <c r="J129" s="2"/>
      <c r="K129" s="2"/>
      <c r="L129" s="33" t="e">
        <f>D129*'[15]Convergence programme'!$I$42/100</f>
        <v>#REF!</v>
      </c>
      <c r="M129" s="33" t="e">
        <f>D129*'[15]Convergence programme'!$N$42/100</f>
        <v>#REF!</v>
      </c>
      <c r="N129" s="33" t="e">
        <f>D129*'[15]Convergence programme'!$S$42/100</f>
        <v>#REF!</v>
      </c>
      <c r="O129" s="33" t="e">
        <f>D129*'[15]Convergence programme'!$X$42/100</f>
        <v>#REF!</v>
      </c>
      <c r="P129" s="33" t="e">
        <f>D129*'[15]Convergence programme'!$AH$42/100</f>
        <v>#REF!</v>
      </c>
      <c r="Q129" s="33" t="e">
        <f>D129*'[15]Convergence programme'!$AR$42/100</f>
        <v>#REF!</v>
      </c>
      <c r="R129" s="2"/>
      <c r="S129" s="2"/>
      <c r="T129" s="32" t="e">
        <f t="shared" si="2"/>
        <v>#REF!</v>
      </c>
      <c r="U129" s="32" t="e">
        <f t="shared" si="3"/>
        <v>#REF!</v>
      </c>
      <c r="V129" s="32" t="e">
        <f>(#REF!-N129)*1000</f>
        <v>#REF!</v>
      </c>
      <c r="W129" s="4" t="e">
        <f t="shared" si="4"/>
        <v>#REF!</v>
      </c>
      <c r="X129" s="4" t="e">
        <f t="shared" si="4"/>
        <v>#REF!</v>
      </c>
      <c r="Y129" s="4" t="e">
        <f t="shared" si="4"/>
        <v>#REF!</v>
      </c>
      <c r="AB129" s="28"/>
      <c r="AC129" s="29">
        <v>2050</v>
      </c>
      <c r="AD129" s="26">
        <f>Y122</f>
        <v>0</v>
      </c>
      <c r="AE129" s="25"/>
    </row>
    <row r="130" spans="2:53" x14ac:dyDescent="0.3">
      <c r="B130" s="37" t="s">
        <v>48</v>
      </c>
      <c r="C130" s="31" t="str">
        <f t="shared" ref="C130:C136" si="5">G11</f>
        <v>IFDMT</v>
      </c>
      <c r="D130" s="13">
        <f t="shared" ref="D130:D136" si="6">SUM(F11:F11)</f>
        <v>0</v>
      </c>
      <c r="E130" s="36">
        <f>D130*'[15]Convergence programme'!I$26/100</f>
        <v>0</v>
      </c>
      <c r="F130" s="36">
        <f>D130*'[15]Convergence programme'!N$26/100</f>
        <v>0</v>
      </c>
      <c r="G130" s="36">
        <f>D130*'[15]Convergence programme'!X$26/100</f>
        <v>0</v>
      </c>
      <c r="H130" s="36">
        <f>D130*'[15]Convergence programme'!AH$26/100</f>
        <v>0</v>
      </c>
      <c r="I130" s="36">
        <f>D130*'[15]Convergence programme'!AR$26/100</f>
        <v>0</v>
      </c>
      <c r="L130" s="36">
        <f>D130*'[15]Convergence programme'!$I$43/100</f>
        <v>0</v>
      </c>
      <c r="M130" s="36">
        <f>D130*'[15]Convergence programme'!$N$43/100</f>
        <v>0</v>
      </c>
      <c r="N130" s="36">
        <f>D130*'[15]Convergence programme'!$S$43/100</f>
        <v>0</v>
      </c>
      <c r="O130" s="36">
        <f>D130*'[15]Convergence programme'!$X$43/100</f>
        <v>0</v>
      </c>
      <c r="P130" s="36">
        <f>D130*'[15]Convergence programme'!$AH$43/100</f>
        <v>0</v>
      </c>
      <c r="Q130" s="36">
        <f>D130*'[15]Convergence programme'!$AR$43/100</f>
        <v>0</v>
      </c>
      <c r="T130" s="35">
        <f t="shared" si="2"/>
        <v>0</v>
      </c>
      <c r="U130" s="35">
        <f t="shared" si="3"/>
        <v>0</v>
      </c>
      <c r="V130" s="35" t="e">
        <f>(#REF!-N130)*1000</f>
        <v>#REF!</v>
      </c>
      <c r="W130" s="3">
        <f t="shared" si="4"/>
        <v>0</v>
      </c>
      <c r="X130" s="3">
        <f t="shared" si="4"/>
        <v>0</v>
      </c>
      <c r="Y130" s="3">
        <f t="shared" si="4"/>
        <v>0</v>
      </c>
      <c r="AB130" s="28" t="str">
        <f>C123</f>
        <v>IADHT</v>
      </c>
      <c r="AC130" s="27">
        <v>2015</v>
      </c>
      <c r="AD130" s="26">
        <f>T123</f>
        <v>0</v>
      </c>
      <c r="AE130" s="25"/>
    </row>
    <row r="131" spans="2:53" x14ac:dyDescent="0.3">
      <c r="C131" s="31" t="str">
        <f t="shared" si="5"/>
        <v>IFDHT</v>
      </c>
      <c r="D131" s="13">
        <f t="shared" si="6"/>
        <v>0</v>
      </c>
      <c r="E131" s="36">
        <f>D131*'[15]Convergence programme'!I$26/100</f>
        <v>0</v>
      </c>
      <c r="F131" s="36">
        <f>D131*'[15]Convergence programme'!N$26/100</f>
        <v>0</v>
      </c>
      <c r="G131" s="36">
        <f>D131*'[15]Convergence programme'!X$26/100</f>
        <v>0</v>
      </c>
      <c r="H131" s="36">
        <f>D131*'[15]Convergence programme'!AH$26/100</f>
        <v>0</v>
      </c>
      <c r="I131" s="36">
        <f>D131*'[15]Convergence programme'!AR$26/100</f>
        <v>0</v>
      </c>
      <c r="L131" s="36">
        <f>D131*'[15]Convergence programme'!$I$43/100</f>
        <v>0</v>
      </c>
      <c r="M131" s="36">
        <f>D131*'[15]Convergence programme'!$N$43/100</f>
        <v>0</v>
      </c>
      <c r="N131" s="36">
        <f>D131*'[15]Convergence programme'!$S$43/100</f>
        <v>0</v>
      </c>
      <c r="O131" s="36">
        <f>D131*'[15]Convergence programme'!$X$43/100</f>
        <v>0</v>
      </c>
      <c r="P131" s="36">
        <f>D131*'[15]Convergence programme'!$AH$43/100</f>
        <v>0</v>
      </c>
      <c r="Q131" s="36">
        <f>D131*'[15]Convergence programme'!$AR$43/100</f>
        <v>0</v>
      </c>
      <c r="T131" s="35">
        <f t="shared" si="2"/>
        <v>0</v>
      </c>
      <c r="U131" s="35">
        <f t="shared" si="3"/>
        <v>0</v>
      </c>
      <c r="V131" s="35" t="e">
        <f>(#REF!-N131)*1000</f>
        <v>#REF!</v>
      </c>
      <c r="W131" s="3">
        <f t="shared" si="4"/>
        <v>0</v>
      </c>
      <c r="X131" s="3">
        <f t="shared" si="4"/>
        <v>0</v>
      </c>
      <c r="Y131" s="3">
        <f t="shared" si="4"/>
        <v>0</v>
      </c>
      <c r="AB131" s="28"/>
      <c r="AC131" s="27">
        <v>2020</v>
      </c>
      <c r="AD131" s="26">
        <f>U123</f>
        <v>0</v>
      </c>
      <c r="AE131" s="25"/>
    </row>
    <row r="132" spans="2:53" x14ac:dyDescent="0.3">
      <c r="C132" s="31" t="str">
        <f t="shared" si="5"/>
        <v>IFDRH</v>
      </c>
      <c r="D132" s="13">
        <f t="shared" si="6"/>
        <v>0</v>
      </c>
      <c r="E132" s="36">
        <f>D132*'[15]Convergence programme'!I$26/100</f>
        <v>0</v>
      </c>
      <c r="F132" s="36">
        <f>D132*'[15]Convergence programme'!N$26/100</f>
        <v>0</v>
      </c>
      <c r="G132" s="36">
        <f>D132*'[15]Convergence programme'!X$26/100</f>
        <v>0</v>
      </c>
      <c r="H132" s="36">
        <f>D132*'[15]Convergence programme'!AH$26/100</f>
        <v>0</v>
      </c>
      <c r="I132" s="36">
        <f>D132*'[15]Convergence programme'!AR$26/100</f>
        <v>0</v>
      </c>
      <c r="L132" s="36">
        <f>D132*'[15]Convergence programme'!$I$43/100</f>
        <v>0</v>
      </c>
      <c r="M132" s="36">
        <f>D132*'[15]Convergence programme'!$N$43/100</f>
        <v>0</v>
      </c>
      <c r="N132" s="36">
        <f>D132*'[15]Convergence programme'!$S$43/100</f>
        <v>0</v>
      </c>
      <c r="O132" s="36">
        <f>D132*'[15]Convergence programme'!$X$43/100</f>
        <v>0</v>
      </c>
      <c r="P132" s="36">
        <f>D132*'[15]Convergence programme'!$AH$43/100</f>
        <v>0</v>
      </c>
      <c r="Q132" s="36">
        <f>D132*'[15]Convergence programme'!$AR$43/100</f>
        <v>0</v>
      </c>
      <c r="T132" s="35">
        <f t="shared" si="2"/>
        <v>0</v>
      </c>
      <c r="U132" s="35">
        <f t="shared" si="3"/>
        <v>0</v>
      </c>
      <c r="V132" s="35" t="e">
        <f>(#REF!-N132)*1000</f>
        <v>#REF!</v>
      </c>
      <c r="W132" s="3">
        <f t="shared" si="4"/>
        <v>0</v>
      </c>
      <c r="X132" s="3">
        <f t="shared" si="4"/>
        <v>0</v>
      </c>
      <c r="Y132" s="3">
        <f t="shared" si="4"/>
        <v>0</v>
      </c>
      <c r="AB132" s="28"/>
      <c r="AC132" s="27">
        <v>2025</v>
      </c>
      <c r="AD132" s="26" t="e">
        <f>V123</f>
        <v>#REF!</v>
      </c>
      <c r="AE132" s="25"/>
    </row>
    <row r="133" spans="2:53" x14ac:dyDescent="0.3">
      <c r="C133" s="31" t="str">
        <f t="shared" si="5"/>
        <v>IFDLA</v>
      </c>
      <c r="D133" s="13">
        <f t="shared" si="6"/>
        <v>0</v>
      </c>
      <c r="E133" s="36">
        <f>D133*'[15]Convergence programme'!I$26/100</f>
        <v>0</v>
      </c>
      <c r="F133" s="36">
        <f>D133*'[15]Convergence programme'!N$26/100</f>
        <v>0</v>
      </c>
      <c r="G133" s="36">
        <f>D133*'[15]Convergence programme'!X$26/100</f>
        <v>0</v>
      </c>
      <c r="H133" s="36">
        <f>D133*'[15]Convergence programme'!AH$26/100</f>
        <v>0</v>
      </c>
      <c r="I133" s="36">
        <f>D133*'[15]Convergence programme'!AR$26/100</f>
        <v>0</v>
      </c>
      <c r="L133" s="36">
        <f>D133*'[15]Convergence programme'!$I$43/100</f>
        <v>0</v>
      </c>
      <c r="M133" s="36">
        <f>D133*'[15]Convergence programme'!$N$43/100</f>
        <v>0</v>
      </c>
      <c r="N133" s="36">
        <f>D133*'[15]Convergence programme'!$S$43/100</f>
        <v>0</v>
      </c>
      <c r="O133" s="36">
        <f>D133*'[15]Convergence programme'!$X$43/100</f>
        <v>0</v>
      </c>
      <c r="P133" s="36">
        <f>D133*'[15]Convergence programme'!$AH$43/100</f>
        <v>0</v>
      </c>
      <c r="Q133" s="36">
        <f>D133*'[15]Convergence programme'!$AR$43/100</f>
        <v>0</v>
      </c>
      <c r="T133" s="35">
        <f t="shared" si="2"/>
        <v>0</v>
      </c>
      <c r="U133" s="35">
        <f t="shared" si="3"/>
        <v>0</v>
      </c>
      <c r="V133" s="35" t="e">
        <f>(#REF!-N133)*1000</f>
        <v>#REF!</v>
      </c>
      <c r="W133" s="3">
        <f t="shared" si="4"/>
        <v>0</v>
      </c>
      <c r="X133" s="3">
        <f t="shared" si="4"/>
        <v>0</v>
      </c>
      <c r="Y133" s="3">
        <f t="shared" si="4"/>
        <v>0</v>
      </c>
      <c r="AB133" s="28"/>
      <c r="AC133" s="27">
        <v>2030</v>
      </c>
      <c r="AD133" s="26">
        <f>W123</f>
        <v>0</v>
      </c>
      <c r="AE133" s="25"/>
    </row>
    <row r="134" spans="2:53" x14ac:dyDescent="0.3">
      <c r="C134" s="31" t="str">
        <f t="shared" si="5"/>
        <v>IFDEM</v>
      </c>
      <c r="D134" s="13">
        <f t="shared" si="6"/>
        <v>1.4688000000000001</v>
      </c>
      <c r="E134" s="36">
        <f>D134*'[15]Convergence programme'!I$26/100</f>
        <v>1.4404560864342253</v>
      </c>
      <c r="F134" s="36">
        <f>D134*'[15]Convergence programme'!N$26/100</f>
        <v>1.6879104093190205</v>
      </c>
      <c r="G134" s="36">
        <f>D134*'[15]Convergence programme'!X$26/100</f>
        <v>2.0130965483541461</v>
      </c>
      <c r="H134" s="36">
        <f>D134*'[15]Convergence programme'!AH$26/100</f>
        <v>2.3370050335440737</v>
      </c>
      <c r="I134" s="36">
        <f>D134*'[15]Convergence programme'!AR$26/100</f>
        <v>2.6159525042479728</v>
      </c>
      <c r="L134" s="36">
        <f>D134*'[15]Convergence programme'!$I$43/100</f>
        <v>1.4404560864342253</v>
      </c>
      <c r="M134" s="36">
        <f>D134*'[15]Convergence programme'!$N$43/100</f>
        <v>1.5299860355100918</v>
      </c>
      <c r="N134" s="36">
        <f>D134*'[15]Convergence programme'!$S$43/100</f>
        <v>1.6317441199048739</v>
      </c>
      <c r="O134" s="36">
        <f>D134*'[15]Convergence programme'!$X$43/100</f>
        <v>1.6905126401951498</v>
      </c>
      <c r="P134" s="36">
        <f>D134*'[15]Convergence programme'!$AH$43/100</f>
        <v>1.9177260663166928</v>
      </c>
      <c r="Q134" s="36">
        <f>D134*'[15]Convergence programme'!$AR$43/100</f>
        <v>2.1575176203615349</v>
      </c>
      <c r="T134" s="35">
        <f t="shared" si="2"/>
        <v>0</v>
      </c>
      <c r="U134" s="35">
        <f t="shared" si="3"/>
        <v>157.92437380892866</v>
      </c>
      <c r="V134" s="35" t="e">
        <f>(#REF!-N134)*1000</f>
        <v>#REF!</v>
      </c>
      <c r="W134" s="3">
        <f t="shared" si="4"/>
        <v>322.58390815899628</v>
      </c>
      <c r="X134" s="3">
        <f t="shared" si="4"/>
        <v>419.27896722738092</v>
      </c>
      <c r="Y134" s="3">
        <f t="shared" si="4"/>
        <v>458.43488388643783</v>
      </c>
      <c r="AB134" s="28"/>
      <c r="AC134" s="27">
        <v>2040</v>
      </c>
      <c r="AD134" s="26">
        <f>X123</f>
        <v>0</v>
      </c>
      <c r="AE134" s="25"/>
    </row>
    <row r="135" spans="2:53" x14ac:dyDescent="0.3">
      <c r="C135" s="31" t="str">
        <f t="shared" si="5"/>
        <v>IFDTF</v>
      </c>
      <c r="D135" s="13">
        <f t="shared" si="6"/>
        <v>0.1668</v>
      </c>
      <c r="E135" s="36">
        <f>D135*'[15]Convergence programme'!I$26/100</f>
        <v>0.16358120589408276</v>
      </c>
      <c r="F135" s="36">
        <f>D135*'[15]Convergence programme'!N$26/100</f>
        <v>0.19168263635240509</v>
      </c>
      <c r="G135" s="36">
        <f>D135*'[15]Convergence programme'!X$26/100</f>
        <v>0.22861145442910644</v>
      </c>
      <c r="H135" s="36">
        <f>D135*'[15]Convergence programme'!AH$26/100</f>
        <v>0.2653951794629299</v>
      </c>
      <c r="I135" s="36">
        <f>D135*'[15]Convergence programme'!AR$26/100</f>
        <v>0.29707303765561122</v>
      </c>
      <c r="L135" s="36">
        <f>D135*'[15]Convergence programme'!$I$43/100</f>
        <v>0.16358120589408276</v>
      </c>
      <c r="M135" s="36">
        <f>D135*'[15]Convergence programme'!$N$43/100</f>
        <v>0.17374841416331926</v>
      </c>
      <c r="N135" s="36">
        <f>D135*'[15]Convergence programme'!$S$43/100</f>
        <v>0.18530427505455677</v>
      </c>
      <c r="O135" s="36">
        <f>D135*'[15]Convergence programme'!$X$43/100</f>
        <v>0.19197815113327274</v>
      </c>
      <c r="P135" s="36">
        <f>D135*'[15]Convergence programme'!$AH$43/100</f>
        <v>0.21778098302125837</v>
      </c>
      <c r="Q135" s="36">
        <f>D135*'[15]Convergence programme'!$AR$43/100</f>
        <v>0.24501221342340962</v>
      </c>
      <c r="T135" s="35">
        <f t="shared" si="2"/>
        <v>0</v>
      </c>
      <c r="U135" s="35">
        <f t="shared" si="3"/>
        <v>17.93422218908583</v>
      </c>
      <c r="V135" s="35" t="e">
        <f>(#REF!-N135)*1000</f>
        <v>#REF!</v>
      </c>
      <c r="W135" s="3">
        <f t="shared" si="4"/>
        <v>36.633303295833699</v>
      </c>
      <c r="X135" s="3">
        <f t="shared" si="4"/>
        <v>47.614196441671531</v>
      </c>
      <c r="Y135" s="3">
        <f t="shared" si="4"/>
        <v>52.060824232201597</v>
      </c>
      <c r="AB135" s="28"/>
      <c r="AC135" s="29">
        <v>2050</v>
      </c>
      <c r="AD135" s="26">
        <f>Y123</f>
        <v>0</v>
      </c>
      <c r="AE135" s="25"/>
      <c r="BA135" s="3"/>
    </row>
    <row r="136" spans="2:53" x14ac:dyDescent="0.3">
      <c r="C136" s="31" t="str">
        <f t="shared" si="5"/>
        <v>IFDFL</v>
      </c>
      <c r="D136" s="13">
        <f t="shared" si="6"/>
        <v>0</v>
      </c>
      <c r="E136" s="36">
        <f>D136*'[15]Convergence programme'!I$26/100</f>
        <v>0</v>
      </c>
      <c r="F136" s="36">
        <f>D136*'[15]Convergence programme'!N$26/100</f>
        <v>0</v>
      </c>
      <c r="G136" s="36">
        <f>D136*'[15]Convergence programme'!X$26/100</f>
        <v>0</v>
      </c>
      <c r="H136" s="36">
        <f>D136*'[15]Convergence programme'!AH$26/100</f>
        <v>0</v>
      </c>
      <c r="I136" s="36">
        <f>D136*'[15]Convergence programme'!AR$26/100</f>
        <v>0</v>
      </c>
      <c r="L136" s="36">
        <f>D136*'[15]Convergence programme'!$I$43/100</f>
        <v>0</v>
      </c>
      <c r="M136" s="36">
        <f>D136*'[15]Convergence programme'!$N$43/100</f>
        <v>0</v>
      </c>
      <c r="N136" s="36">
        <f>D136*'[15]Convergence programme'!$S$43/100</f>
        <v>0</v>
      </c>
      <c r="O136" s="36">
        <f>D136*'[15]Convergence programme'!$X$43/100</f>
        <v>0</v>
      </c>
      <c r="P136" s="36">
        <f>D136*'[15]Convergence programme'!$AH$43/100</f>
        <v>0</v>
      </c>
      <c r="Q136" s="36">
        <f>D136*'[15]Convergence programme'!$AR$43/100</f>
        <v>0</v>
      </c>
      <c r="T136" s="35">
        <f t="shared" si="2"/>
        <v>0</v>
      </c>
      <c r="U136" s="35">
        <f t="shared" si="3"/>
        <v>0</v>
      </c>
      <c r="V136" s="35" t="e">
        <f>(#REF!-N136)*1000</f>
        <v>#REF!</v>
      </c>
      <c r="W136" s="3">
        <f t="shared" si="4"/>
        <v>0</v>
      </c>
      <c r="X136" s="3">
        <f t="shared" si="4"/>
        <v>0</v>
      </c>
      <c r="Y136" s="3">
        <f t="shared" si="4"/>
        <v>0</v>
      </c>
      <c r="AB136" s="28" t="str">
        <f>C124</f>
        <v>IADRH</v>
      </c>
      <c r="AC136" s="27">
        <v>2015</v>
      </c>
      <c r="AD136" s="26">
        <f>T124</f>
        <v>0</v>
      </c>
      <c r="AE136" s="25"/>
    </row>
    <row r="137" spans="2:53" x14ac:dyDescent="0.3">
      <c r="B137" s="2"/>
      <c r="C137" s="34" t="e">
        <f>#REF!</f>
        <v>#REF!</v>
      </c>
      <c r="D137" s="13" t="e">
        <f>SUM(#REF!)</f>
        <v>#REF!</v>
      </c>
      <c r="E137" s="33" t="e">
        <f>D137*'[15]Convergence programme'!I$26/100</f>
        <v>#REF!</v>
      </c>
      <c r="F137" s="33" t="e">
        <f>D137*'[15]Convergence programme'!N$26/100</f>
        <v>#REF!</v>
      </c>
      <c r="G137" s="33" t="e">
        <f>D137*'[15]Convergence programme'!X$26/100</f>
        <v>#REF!</v>
      </c>
      <c r="H137" s="33" t="e">
        <f>D137*'[15]Convergence programme'!AH$26/100</f>
        <v>#REF!</v>
      </c>
      <c r="I137" s="33" t="e">
        <f>D137*'[15]Convergence programme'!AR$26/100</f>
        <v>#REF!</v>
      </c>
      <c r="J137" s="2"/>
      <c r="K137" s="2"/>
      <c r="L137" s="33" t="e">
        <f>D137*'[15]Convergence programme'!$I$43/100</f>
        <v>#REF!</v>
      </c>
      <c r="M137" s="33" t="e">
        <f>D137*'[15]Convergence programme'!$N$43/100</f>
        <v>#REF!</v>
      </c>
      <c r="N137" s="33" t="e">
        <f>D137*'[15]Convergence programme'!$S$43/100</f>
        <v>#REF!</v>
      </c>
      <c r="O137" s="33" t="e">
        <f>D137*'[15]Convergence programme'!$X$43/100</f>
        <v>#REF!</v>
      </c>
      <c r="P137" s="33" t="e">
        <f>D137*'[15]Convergence programme'!$AH$43/100</f>
        <v>#REF!</v>
      </c>
      <c r="Q137" s="33" t="e">
        <f>D137*'[15]Convergence programme'!$AR$43/100</f>
        <v>#REF!</v>
      </c>
      <c r="R137" s="2"/>
      <c r="S137" s="2"/>
      <c r="T137" s="32" t="e">
        <f t="shared" si="2"/>
        <v>#REF!</v>
      </c>
      <c r="U137" s="32" t="e">
        <f t="shared" si="3"/>
        <v>#REF!</v>
      </c>
      <c r="V137" s="32" t="e">
        <f>(#REF!-N137)*1000</f>
        <v>#REF!</v>
      </c>
      <c r="W137" s="4" t="e">
        <f t="shared" si="4"/>
        <v>#REF!</v>
      </c>
      <c r="X137" s="4" t="e">
        <f t="shared" si="4"/>
        <v>#REF!</v>
      </c>
      <c r="Y137" s="4" t="e">
        <f t="shared" si="4"/>
        <v>#REF!</v>
      </c>
      <c r="AB137" s="28"/>
      <c r="AC137" s="27">
        <v>2020</v>
      </c>
      <c r="AD137" s="26">
        <f>U124</f>
        <v>81.702316715548619</v>
      </c>
      <c r="AE137" s="25"/>
    </row>
    <row r="138" spans="2:53" x14ac:dyDescent="0.3">
      <c r="B138" s="37" t="s">
        <v>47</v>
      </c>
      <c r="C138" s="31" t="str">
        <f t="shared" ref="C138:C144" si="7">G18</f>
        <v>ICDMT</v>
      </c>
      <c r="D138" s="13">
        <f t="shared" ref="D138:D144" si="8">SUM(F18:F18)</f>
        <v>0</v>
      </c>
      <c r="E138" s="36">
        <f>D138*'[15]Convergence programme'!I$27/100</f>
        <v>0</v>
      </c>
      <c r="F138" s="36">
        <f>D138*'[15]Convergence programme'!N$27/100</f>
        <v>0</v>
      </c>
      <c r="G138" s="36">
        <f>D138*'[15]Convergence programme'!X$27/100</f>
        <v>0</v>
      </c>
      <c r="H138" s="36">
        <f>D138*'[15]Convergence programme'!AH$27/100</f>
        <v>0</v>
      </c>
      <c r="I138" s="36">
        <f>D138*'[15]Convergence programme'!AR$27/100</f>
        <v>0</v>
      </c>
      <c r="L138" s="36">
        <f>D138*'[15]Convergence programme'!$I$44/100</f>
        <v>0</v>
      </c>
      <c r="M138" s="36">
        <f>D138*'[15]Convergence programme'!$N$44/100</f>
        <v>0</v>
      </c>
      <c r="N138" s="36">
        <f>D138*'[15]Convergence programme'!$S$44/100</f>
        <v>0</v>
      </c>
      <c r="O138" s="36">
        <f>D138*'[15]Convergence programme'!$X$44/100</f>
        <v>0</v>
      </c>
      <c r="P138" s="36">
        <f>D138*'[15]Convergence programme'!$AH$44/100</f>
        <v>0</v>
      </c>
      <c r="Q138" s="36">
        <f>D138*'[15]Convergence programme'!$AR$44/100</f>
        <v>0</v>
      </c>
      <c r="T138" s="35">
        <f t="shared" si="2"/>
        <v>0</v>
      </c>
      <c r="U138" s="35">
        <f t="shared" si="3"/>
        <v>0</v>
      </c>
      <c r="V138" s="35" t="e">
        <f>(#REF!-N138)*1000</f>
        <v>#REF!</v>
      </c>
      <c r="W138" s="3">
        <f t="shared" si="4"/>
        <v>0</v>
      </c>
      <c r="X138" s="3">
        <f t="shared" si="4"/>
        <v>0</v>
      </c>
      <c r="Y138" s="3">
        <f t="shared" si="4"/>
        <v>0</v>
      </c>
      <c r="AB138" s="28"/>
      <c r="AC138" s="27">
        <v>2025</v>
      </c>
      <c r="AD138" s="26" t="e">
        <f>V124</f>
        <v>#REF!</v>
      </c>
      <c r="AE138" s="25"/>
    </row>
    <row r="139" spans="2:53" x14ac:dyDescent="0.3">
      <c r="C139" s="31" t="str">
        <f t="shared" si="7"/>
        <v>ICDHT</v>
      </c>
      <c r="D139" s="13">
        <f t="shared" si="8"/>
        <v>0</v>
      </c>
      <c r="E139" s="36">
        <f>D139*'[15]Convergence programme'!I$27/100</f>
        <v>0</v>
      </c>
      <c r="F139" s="36">
        <f>D139*'[15]Convergence programme'!N$27/100</f>
        <v>0</v>
      </c>
      <c r="G139" s="36">
        <f>D139*'[15]Convergence programme'!X$27/100</f>
        <v>0</v>
      </c>
      <c r="H139" s="36">
        <f>D139*'[15]Convergence programme'!AH$27/100</f>
        <v>0</v>
      </c>
      <c r="I139" s="36">
        <f>D139*'[15]Convergence programme'!AR$27/100</f>
        <v>0</v>
      </c>
      <c r="L139" s="36">
        <f>D139*'[15]Convergence programme'!$I$44/100</f>
        <v>0</v>
      </c>
      <c r="M139" s="36">
        <f>D139*'[15]Convergence programme'!$N$44/100</f>
        <v>0</v>
      </c>
      <c r="N139" s="36">
        <f>D139*'[15]Convergence programme'!$S$44/100</f>
        <v>0</v>
      </c>
      <c r="O139" s="36">
        <f>D139*'[15]Convergence programme'!$X$44/100</f>
        <v>0</v>
      </c>
      <c r="P139" s="36">
        <f>D139*'[15]Convergence programme'!$AH$44/100</f>
        <v>0</v>
      </c>
      <c r="Q139" s="36">
        <f>D139*'[15]Convergence programme'!$AR$44/100</f>
        <v>0</v>
      </c>
      <c r="T139" s="35">
        <f t="shared" si="2"/>
        <v>0</v>
      </c>
      <c r="U139" s="35">
        <f t="shared" si="3"/>
        <v>0</v>
      </c>
      <c r="V139" s="35" t="e">
        <f>(#REF!-N139)*1000</f>
        <v>#REF!</v>
      </c>
      <c r="W139" s="3">
        <f t="shared" si="4"/>
        <v>0</v>
      </c>
      <c r="X139" s="3">
        <f t="shared" si="4"/>
        <v>0</v>
      </c>
      <c r="Y139" s="3">
        <f t="shared" si="4"/>
        <v>0</v>
      </c>
      <c r="AB139" s="28"/>
      <c r="AC139" s="27">
        <v>2030</v>
      </c>
      <c r="AD139" s="26">
        <f>W124</f>
        <v>166.88907478989577</v>
      </c>
      <c r="AE139" s="25"/>
    </row>
    <row r="140" spans="2:53" x14ac:dyDescent="0.3">
      <c r="C140" s="31" t="str">
        <f t="shared" si="7"/>
        <v>ICDRH</v>
      </c>
      <c r="D140" s="13">
        <f t="shared" si="8"/>
        <v>0</v>
      </c>
      <c r="E140" s="36">
        <f>D140*'[15]Convergence programme'!I$27/100</f>
        <v>0</v>
      </c>
      <c r="F140" s="36">
        <f>D140*'[15]Convergence programme'!N$27/100</f>
        <v>0</v>
      </c>
      <c r="G140" s="36">
        <f>D140*'[15]Convergence programme'!X$27/100</f>
        <v>0</v>
      </c>
      <c r="H140" s="36">
        <f>D140*'[15]Convergence programme'!AH$27/100</f>
        <v>0</v>
      </c>
      <c r="I140" s="36">
        <f>D140*'[15]Convergence programme'!AR$27/100</f>
        <v>0</v>
      </c>
      <c r="L140" s="36">
        <f>D140*'[15]Convergence programme'!$I$44/100</f>
        <v>0</v>
      </c>
      <c r="M140" s="36">
        <f>D140*'[15]Convergence programme'!$N$44/100</f>
        <v>0</v>
      </c>
      <c r="N140" s="36">
        <f>D140*'[15]Convergence programme'!$S$44/100</f>
        <v>0</v>
      </c>
      <c r="O140" s="36">
        <f>D140*'[15]Convergence programme'!$X$44/100</f>
        <v>0</v>
      </c>
      <c r="P140" s="36">
        <f>D140*'[15]Convergence programme'!$AH$44/100</f>
        <v>0</v>
      </c>
      <c r="Q140" s="36">
        <f>D140*'[15]Convergence programme'!$AR$44/100</f>
        <v>0</v>
      </c>
      <c r="T140" s="35">
        <f t="shared" si="2"/>
        <v>0</v>
      </c>
      <c r="U140" s="35">
        <f t="shared" si="3"/>
        <v>0</v>
      </c>
      <c r="V140" s="35" t="e">
        <f>(#REF!-N140)*1000</f>
        <v>#REF!</v>
      </c>
      <c r="W140" s="3">
        <f t="shared" si="4"/>
        <v>0</v>
      </c>
      <c r="X140" s="3">
        <f t="shared" si="4"/>
        <v>0</v>
      </c>
      <c r="Y140" s="3">
        <f t="shared" si="4"/>
        <v>0</v>
      </c>
      <c r="AB140" s="28"/>
      <c r="AC140" s="27">
        <v>2040</v>
      </c>
      <c r="AD140" s="26">
        <f>X124</f>
        <v>216.91435049807885</v>
      </c>
      <c r="AE140" s="25"/>
    </row>
    <row r="141" spans="2:53" x14ac:dyDescent="0.3">
      <c r="C141" s="31" t="str">
        <f t="shared" si="7"/>
        <v>ICDLA</v>
      </c>
      <c r="D141" s="13">
        <f t="shared" si="8"/>
        <v>0</v>
      </c>
      <c r="E141" s="36">
        <f>D141*'[15]Convergence programme'!I$27/100</f>
        <v>0</v>
      </c>
      <c r="F141" s="36">
        <f>D141*'[15]Convergence programme'!N$27/100</f>
        <v>0</v>
      </c>
      <c r="G141" s="36">
        <f>D141*'[15]Convergence programme'!X$27/100</f>
        <v>0</v>
      </c>
      <c r="H141" s="36">
        <f>D141*'[15]Convergence programme'!AH$27/100</f>
        <v>0</v>
      </c>
      <c r="I141" s="36">
        <f>D141*'[15]Convergence programme'!AR$27/100</f>
        <v>0</v>
      </c>
      <c r="L141" s="36">
        <f>D141*'[15]Convergence programme'!$I$44/100</f>
        <v>0</v>
      </c>
      <c r="M141" s="36">
        <f>D141*'[15]Convergence programme'!$N$44/100</f>
        <v>0</v>
      </c>
      <c r="N141" s="36">
        <f>D141*'[15]Convergence programme'!$S$44/100</f>
        <v>0</v>
      </c>
      <c r="O141" s="36">
        <f>D141*'[15]Convergence programme'!$X$44/100</f>
        <v>0</v>
      </c>
      <c r="P141" s="36">
        <f>D141*'[15]Convergence programme'!$AH$44/100</f>
        <v>0</v>
      </c>
      <c r="Q141" s="36">
        <f>D141*'[15]Convergence programme'!$AR$44/100</f>
        <v>0</v>
      </c>
      <c r="T141" s="35">
        <f t="shared" si="2"/>
        <v>0</v>
      </c>
      <c r="U141" s="35">
        <f t="shared" si="3"/>
        <v>0</v>
      </c>
      <c r="V141" s="35" t="e">
        <f>(#REF!-N141)*1000</f>
        <v>#REF!</v>
      </c>
      <c r="W141" s="3">
        <f t="shared" si="4"/>
        <v>0</v>
      </c>
      <c r="X141" s="3">
        <f t="shared" si="4"/>
        <v>0</v>
      </c>
      <c r="Y141" s="3">
        <f t="shared" si="4"/>
        <v>0</v>
      </c>
      <c r="AB141" s="28"/>
      <c r="AC141" s="29">
        <v>2050</v>
      </c>
      <c r="AD141" s="26">
        <f>Y124</f>
        <v>237.17169917078263</v>
      </c>
      <c r="AE141" s="25"/>
      <c r="BA141" s="3"/>
    </row>
    <row r="142" spans="2:53" x14ac:dyDescent="0.3">
      <c r="C142" s="31" t="str">
        <f t="shared" si="7"/>
        <v>ICDEM</v>
      </c>
      <c r="D142" s="13">
        <f t="shared" si="8"/>
        <v>0.15479999999999999</v>
      </c>
      <c r="E142" s="36">
        <f>D142*'[15]Convergence programme'!I$27/100</f>
        <v>0.18306643945276008</v>
      </c>
      <c r="F142" s="36">
        <f>D142*'[15]Convergence programme'!N$27/100</f>
        <v>0.18381156606716981</v>
      </c>
      <c r="G142" s="36">
        <f>D142*'[15]Convergence programme'!X$27/100</f>
        <v>0.19756364909049093</v>
      </c>
      <c r="H142" s="36">
        <f>D142*'[15]Convergence programme'!AH$27/100</f>
        <v>0.21994142149754087</v>
      </c>
      <c r="I142" s="36">
        <f>D142*'[15]Convergence programme'!AR$27/100</f>
        <v>0.26040590498911842</v>
      </c>
      <c r="L142" s="36">
        <f>D142*'[15]Convergence programme'!$I$44/100</f>
        <v>0.18306643945276008</v>
      </c>
      <c r="M142" s="36">
        <f>D142*'[15]Convergence programme'!$N$44/100</f>
        <v>0.17760325983875286</v>
      </c>
      <c r="N142" s="36">
        <f>D142*'[15]Convergence programme'!$S$44/100</f>
        <v>0.16965473509674336</v>
      </c>
      <c r="O142" s="36">
        <f>D142*'[15]Convergence programme'!$X$44/100</f>
        <v>0.1783348450634531</v>
      </c>
      <c r="P142" s="36">
        <f>D142*'[15]Convergence programme'!$AH$44/100</f>
        <v>0.1777611955805018</v>
      </c>
      <c r="Q142" s="36">
        <f>D142*'[15]Convergence programme'!$AR$44/100</f>
        <v>0.19151421761271956</v>
      </c>
      <c r="T142" s="35">
        <f t="shared" si="2"/>
        <v>0</v>
      </c>
      <c r="U142" s="35">
        <f t="shared" si="3"/>
        <v>6.2083062284169488</v>
      </c>
      <c r="V142" s="35" t="e">
        <f>(#REF!-N142)*1000</f>
        <v>#REF!</v>
      </c>
      <c r="W142" s="3">
        <f t="shared" si="4"/>
        <v>19.228804027037832</v>
      </c>
      <c r="X142" s="3">
        <f t="shared" si="4"/>
        <v>42.180225917039074</v>
      </c>
      <c r="Y142" s="3">
        <f t="shared" si="4"/>
        <v>68.891687376398863</v>
      </c>
      <c r="AB142" s="28" t="str">
        <f>C125</f>
        <v>IADLA</v>
      </c>
      <c r="AC142" s="27">
        <v>2015</v>
      </c>
      <c r="AD142" s="26">
        <f>T125</f>
        <v>0</v>
      </c>
      <c r="AE142" s="25"/>
    </row>
    <row r="143" spans="2:53" x14ac:dyDescent="0.3">
      <c r="C143" s="31" t="str">
        <f t="shared" si="7"/>
        <v>ICDTF</v>
      </c>
      <c r="D143" s="13">
        <f t="shared" si="8"/>
        <v>0</v>
      </c>
      <c r="E143" s="36">
        <f>D143*'[15]Convergence programme'!I$27/100</f>
        <v>0</v>
      </c>
      <c r="F143" s="36">
        <f>D143*'[15]Convergence programme'!N$27/100</f>
        <v>0</v>
      </c>
      <c r="G143" s="36">
        <f>D143*'[15]Convergence programme'!X$27/100</f>
        <v>0</v>
      </c>
      <c r="H143" s="36">
        <f>D143*'[15]Convergence programme'!AH$27/100</f>
        <v>0</v>
      </c>
      <c r="I143" s="36">
        <f>D143*'[15]Convergence programme'!AR$27/100</f>
        <v>0</v>
      </c>
      <c r="L143" s="36">
        <f>D143*'[15]Convergence programme'!$I$44/100</f>
        <v>0</v>
      </c>
      <c r="M143" s="36">
        <f>D143*'[15]Convergence programme'!$N$44/100</f>
        <v>0</v>
      </c>
      <c r="N143" s="36">
        <f>D143*'[15]Convergence programme'!$S$44/100</f>
        <v>0</v>
      </c>
      <c r="O143" s="36">
        <f>D143*'[15]Convergence programme'!$X$44/100</f>
        <v>0</v>
      </c>
      <c r="P143" s="36">
        <f>D143*'[15]Convergence programme'!$AH$44/100</f>
        <v>0</v>
      </c>
      <c r="Q143" s="36">
        <f>D143*'[15]Convergence programme'!$AR$44/100</f>
        <v>0</v>
      </c>
      <c r="T143" s="35">
        <f t="shared" si="2"/>
        <v>0</v>
      </c>
      <c r="U143" s="35">
        <f t="shared" si="3"/>
        <v>0</v>
      </c>
      <c r="V143" s="35" t="e">
        <f>(#REF!-N143)*1000</f>
        <v>#REF!</v>
      </c>
      <c r="W143" s="3">
        <f t="shared" si="4"/>
        <v>0</v>
      </c>
      <c r="X143" s="3">
        <f t="shared" si="4"/>
        <v>0</v>
      </c>
      <c r="Y143" s="3">
        <f t="shared" si="4"/>
        <v>0</v>
      </c>
      <c r="AB143" s="28"/>
      <c r="AC143" s="27">
        <v>2020</v>
      </c>
      <c r="AD143" s="26">
        <f>U125</f>
        <v>49.738436358939545</v>
      </c>
      <c r="AE143" s="25"/>
    </row>
    <row r="144" spans="2:53" x14ac:dyDescent="0.3">
      <c r="C144" s="31" t="str">
        <f t="shared" si="7"/>
        <v>ICDFL</v>
      </c>
      <c r="D144" s="13">
        <f t="shared" si="8"/>
        <v>0</v>
      </c>
      <c r="E144" s="36">
        <f>D144*'[15]Convergence programme'!I$27/100</f>
        <v>0</v>
      </c>
      <c r="F144" s="36">
        <f>D144*'[15]Convergence programme'!N$27/100</f>
        <v>0</v>
      </c>
      <c r="G144" s="36">
        <f>D144*'[15]Convergence programme'!X$27/100</f>
        <v>0</v>
      </c>
      <c r="H144" s="36">
        <f>D144*'[15]Convergence programme'!AH$27/100</f>
        <v>0</v>
      </c>
      <c r="I144" s="36">
        <f>D144*'[15]Convergence programme'!AR$27/100</f>
        <v>0</v>
      </c>
      <c r="L144" s="36">
        <f>D144*'[15]Convergence programme'!$I$44/100</f>
        <v>0</v>
      </c>
      <c r="M144" s="36">
        <f>D144*'[15]Convergence programme'!$N$44/100</f>
        <v>0</v>
      </c>
      <c r="N144" s="36">
        <f>D144*'[15]Convergence programme'!$S$44/100</f>
        <v>0</v>
      </c>
      <c r="O144" s="36">
        <f>D144*'[15]Convergence programme'!$X$44/100</f>
        <v>0</v>
      </c>
      <c r="P144" s="36">
        <f>D144*'[15]Convergence programme'!$AH$44/100</f>
        <v>0</v>
      </c>
      <c r="Q144" s="36">
        <f>D144*'[15]Convergence programme'!$AR$44/100</f>
        <v>0</v>
      </c>
      <c r="T144" s="35">
        <f t="shared" si="2"/>
        <v>0</v>
      </c>
      <c r="U144" s="35">
        <f t="shared" si="3"/>
        <v>0</v>
      </c>
      <c r="V144" s="35" t="e">
        <f>(#REF!-N144)*1000</f>
        <v>#REF!</v>
      </c>
      <c r="W144" s="3">
        <f t="shared" si="4"/>
        <v>0</v>
      </c>
      <c r="X144" s="3">
        <f t="shared" si="4"/>
        <v>0</v>
      </c>
      <c r="Y144" s="3">
        <f t="shared" si="4"/>
        <v>0</v>
      </c>
      <c r="AB144" s="28"/>
      <c r="AC144" s="27">
        <v>2025</v>
      </c>
      <c r="AD144" s="26" t="e">
        <f>V125</f>
        <v>#REF!</v>
      </c>
      <c r="AE144" s="25"/>
    </row>
    <row r="145" spans="2:53" x14ac:dyDescent="0.3">
      <c r="B145" s="2"/>
      <c r="C145" s="34" t="e">
        <f>#REF!</f>
        <v>#REF!</v>
      </c>
      <c r="D145" s="13" t="e">
        <f>SUM(#REF!)</f>
        <v>#REF!</v>
      </c>
      <c r="E145" s="33" t="e">
        <f>D145*'[15]Convergence programme'!I$27/100</f>
        <v>#REF!</v>
      </c>
      <c r="F145" s="33" t="e">
        <f>D145*'[15]Convergence programme'!N$27/100</f>
        <v>#REF!</v>
      </c>
      <c r="G145" s="33" t="e">
        <f>D145*'[15]Convergence programme'!X$27/100</f>
        <v>#REF!</v>
      </c>
      <c r="H145" s="33" t="e">
        <f>D145*'[15]Convergence programme'!AH$27/100</f>
        <v>#REF!</v>
      </c>
      <c r="I145" s="33" t="e">
        <f>D145*'[15]Convergence programme'!AR$27/100</f>
        <v>#REF!</v>
      </c>
      <c r="J145" s="2"/>
      <c r="K145" s="2"/>
      <c r="L145" s="33" t="e">
        <f>D145*'[15]Convergence programme'!$I$44/100</f>
        <v>#REF!</v>
      </c>
      <c r="M145" s="33" t="e">
        <f>D145*'[15]Convergence programme'!$N$44/100</f>
        <v>#REF!</v>
      </c>
      <c r="N145" s="33" t="e">
        <f>D145*'[15]Convergence programme'!$S$44/100</f>
        <v>#REF!</v>
      </c>
      <c r="O145" s="33" t="e">
        <f>D145*'[15]Convergence programme'!$X$44/100</f>
        <v>#REF!</v>
      </c>
      <c r="P145" s="33" t="e">
        <f>D145*'[15]Convergence programme'!$AH$44/100</f>
        <v>#REF!</v>
      </c>
      <c r="Q145" s="33" t="e">
        <f>D145*'[15]Convergence programme'!$AR$44/100</f>
        <v>#REF!</v>
      </c>
      <c r="R145" s="2"/>
      <c r="S145" s="2"/>
      <c r="T145" s="32" t="e">
        <f t="shared" si="2"/>
        <v>#REF!</v>
      </c>
      <c r="U145" s="32" t="e">
        <f t="shared" si="3"/>
        <v>#REF!</v>
      </c>
      <c r="V145" s="32" t="e">
        <f>(#REF!-N145)*1000</f>
        <v>#REF!</v>
      </c>
      <c r="W145" s="4" t="e">
        <f t="shared" si="4"/>
        <v>#REF!</v>
      </c>
      <c r="X145" s="4" t="e">
        <f t="shared" si="4"/>
        <v>#REF!</v>
      </c>
      <c r="Y145" s="4" t="e">
        <f t="shared" si="4"/>
        <v>#REF!</v>
      </c>
      <c r="AB145" s="28"/>
      <c r="AC145" s="27">
        <v>2030</v>
      </c>
      <c r="AD145" s="26">
        <f>W125</f>
        <v>101.59811813340936</v>
      </c>
      <c r="AE145" s="25"/>
    </row>
    <row r="146" spans="2:53" x14ac:dyDescent="0.3">
      <c r="B146" s="37" t="s">
        <v>46</v>
      </c>
      <c r="C146" s="31" t="str">
        <f t="shared" ref="C146:C152" si="9">G25</f>
        <v>IGDMT</v>
      </c>
      <c r="D146" s="13">
        <f t="shared" ref="D146:D152" si="10">SUM(F25:F25)</f>
        <v>0</v>
      </c>
      <c r="E146" s="36">
        <f>D146*'[15]Convergence programme'!I$28/100</f>
        <v>0</v>
      </c>
      <c r="F146" s="36">
        <f>D146*'[15]Convergence programme'!N$28/100</f>
        <v>0</v>
      </c>
      <c r="G146" s="36">
        <f>D146*'[15]Convergence programme'!X$28/100</f>
        <v>0</v>
      </c>
      <c r="H146" s="36">
        <f>D146*'[15]Convergence programme'!AH$28/100</f>
        <v>0</v>
      </c>
      <c r="I146" s="36">
        <f>D146*'[15]Convergence programme'!AR$28/100</f>
        <v>0</v>
      </c>
      <c r="L146" s="36">
        <f>D146*'[15]Convergence programme'!$I$45/100</f>
        <v>0</v>
      </c>
      <c r="M146" s="36">
        <f>D146*'[15]Convergence programme'!$N$45/100</f>
        <v>0</v>
      </c>
      <c r="N146" s="36">
        <f>D146*'[15]Convergence programme'!$S$45/100</f>
        <v>0</v>
      </c>
      <c r="O146" s="36">
        <f>D146*'[15]Convergence programme'!$X$45/100</f>
        <v>0</v>
      </c>
      <c r="P146" s="36">
        <f>D146*'[15]Convergence programme'!$AH$45/100</f>
        <v>0</v>
      </c>
      <c r="Q146" s="36">
        <f>D146*'[15]Convergence programme'!$AR$45/100</f>
        <v>0</v>
      </c>
      <c r="T146" s="35">
        <f t="shared" si="2"/>
        <v>0</v>
      </c>
      <c r="U146" s="35">
        <f t="shared" si="3"/>
        <v>0</v>
      </c>
      <c r="V146" s="35" t="e">
        <f>(#REF!-N146)*1000</f>
        <v>#REF!</v>
      </c>
      <c r="W146" s="3">
        <f t="shared" si="4"/>
        <v>0</v>
      </c>
      <c r="X146" s="3">
        <f t="shared" si="4"/>
        <v>0</v>
      </c>
      <c r="Y146" s="3">
        <f t="shared" si="4"/>
        <v>0</v>
      </c>
      <c r="AB146" s="28"/>
      <c r="AC146" s="27">
        <v>2040</v>
      </c>
      <c r="AD146" s="26">
        <f>X125</f>
        <v>132.05232178607463</v>
      </c>
      <c r="AE146" s="25"/>
    </row>
    <row r="147" spans="2:53" x14ac:dyDescent="0.3">
      <c r="C147" s="31" t="str">
        <f t="shared" si="9"/>
        <v>IGDHT</v>
      </c>
      <c r="D147" s="13">
        <f t="shared" si="10"/>
        <v>0.223776</v>
      </c>
      <c r="E147" s="36">
        <f>D147*'[15]Convergence programme'!I$28/100</f>
        <v>0.21674943218142961</v>
      </c>
      <c r="F147" s="36">
        <f>D147*'[15]Convergence programme'!N$28/100</f>
        <v>0.20531999063629378</v>
      </c>
      <c r="G147" s="36">
        <f>D147*'[15]Convergence programme'!X$28/100</f>
        <v>0.18733914216315078</v>
      </c>
      <c r="H147" s="36">
        <f>D147*'[15]Convergence programme'!AH$28/100</f>
        <v>0.17635190758466873</v>
      </c>
      <c r="I147" s="36">
        <f>D147*'[15]Convergence programme'!AR$28/100</f>
        <v>0.17916186977976264</v>
      </c>
      <c r="L147" s="36">
        <f>D147*'[15]Convergence programme'!$I$45/100</f>
        <v>0.21674943218142961</v>
      </c>
      <c r="M147" s="36">
        <f>D147*'[15]Convergence programme'!$N$45/100</f>
        <v>0.19284093197452759</v>
      </c>
      <c r="N147" s="36">
        <f>D147*'[15]Convergence programme'!$S$45/100</f>
        <v>0.17996851371782477</v>
      </c>
      <c r="O147" s="36">
        <f>D147*'[15]Convergence programme'!$X$45/100</f>
        <v>0.1764627736699704</v>
      </c>
      <c r="P147" s="36">
        <f>D147*'[15]Convergence programme'!$AH$45/100</f>
        <v>0.17295181791654948</v>
      </c>
      <c r="Q147" s="36">
        <f>D147*'[15]Convergence programme'!$AR$45/100</f>
        <v>0.16514634795399988</v>
      </c>
      <c r="T147" s="35">
        <f t="shared" si="2"/>
        <v>0</v>
      </c>
      <c r="U147" s="35">
        <f t="shared" si="3"/>
        <v>12.479058661766185</v>
      </c>
      <c r="V147" s="35" t="e">
        <f>(#REF!-N147)*1000</f>
        <v>#REF!</v>
      </c>
      <c r="W147" s="3">
        <f t="shared" si="4"/>
        <v>10.876368493180383</v>
      </c>
      <c r="X147" s="3">
        <f t="shared" si="4"/>
        <v>3.4000896681192492</v>
      </c>
      <c r="Y147" s="3">
        <f t="shared" si="4"/>
        <v>14.015521825762766</v>
      </c>
      <c r="AB147" s="28"/>
      <c r="AC147" s="29">
        <v>2050</v>
      </c>
      <c r="AD147" s="26">
        <f>Y125</f>
        <v>144.38451612599812</v>
      </c>
      <c r="AE147" s="25"/>
      <c r="BA147" s="3"/>
    </row>
    <row r="148" spans="2:53" x14ac:dyDescent="0.3">
      <c r="C148" s="31" t="str">
        <f t="shared" si="9"/>
        <v>IGDRH</v>
      </c>
      <c r="D148" s="13">
        <f t="shared" si="10"/>
        <v>0</v>
      </c>
      <c r="E148" s="36">
        <f>D148*'[15]Convergence programme'!I$28/100</f>
        <v>0</v>
      </c>
      <c r="F148" s="36">
        <f>D148*'[15]Convergence programme'!N$28/100</f>
        <v>0</v>
      </c>
      <c r="G148" s="36">
        <f>D148*'[15]Convergence programme'!X$28/100</f>
        <v>0</v>
      </c>
      <c r="H148" s="36">
        <f>D148*'[15]Convergence programme'!AH$28/100</f>
        <v>0</v>
      </c>
      <c r="I148" s="36">
        <f>D148*'[15]Convergence programme'!AR$28/100</f>
        <v>0</v>
      </c>
      <c r="L148" s="36">
        <f>D148*'[15]Convergence programme'!$I$45/100</f>
        <v>0</v>
      </c>
      <c r="M148" s="36">
        <f>D148*'[15]Convergence programme'!$N$45/100</f>
        <v>0</v>
      </c>
      <c r="N148" s="36">
        <f>D148*'[15]Convergence programme'!$S$45/100</f>
        <v>0</v>
      </c>
      <c r="O148" s="36">
        <f>D148*'[15]Convergence programme'!$X$45/100</f>
        <v>0</v>
      </c>
      <c r="P148" s="36">
        <f>D148*'[15]Convergence programme'!$AH$45/100</f>
        <v>0</v>
      </c>
      <c r="Q148" s="36">
        <f>D148*'[15]Convergence programme'!$AR$45/100</f>
        <v>0</v>
      </c>
      <c r="T148" s="35">
        <f t="shared" si="2"/>
        <v>0</v>
      </c>
      <c r="U148" s="35">
        <f t="shared" si="3"/>
        <v>0</v>
      </c>
      <c r="V148" s="35" t="e">
        <f>(#REF!-N148)*1000</f>
        <v>#REF!</v>
      </c>
      <c r="W148" s="3">
        <f t="shared" si="4"/>
        <v>0</v>
      </c>
      <c r="X148" s="3">
        <f t="shared" si="4"/>
        <v>0</v>
      </c>
      <c r="Y148" s="3">
        <f t="shared" si="4"/>
        <v>0</v>
      </c>
      <c r="AB148" s="28" t="str">
        <f>C126</f>
        <v>IADEM</v>
      </c>
      <c r="AC148" s="27">
        <v>2015</v>
      </c>
      <c r="AD148" s="26">
        <f>T126</f>
        <v>0</v>
      </c>
      <c r="AE148" s="25"/>
    </row>
    <row r="149" spans="2:53" x14ac:dyDescent="0.3">
      <c r="C149" s="31" t="str">
        <f t="shared" si="9"/>
        <v>IGDLA</v>
      </c>
      <c r="D149" s="13">
        <f t="shared" si="10"/>
        <v>0</v>
      </c>
      <c r="E149" s="36">
        <f>D149*'[15]Convergence programme'!I$28/100</f>
        <v>0</v>
      </c>
      <c r="F149" s="36">
        <f>D149*'[15]Convergence programme'!N$28/100</f>
        <v>0</v>
      </c>
      <c r="G149" s="36">
        <f>D149*'[15]Convergence programme'!X$28/100</f>
        <v>0</v>
      </c>
      <c r="H149" s="36">
        <f>D149*'[15]Convergence programme'!AH$28/100</f>
        <v>0</v>
      </c>
      <c r="I149" s="36">
        <f>D149*'[15]Convergence programme'!AR$28/100</f>
        <v>0</v>
      </c>
      <c r="L149" s="36">
        <f>D149*'[15]Convergence programme'!$I$45/100</f>
        <v>0</v>
      </c>
      <c r="M149" s="36">
        <f>D149*'[15]Convergence programme'!$N$45/100</f>
        <v>0</v>
      </c>
      <c r="N149" s="36">
        <f>D149*'[15]Convergence programme'!$S$45/100</f>
        <v>0</v>
      </c>
      <c r="O149" s="36">
        <f>D149*'[15]Convergence programme'!$X$45/100</f>
        <v>0</v>
      </c>
      <c r="P149" s="36">
        <f>D149*'[15]Convergence programme'!$AH$45/100</f>
        <v>0</v>
      </c>
      <c r="Q149" s="36">
        <f>D149*'[15]Convergence programme'!$AR$45/100</f>
        <v>0</v>
      </c>
      <c r="T149" s="35">
        <f t="shared" si="2"/>
        <v>0</v>
      </c>
      <c r="U149" s="35">
        <f t="shared" si="3"/>
        <v>0</v>
      </c>
      <c r="V149" s="35" t="e">
        <f>(#REF!-N149)*1000</f>
        <v>#REF!</v>
      </c>
      <c r="W149" s="3">
        <f t="shared" si="4"/>
        <v>0</v>
      </c>
      <c r="X149" s="3">
        <f t="shared" si="4"/>
        <v>0</v>
      </c>
      <c r="Y149" s="3">
        <f t="shared" si="4"/>
        <v>0</v>
      </c>
      <c r="AB149" s="28"/>
      <c r="AC149" s="27">
        <v>2020</v>
      </c>
      <c r="AD149" s="26">
        <f>U126</f>
        <v>49.738436358939545</v>
      </c>
      <c r="AE149" s="25"/>
    </row>
    <row r="150" spans="2:53" x14ac:dyDescent="0.3">
      <c r="C150" s="31" t="str">
        <f t="shared" si="9"/>
        <v>IGDEM</v>
      </c>
      <c r="D150" s="13">
        <f t="shared" si="10"/>
        <v>0</v>
      </c>
      <c r="E150" s="36">
        <f>D150*'[15]Convergence programme'!I$28/100</f>
        <v>0</v>
      </c>
      <c r="F150" s="36">
        <f>D150*'[15]Convergence programme'!N$28/100</f>
        <v>0</v>
      </c>
      <c r="G150" s="36">
        <f>D150*'[15]Convergence programme'!X$28/100</f>
        <v>0</v>
      </c>
      <c r="H150" s="36">
        <f>D150*'[15]Convergence programme'!AH$28/100</f>
        <v>0</v>
      </c>
      <c r="I150" s="36">
        <f>D150*'[15]Convergence programme'!AR$28/100</f>
        <v>0</v>
      </c>
      <c r="L150" s="36">
        <f>D150*'[15]Convergence programme'!$I$45/100</f>
        <v>0</v>
      </c>
      <c r="M150" s="36">
        <f>D150*'[15]Convergence programme'!$N$45/100</f>
        <v>0</v>
      </c>
      <c r="N150" s="36">
        <f>D150*'[15]Convergence programme'!$S$45/100</f>
        <v>0</v>
      </c>
      <c r="O150" s="36">
        <f>D150*'[15]Convergence programme'!$X$45/100</f>
        <v>0</v>
      </c>
      <c r="P150" s="36">
        <f>D150*'[15]Convergence programme'!$AH$45/100</f>
        <v>0</v>
      </c>
      <c r="Q150" s="36">
        <f>D150*'[15]Convergence programme'!$AR$45/100</f>
        <v>0</v>
      </c>
      <c r="T150" s="35">
        <f t="shared" si="2"/>
        <v>0</v>
      </c>
      <c r="U150" s="35">
        <f t="shared" si="3"/>
        <v>0</v>
      </c>
      <c r="V150" s="35" t="e">
        <f>(#REF!-N150)*1000</f>
        <v>#REF!</v>
      </c>
      <c r="W150" s="3">
        <f t="shared" si="4"/>
        <v>0</v>
      </c>
      <c r="X150" s="3">
        <f t="shared" si="4"/>
        <v>0</v>
      </c>
      <c r="Y150" s="3">
        <f t="shared" si="4"/>
        <v>0</v>
      </c>
      <c r="AB150" s="28"/>
      <c r="AC150" s="27">
        <v>2025</v>
      </c>
      <c r="AD150" s="26" t="e">
        <f>V126</f>
        <v>#REF!</v>
      </c>
      <c r="AE150" s="25"/>
    </row>
    <row r="151" spans="2:53" x14ac:dyDescent="0.3">
      <c r="C151" s="31" t="str">
        <f t="shared" si="9"/>
        <v>IGDTF</v>
      </c>
      <c r="D151" s="13">
        <f t="shared" si="10"/>
        <v>0</v>
      </c>
      <c r="E151" s="36">
        <f>D151*'[15]Convergence programme'!I$28/100</f>
        <v>0</v>
      </c>
      <c r="F151" s="36">
        <f>D151*'[15]Convergence programme'!N$28/100</f>
        <v>0</v>
      </c>
      <c r="G151" s="36">
        <f>D151*'[15]Convergence programme'!X$28/100</f>
        <v>0</v>
      </c>
      <c r="H151" s="36">
        <f>D151*'[15]Convergence programme'!AH$28/100</f>
        <v>0</v>
      </c>
      <c r="I151" s="36">
        <f>D151*'[15]Convergence programme'!AR$28/100</f>
        <v>0</v>
      </c>
      <c r="L151" s="36">
        <f>D151*'[15]Convergence programme'!$I$45/100</f>
        <v>0</v>
      </c>
      <c r="M151" s="36">
        <f>D151*'[15]Convergence programme'!$N$45/100</f>
        <v>0</v>
      </c>
      <c r="N151" s="36">
        <f>D151*'[15]Convergence programme'!$S$45/100</f>
        <v>0</v>
      </c>
      <c r="O151" s="36">
        <f>D151*'[15]Convergence programme'!$X$45/100</f>
        <v>0</v>
      </c>
      <c r="P151" s="36">
        <f>D151*'[15]Convergence programme'!$AH$45/100</f>
        <v>0</v>
      </c>
      <c r="Q151" s="36">
        <f>D151*'[15]Convergence programme'!$AR$45/100</f>
        <v>0</v>
      </c>
      <c r="T151" s="35">
        <f t="shared" si="2"/>
        <v>0</v>
      </c>
      <c r="U151" s="35">
        <f t="shared" si="3"/>
        <v>0</v>
      </c>
      <c r="V151" s="35" t="e">
        <f>(#REF!-N151)*1000</f>
        <v>#REF!</v>
      </c>
      <c r="W151" s="3">
        <f t="shared" si="4"/>
        <v>0</v>
      </c>
      <c r="X151" s="3">
        <f t="shared" si="4"/>
        <v>0</v>
      </c>
      <c r="Y151" s="3">
        <f t="shared" si="4"/>
        <v>0</v>
      </c>
      <c r="AB151" s="28"/>
      <c r="AC151" s="27">
        <v>2030</v>
      </c>
      <c r="AD151" s="26">
        <f>W126</f>
        <v>101.59811813340936</v>
      </c>
      <c r="AE151" s="25"/>
    </row>
    <row r="152" spans="2:53" x14ac:dyDescent="0.3">
      <c r="C152" s="31" t="str">
        <f t="shared" si="9"/>
        <v>IGDFL</v>
      </c>
      <c r="D152" s="13">
        <f t="shared" si="10"/>
        <v>0</v>
      </c>
      <c r="E152" s="36">
        <f>D152*'[15]Convergence programme'!I$28/100</f>
        <v>0</v>
      </c>
      <c r="F152" s="36">
        <f>D152*'[15]Convergence programme'!N$28/100</f>
        <v>0</v>
      </c>
      <c r="G152" s="36">
        <f>D152*'[15]Convergence programme'!X$28/100</f>
        <v>0</v>
      </c>
      <c r="H152" s="36">
        <f>D152*'[15]Convergence programme'!AH$28/100</f>
        <v>0</v>
      </c>
      <c r="I152" s="36">
        <f>D152*'[15]Convergence programme'!AR$28/100</f>
        <v>0</v>
      </c>
      <c r="L152" s="36">
        <f>D152*'[15]Convergence programme'!$I$45/100</f>
        <v>0</v>
      </c>
      <c r="M152" s="36">
        <f>D152*'[15]Convergence programme'!$N$45/100</f>
        <v>0</v>
      </c>
      <c r="N152" s="36">
        <f>D152*'[15]Convergence programme'!$S$45/100</f>
        <v>0</v>
      </c>
      <c r="O152" s="36">
        <f>D152*'[15]Convergence programme'!$X$45/100</f>
        <v>0</v>
      </c>
      <c r="P152" s="36">
        <f>D152*'[15]Convergence programme'!$AH$45/100</f>
        <v>0</v>
      </c>
      <c r="Q152" s="36">
        <f>D152*'[15]Convergence programme'!$AR$45/100</f>
        <v>0</v>
      </c>
      <c r="T152" s="35">
        <f t="shared" si="2"/>
        <v>0</v>
      </c>
      <c r="U152" s="35">
        <f t="shared" si="3"/>
        <v>0</v>
      </c>
      <c r="V152" s="35" t="e">
        <f>(#REF!-N152)*1000</f>
        <v>#REF!</v>
      </c>
      <c r="W152" s="3">
        <f t="shared" si="4"/>
        <v>0</v>
      </c>
      <c r="X152" s="3">
        <f t="shared" si="4"/>
        <v>0</v>
      </c>
      <c r="Y152" s="3">
        <f t="shared" si="4"/>
        <v>0</v>
      </c>
      <c r="AB152" s="28"/>
      <c r="AC152" s="27">
        <v>2040</v>
      </c>
      <c r="AD152" s="26">
        <f>X126</f>
        <v>132.05232178607463</v>
      </c>
      <c r="AE152" s="25"/>
    </row>
    <row r="153" spans="2:53" x14ac:dyDescent="0.3">
      <c r="B153" s="2"/>
      <c r="C153" s="34" t="e">
        <f>#REF!</f>
        <v>#REF!</v>
      </c>
      <c r="D153" s="13" t="e">
        <f>SUM(#REF!)</f>
        <v>#REF!</v>
      </c>
      <c r="E153" s="33" t="e">
        <f>D153*'[15]Convergence programme'!I$28/100</f>
        <v>#REF!</v>
      </c>
      <c r="F153" s="33" t="e">
        <f>D153*'[15]Convergence programme'!N$28/100</f>
        <v>#REF!</v>
      </c>
      <c r="G153" s="33" t="e">
        <f>D153*'[15]Convergence programme'!X$28/100</f>
        <v>#REF!</v>
      </c>
      <c r="H153" s="33" t="e">
        <f>D153*'[15]Convergence programme'!AH$28/100</f>
        <v>#REF!</v>
      </c>
      <c r="I153" s="33" t="e">
        <f>D153*'[15]Convergence programme'!AR$28/100</f>
        <v>#REF!</v>
      </c>
      <c r="J153" s="2"/>
      <c r="K153" s="2"/>
      <c r="L153" s="33" t="e">
        <f>D153*'[15]Convergence programme'!$I$45/100</f>
        <v>#REF!</v>
      </c>
      <c r="M153" s="33" t="e">
        <f>D153*'[15]Convergence programme'!$N$45/100</f>
        <v>#REF!</v>
      </c>
      <c r="N153" s="33" t="e">
        <f>D153*'[15]Convergence programme'!$S$45/100</f>
        <v>#REF!</v>
      </c>
      <c r="O153" s="33" t="e">
        <f>D153*'[15]Convergence programme'!$X$45/100</f>
        <v>#REF!</v>
      </c>
      <c r="P153" s="33" t="e">
        <f>D153*'[15]Convergence programme'!$AH$45/100</f>
        <v>#REF!</v>
      </c>
      <c r="Q153" s="33" t="e">
        <f>D153*'[15]Convergence programme'!$AR$45/100</f>
        <v>#REF!</v>
      </c>
      <c r="R153" s="2"/>
      <c r="S153" s="2"/>
      <c r="T153" s="32" t="e">
        <f t="shared" si="2"/>
        <v>#REF!</v>
      </c>
      <c r="U153" s="32" t="e">
        <f t="shared" si="3"/>
        <v>#REF!</v>
      </c>
      <c r="V153" s="32" t="e">
        <f>(#REF!-N153)*1000</f>
        <v>#REF!</v>
      </c>
      <c r="W153" s="4" t="e">
        <f t="shared" si="4"/>
        <v>#REF!</v>
      </c>
      <c r="X153" s="4" t="e">
        <f t="shared" si="4"/>
        <v>#REF!</v>
      </c>
      <c r="Y153" s="4" t="e">
        <f t="shared" si="4"/>
        <v>#REF!</v>
      </c>
      <c r="AB153" s="28"/>
      <c r="AC153" s="29">
        <v>2050</v>
      </c>
      <c r="AD153" s="26">
        <f>Y126</f>
        <v>144.38451612599812</v>
      </c>
      <c r="AE153" s="25"/>
      <c r="BA153" s="3"/>
    </row>
    <row r="154" spans="2:53" x14ac:dyDescent="0.3">
      <c r="B154" s="37" t="s">
        <v>38</v>
      </c>
      <c r="C154" s="31" t="str">
        <f t="shared" ref="C154:C160" si="11">G32</f>
        <v>IXDMT</v>
      </c>
      <c r="D154" s="13">
        <f t="shared" ref="D154:D160" si="12">SUM(F32:F32)</f>
        <v>0</v>
      </c>
      <c r="E154" s="36">
        <f>D154*'[15]Convergence programme'!I$29/100</f>
        <v>0</v>
      </c>
      <c r="F154" s="36">
        <f>D154*'[15]Convergence programme'!N$29/100</f>
        <v>0</v>
      </c>
      <c r="G154" s="36">
        <f>D154*'[15]Convergence programme'!X$29/100</f>
        <v>0</v>
      </c>
      <c r="H154" s="36">
        <f>D154*'[15]Convergence programme'!AH$29/100</f>
        <v>0</v>
      </c>
      <c r="I154" s="36">
        <f>D154*'[15]Convergence programme'!AR$29/100</f>
        <v>0</v>
      </c>
      <c r="L154" s="36">
        <f>D154*'[15]Convergence programme'!$I$46/100</f>
        <v>0</v>
      </c>
      <c r="M154" s="36">
        <f>D154*'[15]Convergence programme'!$N$46/100</f>
        <v>0</v>
      </c>
      <c r="N154" s="36">
        <f>D154*'[15]Convergence programme'!$S$46/100</f>
        <v>0</v>
      </c>
      <c r="O154" s="36">
        <f>D154*'[15]Convergence programme'!$X$46/100</f>
        <v>0</v>
      </c>
      <c r="P154" s="36">
        <f>D154*'[15]Convergence programme'!$AH$46/100</f>
        <v>0</v>
      </c>
      <c r="Q154" s="36">
        <f>D154*'[15]Convergence programme'!$AR$46/100</f>
        <v>0</v>
      </c>
      <c r="T154" s="35">
        <f t="shared" ref="T154:T185" si="13">(E154-L154)*1000</f>
        <v>0</v>
      </c>
      <c r="U154" s="35">
        <f t="shared" ref="U154:U185" si="14">(F154-M154)*1000</f>
        <v>0</v>
      </c>
      <c r="V154" s="35" t="e">
        <f>(#REF!-N154)*1000</f>
        <v>#REF!</v>
      </c>
      <c r="W154" s="3">
        <f t="shared" ref="W154:Y185" si="15">(G154-O154)*1000</f>
        <v>0</v>
      </c>
      <c r="X154" s="3">
        <f t="shared" si="15"/>
        <v>0</v>
      </c>
      <c r="Y154" s="3">
        <f t="shared" si="15"/>
        <v>0</v>
      </c>
      <c r="AB154" s="28" t="str">
        <f>C127</f>
        <v>IADTF</v>
      </c>
      <c r="AC154" s="27">
        <v>2015</v>
      </c>
      <c r="AD154" s="26">
        <f>T127</f>
        <v>0</v>
      </c>
      <c r="AE154" s="25"/>
    </row>
    <row r="155" spans="2:53" x14ac:dyDescent="0.3">
      <c r="C155" s="31" t="str">
        <f t="shared" si="11"/>
        <v>IXDHT</v>
      </c>
      <c r="D155" s="13">
        <f t="shared" si="12"/>
        <v>36.815750000000001</v>
      </c>
      <c r="E155" s="36">
        <f>D155*'[15]Convergence programme'!I$29/100</f>
        <v>37.403036157068591</v>
      </c>
      <c r="F155" s="36">
        <f>D155*'[15]Convergence programme'!N$29/100</f>
        <v>37.406380898523615</v>
      </c>
      <c r="G155" s="36">
        <f>D155*'[15]Convergence programme'!X$29/100</f>
        <v>38.251180842013056</v>
      </c>
      <c r="H155" s="36">
        <f>D155*'[15]Convergence programme'!AH$29/100</f>
        <v>38.19147898982002</v>
      </c>
      <c r="I155" s="36">
        <f>D155*'[15]Convergence programme'!AR$29/100</f>
        <v>36.356849442288507</v>
      </c>
      <c r="L155" s="36">
        <f>D155*'[15]Convergence programme'!$I$46/100</f>
        <v>37.403036157068591</v>
      </c>
      <c r="M155" s="36">
        <f>D155*'[15]Convergence programme'!$N$46/100</f>
        <v>37.31743853892587</v>
      </c>
      <c r="N155" s="36">
        <f>D155*'[15]Convergence programme'!$S$46/100</f>
        <v>37.23009008503869</v>
      </c>
      <c r="O155" s="36">
        <f>D155*'[15]Convergence programme'!$X$46/100</f>
        <v>37.168655842086984</v>
      </c>
      <c r="P155" s="36">
        <f>D155*'[15]Convergence programme'!$AH$46/100</f>
        <v>34.146982537216786</v>
      </c>
      <c r="Q155" s="36">
        <f>D155*'[15]Convergence programme'!$AR$46/100</f>
        <v>31.225965014782169</v>
      </c>
      <c r="T155" s="35">
        <f t="shared" si="13"/>
        <v>0</v>
      </c>
      <c r="U155" s="35">
        <f t="shared" si="14"/>
        <v>88.942359597744769</v>
      </c>
      <c r="V155" s="35" t="e">
        <f>(#REF!-N155)*1000</f>
        <v>#REF!</v>
      </c>
      <c r="W155" s="3">
        <f t="shared" si="15"/>
        <v>1082.524999926072</v>
      </c>
      <c r="X155" s="3">
        <f t="shared" si="15"/>
        <v>4044.4964526032336</v>
      </c>
      <c r="Y155" s="3">
        <f t="shared" si="15"/>
        <v>5130.8844275063375</v>
      </c>
      <c r="AB155" s="28"/>
      <c r="AC155" s="27">
        <v>2020</v>
      </c>
      <c r="AD155" s="26">
        <f>U127</f>
        <v>914.03247153260031</v>
      </c>
      <c r="AE155" s="25"/>
    </row>
    <row r="156" spans="2:53" x14ac:dyDescent="0.3">
      <c r="C156" s="31" t="str">
        <f t="shared" si="11"/>
        <v>IXDRH</v>
      </c>
      <c r="D156" s="13">
        <f t="shared" si="12"/>
        <v>0</v>
      </c>
      <c r="E156" s="36">
        <f>D156*'[15]Convergence programme'!I$29/100</f>
        <v>0</v>
      </c>
      <c r="F156" s="36">
        <f>D156*'[15]Convergence programme'!N$29/100</f>
        <v>0</v>
      </c>
      <c r="G156" s="36">
        <f>D156*'[15]Convergence programme'!X$29/100</f>
        <v>0</v>
      </c>
      <c r="H156" s="36">
        <f>D156*'[15]Convergence programme'!AH$29/100</f>
        <v>0</v>
      </c>
      <c r="I156" s="36">
        <f>D156*'[15]Convergence programme'!AR$29/100</f>
        <v>0</v>
      </c>
      <c r="L156" s="36">
        <f>D156*'[15]Convergence programme'!$I$46/100</f>
        <v>0</v>
      </c>
      <c r="M156" s="36">
        <f>D156*'[15]Convergence programme'!$N$46/100</f>
        <v>0</v>
      </c>
      <c r="N156" s="36">
        <f>D156*'[15]Convergence programme'!$S$46/100</f>
        <v>0</v>
      </c>
      <c r="O156" s="36">
        <f>D156*'[15]Convergence programme'!$X$46/100</f>
        <v>0</v>
      </c>
      <c r="P156" s="36">
        <f>D156*'[15]Convergence programme'!$AH$46/100</f>
        <v>0</v>
      </c>
      <c r="Q156" s="36">
        <f>D156*'[15]Convergence programme'!$AR$46/100</f>
        <v>0</v>
      </c>
      <c r="T156" s="35">
        <f t="shared" si="13"/>
        <v>0</v>
      </c>
      <c r="U156" s="35">
        <f t="shared" si="14"/>
        <v>0</v>
      </c>
      <c r="V156" s="35" t="e">
        <f>(#REF!-N156)*1000</f>
        <v>#REF!</v>
      </c>
      <c r="W156" s="3">
        <f t="shared" si="15"/>
        <v>0</v>
      </c>
      <c r="X156" s="3">
        <f t="shared" si="15"/>
        <v>0</v>
      </c>
      <c r="Y156" s="3">
        <f t="shared" si="15"/>
        <v>0</v>
      </c>
      <c r="AB156" s="28"/>
      <c r="AC156" s="27">
        <v>2025</v>
      </c>
      <c r="AD156" s="26" t="e">
        <f>V127</f>
        <v>#REF!</v>
      </c>
      <c r="AE156" s="25"/>
    </row>
    <row r="157" spans="2:53" x14ac:dyDescent="0.3">
      <c r="C157" s="31" t="str">
        <f t="shared" si="11"/>
        <v>IXDLA</v>
      </c>
      <c r="D157" s="13">
        <f t="shared" si="12"/>
        <v>0</v>
      </c>
      <c r="E157" s="36">
        <f>D157*'[15]Convergence programme'!I$29/100</f>
        <v>0</v>
      </c>
      <c r="F157" s="36">
        <f>D157*'[15]Convergence programme'!N$29/100</f>
        <v>0</v>
      </c>
      <c r="G157" s="36">
        <f>D157*'[15]Convergence programme'!X$29/100</f>
        <v>0</v>
      </c>
      <c r="H157" s="36">
        <f>D157*'[15]Convergence programme'!AH$29/100</f>
        <v>0</v>
      </c>
      <c r="I157" s="36">
        <f>D157*'[15]Convergence programme'!AR$29/100</f>
        <v>0</v>
      </c>
      <c r="L157" s="36">
        <f>D157*'[15]Convergence programme'!$I$46/100</f>
        <v>0</v>
      </c>
      <c r="M157" s="36">
        <f>D157*'[15]Convergence programme'!$N$46/100</f>
        <v>0</v>
      </c>
      <c r="N157" s="36">
        <f>D157*'[15]Convergence programme'!$S$46/100</f>
        <v>0</v>
      </c>
      <c r="O157" s="36">
        <f>D157*'[15]Convergence programme'!$X$46/100</f>
        <v>0</v>
      </c>
      <c r="P157" s="36">
        <f>D157*'[15]Convergence programme'!$AH$46/100</f>
        <v>0</v>
      </c>
      <c r="Q157" s="36">
        <f>D157*'[15]Convergence programme'!$AR$46/100</f>
        <v>0</v>
      </c>
      <c r="T157" s="35">
        <f t="shared" si="13"/>
        <v>0</v>
      </c>
      <c r="U157" s="35">
        <f t="shared" si="14"/>
        <v>0</v>
      </c>
      <c r="V157" s="35" t="e">
        <f>(#REF!-N157)*1000</f>
        <v>#REF!</v>
      </c>
      <c r="W157" s="3">
        <f t="shared" si="15"/>
        <v>0</v>
      </c>
      <c r="X157" s="3">
        <f t="shared" si="15"/>
        <v>0</v>
      </c>
      <c r="Y157" s="3">
        <f t="shared" si="15"/>
        <v>0</v>
      </c>
      <c r="AB157" s="28"/>
      <c r="AC157" s="27">
        <v>2030</v>
      </c>
      <c r="AD157" s="26">
        <f>W127</f>
        <v>1867.0466106007932</v>
      </c>
      <c r="AE157" s="25"/>
    </row>
    <row r="158" spans="2:53" x14ac:dyDescent="0.3">
      <c r="C158" s="31" t="str">
        <f t="shared" si="11"/>
        <v>IXDEM</v>
      </c>
      <c r="D158" s="13">
        <f t="shared" si="12"/>
        <v>6.4913400000000001</v>
      </c>
      <c r="E158" s="36">
        <f>D158*'[15]Convergence programme'!I$29/100</f>
        <v>6.5948900871997891</v>
      </c>
      <c r="F158" s="36">
        <f>D158*'[15]Convergence programme'!N$29/100</f>
        <v>6.5954798308284444</v>
      </c>
      <c r="G158" s="36">
        <f>D158*'[15]Convergence programme'!X$29/100</f>
        <v>6.7444346576395438</v>
      </c>
      <c r="H158" s="36">
        <f>D158*'[15]Convergence programme'!AH$29/100</f>
        <v>6.7339080482070388</v>
      </c>
      <c r="I158" s="36">
        <f>D158*'[15]Convergence programme'!AR$29/100</f>
        <v>6.410426816205157</v>
      </c>
      <c r="L158" s="36">
        <f>D158*'[15]Convergence programme'!$I$46/100</f>
        <v>6.5948900871997891</v>
      </c>
      <c r="M158" s="36">
        <f>D158*'[15]Convergence programme'!$N$46/100</f>
        <v>6.5797975454872173</v>
      </c>
      <c r="N158" s="36">
        <f>D158*'[15]Convergence programme'!$S$46/100</f>
        <v>6.5643962970363239</v>
      </c>
      <c r="O158" s="36">
        <f>D158*'[15]Convergence programme'!$X$46/100</f>
        <v>6.5535642330788573</v>
      </c>
      <c r="P158" s="36">
        <f>D158*'[15]Convergence programme'!$AH$46/100</f>
        <v>6.0207838662294479</v>
      </c>
      <c r="Q158" s="36">
        <f>D158*'[15]Convergence programme'!$AR$46/100</f>
        <v>5.5057510912871814</v>
      </c>
      <c r="T158" s="35">
        <f t="shared" si="13"/>
        <v>0</v>
      </c>
      <c r="U158" s="35">
        <f t="shared" si="14"/>
        <v>15.682285341227065</v>
      </c>
      <c r="V158" s="35" t="e">
        <f>(#REF!-N158)*1000</f>
        <v>#REF!</v>
      </c>
      <c r="W158" s="3">
        <f t="shared" si="15"/>
        <v>190.87042456068647</v>
      </c>
      <c r="X158" s="3">
        <f t="shared" si="15"/>
        <v>713.12418197759087</v>
      </c>
      <c r="Y158" s="3">
        <f t="shared" si="15"/>
        <v>904.67572491797557</v>
      </c>
      <c r="AB158" s="28"/>
      <c r="AC158" s="27">
        <v>2040</v>
      </c>
      <c r="AD158" s="26">
        <f>X127</f>
        <v>2426.6969146900105</v>
      </c>
      <c r="AE158" s="25"/>
    </row>
    <row r="159" spans="2:53" x14ac:dyDescent="0.3">
      <c r="C159" s="31" t="str">
        <f t="shared" si="11"/>
        <v>IXDTF</v>
      </c>
      <c r="D159" s="13">
        <f t="shared" si="12"/>
        <v>0</v>
      </c>
      <c r="E159" s="36">
        <f>D159*'[15]Convergence programme'!I$29/100</f>
        <v>0</v>
      </c>
      <c r="F159" s="36">
        <f>D159*'[15]Convergence programme'!N$29/100</f>
        <v>0</v>
      </c>
      <c r="G159" s="36">
        <f>D159*'[15]Convergence programme'!X$29/100</f>
        <v>0</v>
      </c>
      <c r="H159" s="36">
        <f>D159*'[15]Convergence programme'!AH$29/100</f>
        <v>0</v>
      </c>
      <c r="I159" s="36">
        <f>D159*'[15]Convergence programme'!AR$29/100</f>
        <v>0</v>
      </c>
      <c r="L159" s="36">
        <f>D159*'[15]Convergence programme'!$I$46/100</f>
        <v>0</v>
      </c>
      <c r="M159" s="36">
        <f>D159*'[15]Convergence programme'!$N$46/100</f>
        <v>0</v>
      </c>
      <c r="N159" s="36">
        <f>D159*'[15]Convergence programme'!$S$46/100</f>
        <v>0</v>
      </c>
      <c r="O159" s="36">
        <f>D159*'[15]Convergence programme'!$X$46/100</f>
        <v>0</v>
      </c>
      <c r="P159" s="36">
        <f>D159*'[15]Convergence programme'!$AH$46/100</f>
        <v>0</v>
      </c>
      <c r="Q159" s="36">
        <f>D159*'[15]Convergence programme'!$AR$46/100</f>
        <v>0</v>
      </c>
      <c r="T159" s="35">
        <f t="shared" si="13"/>
        <v>0</v>
      </c>
      <c r="U159" s="35">
        <f t="shared" si="14"/>
        <v>0</v>
      </c>
      <c r="V159" s="35" t="e">
        <f>(#REF!-N159)*1000</f>
        <v>#REF!</v>
      </c>
      <c r="W159" s="3">
        <f t="shared" si="15"/>
        <v>0</v>
      </c>
      <c r="X159" s="3">
        <f t="shared" si="15"/>
        <v>0</v>
      </c>
      <c r="Y159" s="3">
        <f t="shared" si="15"/>
        <v>0</v>
      </c>
      <c r="AB159" s="28"/>
      <c r="AC159" s="29">
        <v>2050</v>
      </c>
      <c r="AD159" s="26">
        <f>Y127</f>
        <v>2653.3229788990943</v>
      </c>
      <c r="AE159" s="25"/>
    </row>
    <row r="160" spans="2:53" x14ac:dyDescent="0.3">
      <c r="C160" s="31" t="str">
        <f t="shared" si="11"/>
        <v>IXDFL</v>
      </c>
      <c r="D160" s="13">
        <f t="shared" si="12"/>
        <v>0</v>
      </c>
      <c r="E160" s="36">
        <f>D160*'[15]Convergence programme'!I$29/100</f>
        <v>0</v>
      </c>
      <c r="F160" s="36">
        <f>D160*'[15]Convergence programme'!N$29/100</f>
        <v>0</v>
      </c>
      <c r="G160" s="36">
        <f>D160*'[15]Convergence programme'!X$29/100</f>
        <v>0</v>
      </c>
      <c r="H160" s="36">
        <f>D160*'[15]Convergence programme'!AH$29/100</f>
        <v>0</v>
      </c>
      <c r="I160" s="36">
        <f>D160*'[15]Convergence programme'!AR$29/100</f>
        <v>0</v>
      </c>
      <c r="L160" s="36">
        <f>D160*'[15]Convergence programme'!$I$46/100</f>
        <v>0</v>
      </c>
      <c r="M160" s="36">
        <f>D160*'[15]Convergence programme'!$N$46/100</f>
        <v>0</v>
      </c>
      <c r="N160" s="36">
        <f>D160*'[15]Convergence programme'!$S$46/100</f>
        <v>0</v>
      </c>
      <c r="O160" s="36">
        <f>D160*'[15]Convergence programme'!$X$46/100</f>
        <v>0</v>
      </c>
      <c r="P160" s="36">
        <f>D160*'[15]Convergence programme'!$AH$46/100</f>
        <v>0</v>
      </c>
      <c r="Q160" s="36">
        <f>D160*'[15]Convergence programme'!$AR$46/100</f>
        <v>0</v>
      </c>
      <c r="T160" s="35">
        <f t="shared" si="13"/>
        <v>0</v>
      </c>
      <c r="U160" s="35">
        <f t="shared" si="14"/>
        <v>0</v>
      </c>
      <c r="V160" s="35" t="e">
        <f>(#REF!-N160)*1000</f>
        <v>#REF!</v>
      </c>
      <c r="W160" s="3">
        <f t="shared" si="15"/>
        <v>0</v>
      </c>
      <c r="X160" s="3">
        <f t="shared" si="15"/>
        <v>0</v>
      </c>
      <c r="Y160" s="3">
        <f t="shared" si="15"/>
        <v>0</v>
      </c>
      <c r="AB160" s="28" t="str">
        <f>C130</f>
        <v>IFDMT</v>
      </c>
      <c r="AC160" s="27">
        <v>2015</v>
      </c>
      <c r="AD160" s="26">
        <f>T130</f>
        <v>0</v>
      </c>
      <c r="AE160" s="25" t="str">
        <f>B130</f>
        <v>Food</v>
      </c>
    </row>
    <row r="161" spans="2:31" x14ac:dyDescent="0.3">
      <c r="B161" s="2"/>
      <c r="C161" s="34" t="e">
        <f>#REF!</f>
        <v>#REF!</v>
      </c>
      <c r="D161" s="13" t="e">
        <f>SUM(#REF!)</f>
        <v>#REF!</v>
      </c>
      <c r="E161" s="33" t="e">
        <f>D161*'[15]Convergence programme'!I$29/100</f>
        <v>#REF!</v>
      </c>
      <c r="F161" s="33" t="e">
        <f>D161*'[15]Convergence programme'!N$29/100</f>
        <v>#REF!</v>
      </c>
      <c r="G161" s="33" t="e">
        <f>D161*'[15]Convergence programme'!X$29/100</f>
        <v>#REF!</v>
      </c>
      <c r="H161" s="33" t="e">
        <f>D161*'[15]Convergence programme'!AH$29/100</f>
        <v>#REF!</v>
      </c>
      <c r="I161" s="33" t="e">
        <f>D161*'[15]Convergence programme'!AR$29/100</f>
        <v>#REF!</v>
      </c>
      <c r="J161" s="2"/>
      <c r="K161" s="2"/>
      <c r="L161" s="33" t="e">
        <f>D161*'[15]Convergence programme'!$I$46/100</f>
        <v>#REF!</v>
      </c>
      <c r="M161" s="33" t="e">
        <f>D161*'[15]Convergence programme'!$N$46/100</f>
        <v>#REF!</v>
      </c>
      <c r="N161" s="33" t="e">
        <f>D161*'[15]Convergence programme'!$S$46/100</f>
        <v>#REF!</v>
      </c>
      <c r="O161" s="33" t="e">
        <f>D161*'[15]Convergence programme'!$X$46/100</f>
        <v>#REF!</v>
      </c>
      <c r="P161" s="33" t="e">
        <f>D161*'[15]Convergence programme'!$AH$46/100</f>
        <v>#REF!</v>
      </c>
      <c r="Q161" s="33" t="e">
        <f>D161*'[15]Convergence programme'!$AR$46/100</f>
        <v>#REF!</v>
      </c>
      <c r="R161" s="2"/>
      <c r="S161" s="2"/>
      <c r="T161" s="32" t="e">
        <f t="shared" si="13"/>
        <v>#REF!</v>
      </c>
      <c r="U161" s="32" t="e">
        <f t="shared" si="14"/>
        <v>#REF!</v>
      </c>
      <c r="V161" s="32" t="e">
        <f>(#REF!-N161)*1000</f>
        <v>#REF!</v>
      </c>
      <c r="W161" s="4" t="e">
        <f t="shared" si="15"/>
        <v>#REF!</v>
      </c>
      <c r="X161" s="4" t="e">
        <f t="shared" si="15"/>
        <v>#REF!</v>
      </c>
      <c r="Y161" s="4" t="e">
        <f t="shared" si="15"/>
        <v>#REF!</v>
      </c>
      <c r="AB161" s="28"/>
      <c r="AC161" s="27">
        <v>2020</v>
      </c>
      <c r="AD161" s="26">
        <f>U130</f>
        <v>0</v>
      </c>
      <c r="AE161" s="25"/>
    </row>
    <row r="162" spans="2:31" x14ac:dyDescent="0.3">
      <c r="B162" s="37" t="s">
        <v>45</v>
      </c>
      <c r="C162" s="31" t="str">
        <f t="shared" ref="C162:C168" si="16">G39</f>
        <v>IODMT</v>
      </c>
      <c r="D162" s="13">
        <f t="shared" ref="D162:D168" si="17">SUM(F39:F39)</f>
        <v>0.77854000000000001</v>
      </c>
      <c r="E162" s="36">
        <f>D162*'[15]Convergence programme'!I$30/100</f>
        <v>0.76351625921330457</v>
      </c>
      <c r="F162" s="36">
        <f>D162*'[15]Convergence programme'!N$30/100</f>
        <v>0.8946798543513278</v>
      </c>
      <c r="G162" s="36">
        <f>D162*'[15]Convergence programme'!X$30/100</f>
        <v>1.0670453341201231</v>
      </c>
      <c r="H162" s="36">
        <f>D162*'[15]Convergence programme'!AH$30/100</f>
        <v>1.2387335912414237</v>
      </c>
      <c r="I162" s="36">
        <f>D162*'[15]Convergence programme'!AR$30/100</f>
        <v>1.3865901842709807</v>
      </c>
      <c r="L162" s="36">
        <f>D162*'[15]Convergence programme'!$I$47/100</f>
        <v>0.76351625921330457</v>
      </c>
      <c r="M162" s="36">
        <f>D162*'[15]Convergence programme'!$N$47/100</f>
        <v>0.81097176476445187</v>
      </c>
      <c r="N162" s="36">
        <f>D162*'[15]Convergence programme'!$S$47/100</f>
        <v>0.86490881475404446</v>
      </c>
      <c r="O162" s="36">
        <f>D162*'[15]Convergence programme'!$X$47/100</f>
        <v>0.89605917136269864</v>
      </c>
      <c r="P162" s="36">
        <f>D162*'[15]Convergence programme'!$AH$47/100</f>
        <v>1.0164940438931085</v>
      </c>
      <c r="Q162" s="36">
        <f>D162*'[15]Convergence programme'!$AR$47/100</f>
        <v>1.1435959750519264</v>
      </c>
      <c r="T162" s="35">
        <f t="shared" si="13"/>
        <v>0</v>
      </c>
      <c r="U162" s="35">
        <f t="shared" si="14"/>
        <v>83.708089586875928</v>
      </c>
      <c r="V162" s="35" t="e">
        <f>(#REF!-N162)*1000</f>
        <v>#REF!</v>
      </c>
      <c r="W162" s="3">
        <f t="shared" si="15"/>
        <v>170.98616275742449</v>
      </c>
      <c r="X162" s="3">
        <f t="shared" si="15"/>
        <v>222.2395473483152</v>
      </c>
      <c r="Y162" s="3">
        <f t="shared" si="15"/>
        <v>242.99420921905423</v>
      </c>
      <c r="AB162" s="28"/>
      <c r="AC162" s="27">
        <v>2025</v>
      </c>
      <c r="AD162" s="26" t="e">
        <f>V130</f>
        <v>#REF!</v>
      </c>
      <c r="AE162" s="25"/>
    </row>
    <row r="163" spans="2:31" x14ac:dyDescent="0.3">
      <c r="C163" s="31" t="str">
        <f t="shared" si="16"/>
        <v>IODHT</v>
      </c>
      <c r="D163" s="13">
        <f t="shared" si="17"/>
        <v>0</v>
      </c>
      <c r="E163" s="36">
        <f>D163*'[15]Convergence programme'!I$30/100</f>
        <v>0</v>
      </c>
      <c r="F163" s="36">
        <f>D163*'[15]Convergence programme'!N$30/100</f>
        <v>0</v>
      </c>
      <c r="G163" s="36">
        <f>D163*'[15]Convergence programme'!X$30/100</f>
        <v>0</v>
      </c>
      <c r="H163" s="36">
        <f>D163*'[15]Convergence programme'!AH$30/100</f>
        <v>0</v>
      </c>
      <c r="I163" s="36">
        <f>D163*'[15]Convergence programme'!AR$30/100</f>
        <v>0</v>
      </c>
      <c r="L163" s="36">
        <f>D163*'[15]Convergence programme'!$I$47/100</f>
        <v>0</v>
      </c>
      <c r="M163" s="36">
        <f>D163*'[15]Convergence programme'!$N$47/100</f>
        <v>0</v>
      </c>
      <c r="N163" s="36">
        <f>D163*'[15]Convergence programme'!$S$47/100</f>
        <v>0</v>
      </c>
      <c r="O163" s="36">
        <f>D163*'[15]Convergence programme'!$X$47/100</f>
        <v>0</v>
      </c>
      <c r="P163" s="36">
        <f>D163*'[15]Convergence programme'!$AH$47/100</f>
        <v>0</v>
      </c>
      <c r="Q163" s="36">
        <f>D163*'[15]Convergence programme'!$AR$47/100</f>
        <v>0</v>
      </c>
      <c r="T163" s="35">
        <f t="shared" si="13"/>
        <v>0</v>
      </c>
      <c r="U163" s="35">
        <f t="shared" si="14"/>
        <v>0</v>
      </c>
      <c r="V163" s="35" t="e">
        <f>(#REF!-N163)*1000</f>
        <v>#REF!</v>
      </c>
      <c r="W163" s="3">
        <f t="shared" si="15"/>
        <v>0</v>
      </c>
      <c r="X163" s="3">
        <f t="shared" si="15"/>
        <v>0</v>
      </c>
      <c r="Y163" s="3">
        <f t="shared" si="15"/>
        <v>0</v>
      </c>
      <c r="AB163" s="28"/>
      <c r="AC163" s="27">
        <v>2030</v>
      </c>
      <c r="AD163" s="26">
        <f>W130</f>
        <v>0</v>
      </c>
      <c r="AE163" s="25"/>
    </row>
    <row r="164" spans="2:31" x14ac:dyDescent="0.3">
      <c r="C164" s="31" t="str">
        <f t="shared" si="16"/>
        <v>IODRH</v>
      </c>
      <c r="D164" s="13">
        <f t="shared" si="17"/>
        <v>0</v>
      </c>
      <c r="E164" s="36">
        <f>D164*'[15]Convergence programme'!I$30/100</f>
        <v>0</v>
      </c>
      <c r="F164" s="36">
        <f>D164*'[15]Convergence programme'!N$30/100</f>
        <v>0</v>
      </c>
      <c r="G164" s="36">
        <f>D164*'[15]Convergence programme'!X$30/100</f>
        <v>0</v>
      </c>
      <c r="H164" s="36">
        <f>D164*'[15]Convergence programme'!AH$30/100</f>
        <v>0</v>
      </c>
      <c r="I164" s="36">
        <f>D164*'[15]Convergence programme'!AR$30/100</f>
        <v>0</v>
      </c>
      <c r="L164" s="36">
        <f>D164*'[15]Convergence programme'!$I$47/100</f>
        <v>0</v>
      </c>
      <c r="M164" s="36">
        <f>D164*'[15]Convergence programme'!$N$47/100</f>
        <v>0</v>
      </c>
      <c r="N164" s="36">
        <f>D164*'[15]Convergence programme'!$S$47/100</f>
        <v>0</v>
      </c>
      <c r="O164" s="36">
        <f>D164*'[15]Convergence programme'!$X$47/100</f>
        <v>0</v>
      </c>
      <c r="P164" s="36">
        <f>D164*'[15]Convergence programme'!$AH$47/100</f>
        <v>0</v>
      </c>
      <c r="Q164" s="36">
        <f>D164*'[15]Convergence programme'!$AR$47/100</f>
        <v>0</v>
      </c>
      <c r="T164" s="35">
        <f t="shared" si="13"/>
        <v>0</v>
      </c>
      <c r="U164" s="35">
        <f t="shared" si="14"/>
        <v>0</v>
      </c>
      <c r="V164" s="35" t="e">
        <f>(#REF!-N164)*1000</f>
        <v>#REF!</v>
      </c>
      <c r="W164" s="3">
        <f t="shared" si="15"/>
        <v>0</v>
      </c>
      <c r="X164" s="3">
        <f t="shared" si="15"/>
        <v>0</v>
      </c>
      <c r="Y164" s="3">
        <f t="shared" si="15"/>
        <v>0</v>
      </c>
      <c r="AB164" s="28"/>
      <c r="AC164" s="27">
        <v>2040</v>
      </c>
      <c r="AD164" s="26">
        <f>X130</f>
        <v>0</v>
      </c>
      <c r="AE164" s="25"/>
    </row>
    <row r="165" spans="2:31" x14ac:dyDescent="0.3">
      <c r="C165" s="31" t="str">
        <f t="shared" si="16"/>
        <v>IODLA</v>
      </c>
      <c r="D165" s="13">
        <f t="shared" si="17"/>
        <v>0</v>
      </c>
      <c r="E165" s="36">
        <f>D165*'[15]Convergence programme'!I$30/100</f>
        <v>0</v>
      </c>
      <c r="F165" s="36">
        <f>D165*'[15]Convergence programme'!N$30/100</f>
        <v>0</v>
      </c>
      <c r="G165" s="36">
        <f>D165*'[15]Convergence programme'!X$30/100</f>
        <v>0</v>
      </c>
      <c r="H165" s="36">
        <f>D165*'[15]Convergence programme'!AH$30/100</f>
        <v>0</v>
      </c>
      <c r="I165" s="36">
        <f>D165*'[15]Convergence programme'!AR$30/100</f>
        <v>0</v>
      </c>
      <c r="L165" s="36">
        <f>D165*'[15]Convergence programme'!$I$47/100</f>
        <v>0</v>
      </c>
      <c r="M165" s="36">
        <f>D165*'[15]Convergence programme'!$N$47/100</f>
        <v>0</v>
      </c>
      <c r="N165" s="36">
        <f>D165*'[15]Convergence programme'!$S$47/100</f>
        <v>0</v>
      </c>
      <c r="O165" s="36">
        <f>D165*'[15]Convergence programme'!$X$47/100</f>
        <v>0</v>
      </c>
      <c r="P165" s="36">
        <f>D165*'[15]Convergence programme'!$AH$47/100</f>
        <v>0</v>
      </c>
      <c r="Q165" s="36">
        <f>D165*'[15]Convergence programme'!$AR$47/100</f>
        <v>0</v>
      </c>
      <c r="T165" s="35">
        <f t="shared" si="13"/>
        <v>0</v>
      </c>
      <c r="U165" s="35">
        <f t="shared" si="14"/>
        <v>0</v>
      </c>
      <c r="V165" s="35" t="e">
        <f>(#REF!-N165)*1000</f>
        <v>#REF!</v>
      </c>
      <c r="W165" s="3">
        <f t="shared" si="15"/>
        <v>0</v>
      </c>
      <c r="X165" s="3">
        <f t="shared" si="15"/>
        <v>0</v>
      </c>
      <c r="Y165" s="3">
        <f t="shared" si="15"/>
        <v>0</v>
      </c>
      <c r="AB165" s="28"/>
      <c r="AC165" s="29">
        <v>2050</v>
      </c>
      <c r="AD165" s="26">
        <f>Y130</f>
        <v>0</v>
      </c>
      <c r="AE165" s="25"/>
    </row>
    <row r="166" spans="2:31" x14ac:dyDescent="0.3">
      <c r="C166" s="31" t="str">
        <f t="shared" si="16"/>
        <v>IODEM</v>
      </c>
      <c r="D166" s="13">
        <f t="shared" si="17"/>
        <v>4.6800000000000001E-2</v>
      </c>
      <c r="E166" s="36">
        <f>D166*'[15]Convergence programme'!I$30/100</f>
        <v>4.589688510697286E-2</v>
      </c>
      <c r="F166" s="36">
        <f>D166*'[15]Convergence programme'!N$30/100</f>
        <v>5.378145912045898E-2</v>
      </c>
      <c r="G166" s="36">
        <f>D166*'[15]Convergence programme'!X$30/100</f>
        <v>6.4142782177950733E-2</v>
      </c>
      <c r="H166" s="36">
        <f>D166*'[15]Convergence programme'!AH$30/100</f>
        <v>7.4463395676649405E-2</v>
      </c>
      <c r="I166" s="36">
        <f>D166*'[15]Convergence programme'!AR$30/100</f>
        <v>8.3351427831430486E-2</v>
      </c>
      <c r="L166" s="36">
        <f>D166*'[15]Convergence programme'!$I$47/100</f>
        <v>4.589688510697286E-2</v>
      </c>
      <c r="M166" s="36">
        <f>D166*'[15]Convergence programme'!$N$47/100</f>
        <v>4.8749555053017632E-2</v>
      </c>
      <c r="N166" s="36">
        <f>D166*'[15]Convergence programme'!$S$47/100</f>
        <v>5.1991846957753329E-2</v>
      </c>
      <c r="O166" s="36">
        <f>D166*'[15]Convergence programme'!$X$47/100</f>
        <v>5.3864373339551339E-2</v>
      </c>
      <c r="P166" s="36">
        <f>D166*'[15]Convergence programme'!$AH$47/100</f>
        <v>6.1104016818914218E-2</v>
      </c>
      <c r="Q166" s="36">
        <f>D166*'[15]Convergence programme'!$AR$47/100</f>
        <v>6.8744433982107736E-2</v>
      </c>
      <c r="T166" s="35">
        <f t="shared" si="13"/>
        <v>0</v>
      </c>
      <c r="U166" s="35">
        <f t="shared" si="14"/>
        <v>5.0319040674413476</v>
      </c>
      <c r="V166" s="35" t="e">
        <f>(#REF!-N166)*1000</f>
        <v>#REF!</v>
      </c>
      <c r="W166" s="3">
        <f t="shared" si="15"/>
        <v>10.278408838399395</v>
      </c>
      <c r="X166" s="3">
        <f t="shared" si="15"/>
        <v>13.359378857735187</v>
      </c>
      <c r="Y166" s="3">
        <f t="shared" si="15"/>
        <v>14.60699384932275</v>
      </c>
      <c r="AB166" s="28" t="str">
        <f>C131</f>
        <v>IFDHT</v>
      </c>
      <c r="AC166" s="27">
        <v>2015</v>
      </c>
      <c r="AD166" s="26">
        <f>T131</f>
        <v>0</v>
      </c>
      <c r="AE166" s="25"/>
    </row>
    <row r="167" spans="2:31" x14ac:dyDescent="0.3">
      <c r="C167" s="31" t="str">
        <f t="shared" si="16"/>
        <v>IODTF</v>
      </c>
      <c r="D167" s="13">
        <f t="shared" si="17"/>
        <v>0.17199999999999999</v>
      </c>
      <c r="E167" s="36">
        <f>D167*'[15]Convergence programme'!I$30/100</f>
        <v>0.16868085979485747</v>
      </c>
      <c r="F167" s="36">
        <f>D167*'[15]Convergence programme'!N$30/100</f>
        <v>0.19765835403245607</v>
      </c>
      <c r="G167" s="36">
        <f>D167*'[15]Convergence programme'!X$30/100</f>
        <v>0.2357384302266565</v>
      </c>
      <c r="H167" s="36">
        <f>D167*'[15]Convergence programme'!AH$30/100</f>
        <v>0.27366889009366874</v>
      </c>
      <c r="I167" s="36">
        <f>D167*'[15]Convergence programme'!AR$30/100</f>
        <v>0.30633430741465906</v>
      </c>
      <c r="L167" s="36">
        <f>D167*'[15]Convergence programme'!$I$47/100</f>
        <v>0.16868085979485747</v>
      </c>
      <c r="M167" s="36">
        <f>D167*'[15]Convergence programme'!$N$47/100</f>
        <v>0.17916503139143231</v>
      </c>
      <c r="N167" s="36">
        <f>D167*'[15]Convergence programme'!$S$47/100</f>
        <v>0.19108114693875156</v>
      </c>
      <c r="O167" s="36">
        <f>D167*'[15]Convergence programme'!$X$47/100</f>
        <v>0.19796308150433398</v>
      </c>
      <c r="P167" s="36">
        <f>D167*'[15]Convergence programme'!$AH$47/100</f>
        <v>0.22457031822335996</v>
      </c>
      <c r="Q167" s="36">
        <f>D167*'[15]Convergence programme'!$AR$47/100</f>
        <v>0.25265048386586597</v>
      </c>
      <c r="T167" s="35">
        <f t="shared" si="13"/>
        <v>0</v>
      </c>
      <c r="U167" s="35">
        <f t="shared" si="14"/>
        <v>18.493322641023767</v>
      </c>
      <c r="V167" s="35" t="e">
        <f>(#REF!-N167)*1000</f>
        <v>#REF!</v>
      </c>
      <c r="W167" s="3">
        <f t="shared" si="15"/>
        <v>37.775348722322519</v>
      </c>
      <c r="X167" s="3">
        <f t="shared" si="15"/>
        <v>49.098571870308774</v>
      </c>
      <c r="Y167" s="3">
        <f t="shared" si="15"/>
        <v>53.683823548793086</v>
      </c>
      <c r="AB167" s="28"/>
      <c r="AC167" s="27">
        <v>2020</v>
      </c>
      <c r="AD167" s="26">
        <f>U131</f>
        <v>0</v>
      </c>
      <c r="AE167" s="25"/>
    </row>
    <row r="168" spans="2:31" x14ac:dyDescent="0.3">
      <c r="C168" s="31" t="str">
        <f t="shared" si="16"/>
        <v>IODFL</v>
      </c>
      <c r="D168" s="13">
        <f t="shared" si="17"/>
        <v>0</v>
      </c>
      <c r="E168" s="36">
        <f>D168*'[15]Convergence programme'!I$30/100</f>
        <v>0</v>
      </c>
      <c r="F168" s="36">
        <f>D168*'[15]Convergence programme'!N$30/100</f>
        <v>0</v>
      </c>
      <c r="G168" s="36">
        <f>D168*'[15]Convergence programme'!X$30/100</f>
        <v>0</v>
      </c>
      <c r="H168" s="36">
        <f>D168*'[15]Convergence programme'!AH$30/100</f>
        <v>0</v>
      </c>
      <c r="I168" s="36">
        <f>D168*'[15]Convergence programme'!AR$30/100</f>
        <v>0</v>
      </c>
      <c r="L168" s="36">
        <f>D168*'[15]Convergence programme'!$I$47/100</f>
        <v>0</v>
      </c>
      <c r="M168" s="36">
        <f>D168*'[15]Convergence programme'!$N$47/100</f>
        <v>0</v>
      </c>
      <c r="N168" s="36">
        <f>D168*'[15]Convergence programme'!$S$47/100</f>
        <v>0</v>
      </c>
      <c r="O168" s="36">
        <f>D168*'[15]Convergence programme'!$X$47/100</f>
        <v>0</v>
      </c>
      <c r="P168" s="36">
        <f>D168*'[15]Convergence programme'!$AH$47/100</f>
        <v>0</v>
      </c>
      <c r="Q168" s="36">
        <f>D168*'[15]Convergence programme'!$AR$47/100</f>
        <v>0</v>
      </c>
      <c r="T168" s="35">
        <f t="shared" si="13"/>
        <v>0</v>
      </c>
      <c r="U168" s="35">
        <f t="shared" si="14"/>
        <v>0</v>
      </c>
      <c r="V168" s="35" t="e">
        <f>(#REF!-N168)*1000</f>
        <v>#REF!</v>
      </c>
      <c r="W168" s="3">
        <f t="shared" si="15"/>
        <v>0</v>
      </c>
      <c r="X168" s="3">
        <f t="shared" si="15"/>
        <v>0</v>
      </c>
      <c r="Y168" s="3">
        <f t="shared" si="15"/>
        <v>0</v>
      </c>
      <c r="AB168" s="28"/>
      <c r="AC168" s="27">
        <v>2025</v>
      </c>
      <c r="AD168" s="26" t="e">
        <f>V131</f>
        <v>#REF!</v>
      </c>
      <c r="AE168" s="25"/>
    </row>
    <row r="169" spans="2:31" x14ac:dyDescent="0.3">
      <c r="B169" s="2"/>
      <c r="C169" s="34" t="e">
        <f>#REF!</f>
        <v>#REF!</v>
      </c>
      <c r="D169" s="13" t="e">
        <f>SUM(#REF!)</f>
        <v>#REF!</v>
      </c>
      <c r="E169" s="33" t="e">
        <f>D169*'[15]Convergence programme'!I$30/100</f>
        <v>#REF!</v>
      </c>
      <c r="F169" s="33" t="e">
        <f>D169*'[15]Convergence programme'!N$30/100</f>
        <v>#REF!</v>
      </c>
      <c r="G169" s="33" t="e">
        <f>D169*'[15]Convergence programme'!X$30/100</f>
        <v>#REF!</v>
      </c>
      <c r="H169" s="33" t="e">
        <f>D169*'[15]Convergence programme'!AH$30/100</f>
        <v>#REF!</v>
      </c>
      <c r="I169" s="33" t="e">
        <f>D169*'[15]Convergence programme'!AR$30/100</f>
        <v>#REF!</v>
      </c>
      <c r="J169" s="2"/>
      <c r="K169" s="2"/>
      <c r="L169" s="33" t="e">
        <f>D169*'[15]Convergence programme'!$I$47/100</f>
        <v>#REF!</v>
      </c>
      <c r="M169" s="33" t="e">
        <f>D169*'[15]Convergence programme'!$N$47/100</f>
        <v>#REF!</v>
      </c>
      <c r="N169" s="33" t="e">
        <f>D169*'[15]Convergence programme'!$S$47/100</f>
        <v>#REF!</v>
      </c>
      <c r="O169" s="33" t="e">
        <f>D169*'[15]Convergence programme'!$X$47/100</f>
        <v>#REF!</v>
      </c>
      <c r="P169" s="33" t="e">
        <f>D169*'[15]Convergence programme'!$AH$47/100</f>
        <v>#REF!</v>
      </c>
      <c r="Q169" s="33" t="e">
        <f>D169*'[15]Convergence programme'!$AR$47/100</f>
        <v>#REF!</v>
      </c>
      <c r="R169" s="2"/>
      <c r="S169" s="2"/>
      <c r="T169" s="32" t="e">
        <f t="shared" si="13"/>
        <v>#REF!</v>
      </c>
      <c r="U169" s="32" t="e">
        <f t="shared" si="14"/>
        <v>#REF!</v>
      </c>
      <c r="V169" s="32" t="e">
        <f>(#REF!-N169)*1000</f>
        <v>#REF!</v>
      </c>
      <c r="W169" s="4" t="e">
        <f t="shared" si="15"/>
        <v>#REF!</v>
      </c>
      <c r="X169" s="4" t="e">
        <f t="shared" si="15"/>
        <v>#REF!</v>
      </c>
      <c r="Y169" s="4" t="e">
        <f t="shared" si="15"/>
        <v>#REF!</v>
      </c>
      <c r="AB169" s="28"/>
      <c r="AC169" s="27">
        <v>2030</v>
      </c>
      <c r="AD169" s="26">
        <f>W131</f>
        <v>0</v>
      </c>
      <c r="AE169" s="25"/>
    </row>
    <row r="170" spans="2:31" x14ac:dyDescent="0.3">
      <c r="B170" s="37" t="s">
        <v>44</v>
      </c>
      <c r="C170" s="31" t="str">
        <f t="shared" ref="C170:C176" si="18">G46</f>
        <v>IRDMT</v>
      </c>
      <c r="D170" s="13">
        <f t="shared" ref="D170:D176" si="19">SUM(F46:F46)</f>
        <v>0</v>
      </c>
      <c r="E170" s="36">
        <f>D170*'[15]Convergence programme'!I$31/100</f>
        <v>0</v>
      </c>
      <c r="F170" s="36">
        <f>D170*'[15]Convergence programme'!N$31/100</f>
        <v>0</v>
      </c>
      <c r="G170" s="36">
        <f>D170*'[15]Convergence programme'!X$31/100</f>
        <v>0</v>
      </c>
      <c r="H170" s="36">
        <f>D170*'[15]Convergence programme'!AH$31/100</f>
        <v>0</v>
      </c>
      <c r="I170" s="36">
        <f>D170*'[15]Convergence programme'!AR$31/100</f>
        <v>0</v>
      </c>
      <c r="L170" s="36">
        <f>D170*'[15]Convergence programme'!$I$48/100</f>
        <v>0</v>
      </c>
      <c r="M170" s="36">
        <f>D170*'[15]Convergence programme'!$N$48/100</f>
        <v>0</v>
      </c>
      <c r="N170" s="36">
        <f>D170*'[15]Convergence programme'!$S$48/100</f>
        <v>0</v>
      </c>
      <c r="O170" s="36">
        <f>D170*'[15]Convergence programme'!$X$48/100</f>
        <v>0</v>
      </c>
      <c r="P170" s="36">
        <f>D170*'[15]Convergence programme'!$AH$48/100</f>
        <v>0</v>
      </c>
      <c r="Q170" s="36">
        <f>D170*'[15]Convergence programme'!$AR$48/100</f>
        <v>0</v>
      </c>
      <c r="T170" s="35">
        <f t="shared" si="13"/>
        <v>0</v>
      </c>
      <c r="U170" s="35">
        <f t="shared" si="14"/>
        <v>0</v>
      </c>
      <c r="V170" s="35" t="e">
        <f>(#REF!-N170)*1000</f>
        <v>#REF!</v>
      </c>
      <c r="W170" s="3">
        <f t="shared" si="15"/>
        <v>0</v>
      </c>
      <c r="X170" s="3">
        <f t="shared" si="15"/>
        <v>0</v>
      </c>
      <c r="Y170" s="3">
        <f t="shared" si="15"/>
        <v>0</v>
      </c>
      <c r="AB170" s="28"/>
      <c r="AC170" s="27">
        <v>2040</v>
      </c>
      <c r="AD170" s="26">
        <f>X131</f>
        <v>0</v>
      </c>
      <c r="AE170" s="25"/>
    </row>
    <row r="171" spans="2:31" x14ac:dyDescent="0.3">
      <c r="C171" s="31" t="str">
        <f t="shared" si="18"/>
        <v>IRDHT</v>
      </c>
      <c r="D171" s="13">
        <f t="shared" si="19"/>
        <v>0</v>
      </c>
      <c r="E171" s="36">
        <f>D171*'[15]Convergence programme'!I$31/100</f>
        <v>0</v>
      </c>
      <c r="F171" s="36">
        <f>D171*'[15]Convergence programme'!N$31/100</f>
        <v>0</v>
      </c>
      <c r="G171" s="36">
        <f>D171*'[15]Convergence programme'!X$31/100</f>
        <v>0</v>
      </c>
      <c r="H171" s="36">
        <f>D171*'[15]Convergence programme'!AH$31/100</f>
        <v>0</v>
      </c>
      <c r="I171" s="36">
        <f>D171*'[15]Convergence programme'!AR$31/100</f>
        <v>0</v>
      </c>
      <c r="L171" s="36">
        <f>D171*'[15]Convergence programme'!$I$48/100</f>
        <v>0</v>
      </c>
      <c r="M171" s="36">
        <f>D171*'[15]Convergence programme'!$N$48/100</f>
        <v>0</v>
      </c>
      <c r="N171" s="36">
        <f>D171*'[15]Convergence programme'!$S$48/100</f>
        <v>0</v>
      </c>
      <c r="O171" s="36">
        <f>D171*'[15]Convergence programme'!$X$48/100</f>
        <v>0</v>
      </c>
      <c r="P171" s="36">
        <f>D171*'[15]Convergence programme'!$AH$48/100</f>
        <v>0</v>
      </c>
      <c r="Q171" s="36">
        <f>D171*'[15]Convergence programme'!$AR$48/100</f>
        <v>0</v>
      </c>
      <c r="T171" s="35">
        <f t="shared" si="13"/>
        <v>0</v>
      </c>
      <c r="U171" s="35">
        <f t="shared" si="14"/>
        <v>0</v>
      </c>
      <c r="V171" s="35" t="e">
        <f>(#REF!-N171)*1000</f>
        <v>#REF!</v>
      </c>
      <c r="W171" s="3">
        <f t="shared" si="15"/>
        <v>0</v>
      </c>
      <c r="X171" s="3">
        <f t="shared" si="15"/>
        <v>0</v>
      </c>
      <c r="Y171" s="3">
        <f t="shared" si="15"/>
        <v>0</v>
      </c>
      <c r="AB171" s="28"/>
      <c r="AC171" s="29">
        <v>2050</v>
      </c>
      <c r="AD171" s="26">
        <f>Y131</f>
        <v>0</v>
      </c>
      <c r="AE171" s="25"/>
    </row>
    <row r="172" spans="2:31" x14ac:dyDescent="0.3">
      <c r="C172" s="31" t="str">
        <f t="shared" si="18"/>
        <v>IRDRH</v>
      </c>
      <c r="D172" s="13">
        <f t="shared" si="19"/>
        <v>0</v>
      </c>
      <c r="E172" s="36">
        <f>D172*'[15]Convergence programme'!I$31/100</f>
        <v>0</v>
      </c>
      <c r="F172" s="36">
        <f>D172*'[15]Convergence programme'!N$31/100</f>
        <v>0</v>
      </c>
      <c r="G172" s="36">
        <f>D172*'[15]Convergence programme'!X$31/100</f>
        <v>0</v>
      </c>
      <c r="H172" s="36">
        <f>D172*'[15]Convergence programme'!AH$31/100</f>
        <v>0</v>
      </c>
      <c r="I172" s="36">
        <f>D172*'[15]Convergence programme'!AR$31/100</f>
        <v>0</v>
      </c>
      <c r="L172" s="36">
        <f>D172*'[15]Convergence programme'!$I$48/100</f>
        <v>0</v>
      </c>
      <c r="M172" s="36">
        <f>D172*'[15]Convergence programme'!$N$48/100</f>
        <v>0</v>
      </c>
      <c r="N172" s="36">
        <f>D172*'[15]Convergence programme'!$S$48/100</f>
        <v>0</v>
      </c>
      <c r="O172" s="36">
        <f>D172*'[15]Convergence programme'!$X$48/100</f>
        <v>0</v>
      </c>
      <c r="P172" s="36">
        <f>D172*'[15]Convergence programme'!$AH$48/100</f>
        <v>0</v>
      </c>
      <c r="Q172" s="36">
        <f>D172*'[15]Convergence programme'!$AR$48/100</f>
        <v>0</v>
      </c>
      <c r="T172" s="35">
        <f t="shared" si="13"/>
        <v>0</v>
      </c>
      <c r="U172" s="35">
        <f t="shared" si="14"/>
        <v>0</v>
      </c>
      <c r="V172" s="35" t="e">
        <f>(#REF!-N172)*1000</f>
        <v>#REF!</v>
      </c>
      <c r="W172" s="3">
        <f t="shared" si="15"/>
        <v>0</v>
      </c>
      <c r="X172" s="3">
        <f t="shared" si="15"/>
        <v>0</v>
      </c>
      <c r="Y172" s="3">
        <f t="shared" si="15"/>
        <v>0</v>
      </c>
      <c r="AB172" s="28" t="str">
        <f>C132</f>
        <v>IFDRH</v>
      </c>
      <c r="AC172" s="27">
        <v>2015</v>
      </c>
      <c r="AD172" s="26">
        <f>T132</f>
        <v>0</v>
      </c>
      <c r="AE172" s="25"/>
    </row>
    <row r="173" spans="2:31" x14ac:dyDescent="0.3">
      <c r="C173" s="31" t="str">
        <f t="shared" si="18"/>
        <v>IRDLA</v>
      </c>
      <c r="D173" s="13">
        <f t="shared" si="19"/>
        <v>0</v>
      </c>
      <c r="E173" s="36">
        <f>D173*'[15]Convergence programme'!I$31/100</f>
        <v>0</v>
      </c>
      <c r="F173" s="36">
        <f>D173*'[15]Convergence programme'!N$31/100</f>
        <v>0</v>
      </c>
      <c r="G173" s="36">
        <f>D173*'[15]Convergence programme'!X$31/100</f>
        <v>0</v>
      </c>
      <c r="H173" s="36">
        <f>D173*'[15]Convergence programme'!AH$31/100</f>
        <v>0</v>
      </c>
      <c r="I173" s="36">
        <f>D173*'[15]Convergence programme'!AR$31/100</f>
        <v>0</v>
      </c>
      <c r="L173" s="36">
        <f>D173*'[15]Convergence programme'!$I$48/100</f>
        <v>0</v>
      </c>
      <c r="M173" s="36">
        <f>D173*'[15]Convergence programme'!$N$48/100</f>
        <v>0</v>
      </c>
      <c r="N173" s="36">
        <f>D173*'[15]Convergence programme'!$S$48/100</f>
        <v>0</v>
      </c>
      <c r="O173" s="36">
        <f>D173*'[15]Convergence programme'!$X$48/100</f>
        <v>0</v>
      </c>
      <c r="P173" s="36">
        <f>D173*'[15]Convergence programme'!$AH$48/100</f>
        <v>0</v>
      </c>
      <c r="Q173" s="36">
        <f>D173*'[15]Convergence programme'!$AR$48/100</f>
        <v>0</v>
      </c>
      <c r="T173" s="35">
        <f t="shared" si="13"/>
        <v>0</v>
      </c>
      <c r="U173" s="35">
        <f t="shared" si="14"/>
        <v>0</v>
      </c>
      <c r="V173" s="35" t="e">
        <f>(#REF!-N173)*1000</f>
        <v>#REF!</v>
      </c>
      <c r="W173" s="3">
        <f t="shared" si="15"/>
        <v>0</v>
      </c>
      <c r="X173" s="3">
        <f t="shared" si="15"/>
        <v>0</v>
      </c>
      <c r="Y173" s="3">
        <f t="shared" si="15"/>
        <v>0</v>
      </c>
      <c r="AB173" s="28"/>
      <c r="AC173" s="27">
        <v>2020</v>
      </c>
      <c r="AD173" s="26">
        <f>U132</f>
        <v>0</v>
      </c>
      <c r="AE173" s="25"/>
    </row>
    <row r="174" spans="2:31" x14ac:dyDescent="0.3">
      <c r="C174" s="31" t="str">
        <f t="shared" si="18"/>
        <v>IRDEM</v>
      </c>
      <c r="D174" s="13">
        <f t="shared" si="19"/>
        <v>6.1199999999999997E-2</v>
      </c>
      <c r="E174" s="36">
        <f>D174*'[15]Convergence programme'!I$31/100</f>
        <v>3.4444293180951782E-2</v>
      </c>
      <c r="F174" s="36">
        <f>D174*'[15]Convergence programme'!N$31/100</f>
        <v>3.6202307748909604E-2</v>
      </c>
      <c r="G174" s="36">
        <f>D174*'[15]Convergence programme'!X$31/100</f>
        <v>3.5267800955858103E-2</v>
      </c>
      <c r="H174" s="36">
        <f>D174*'[15]Convergence programme'!AH$31/100</f>
        <v>3.5657169423138436E-2</v>
      </c>
      <c r="I174" s="36">
        <f>D174*'[15]Convergence programme'!AR$31/100</f>
        <v>3.5835053611736993E-2</v>
      </c>
      <c r="L174" s="36">
        <f>D174*'[15]Convergence programme'!$I$48/100</f>
        <v>3.4444293180951782E-2</v>
      </c>
      <c r="M174" s="36">
        <f>D174*'[15]Convergence programme'!$N$48/100</f>
        <v>3.4613866572674921E-2</v>
      </c>
      <c r="N174" s="36">
        <f>D174*'[15]Convergence programme'!$S$48/100</f>
        <v>3.4405588084454715E-2</v>
      </c>
      <c r="O174" s="36">
        <f>D174*'[15]Convergence programme'!$X$48/100</f>
        <v>3.4553765369380256E-2</v>
      </c>
      <c r="P174" s="36">
        <f>D174*'[15]Convergence programme'!$AH$48/100</f>
        <v>3.5132205428218204E-2</v>
      </c>
      <c r="Q174" s="36">
        <f>D174*'[15]Convergence programme'!$AR$48/100</f>
        <v>3.4885534572162105E-2</v>
      </c>
      <c r="T174" s="35">
        <f t="shared" si="13"/>
        <v>0</v>
      </c>
      <c r="U174" s="35">
        <f t="shared" si="14"/>
        <v>1.5884411762346826</v>
      </c>
      <c r="V174" s="35" t="e">
        <f>(#REF!-N174)*1000</f>
        <v>#REF!</v>
      </c>
      <c r="W174" s="3">
        <f t="shared" si="15"/>
        <v>0.71403558647784715</v>
      </c>
      <c r="X174" s="3">
        <f t="shared" si="15"/>
        <v>0.52496399492023282</v>
      </c>
      <c r="Y174" s="3">
        <f t="shared" si="15"/>
        <v>0.94951903957488781</v>
      </c>
      <c r="AB174" s="28"/>
      <c r="AC174" s="27">
        <v>2025</v>
      </c>
      <c r="AD174" s="26" t="e">
        <f>V132</f>
        <v>#REF!</v>
      </c>
      <c r="AE174" s="25"/>
    </row>
    <row r="175" spans="2:31" x14ac:dyDescent="0.3">
      <c r="C175" s="31" t="str">
        <f t="shared" si="18"/>
        <v>IRDTF</v>
      </c>
      <c r="D175" s="13">
        <f t="shared" si="19"/>
        <v>0</v>
      </c>
      <c r="E175" s="36">
        <f>D175*'[15]Convergence programme'!I$31/100</f>
        <v>0</v>
      </c>
      <c r="F175" s="36">
        <f>D175*'[15]Convergence programme'!N$31/100</f>
        <v>0</v>
      </c>
      <c r="G175" s="36">
        <f>D175*'[15]Convergence programme'!X$31/100</f>
        <v>0</v>
      </c>
      <c r="H175" s="36">
        <f>D175*'[15]Convergence programme'!AH$31/100</f>
        <v>0</v>
      </c>
      <c r="I175" s="36">
        <f>D175*'[15]Convergence programme'!AR$31/100</f>
        <v>0</v>
      </c>
      <c r="L175" s="36">
        <f>D175*'[15]Convergence programme'!$I$48/100</f>
        <v>0</v>
      </c>
      <c r="M175" s="36">
        <f>D175*'[15]Convergence programme'!$N$48/100</f>
        <v>0</v>
      </c>
      <c r="N175" s="36">
        <f>D175*'[15]Convergence programme'!$S$48/100</f>
        <v>0</v>
      </c>
      <c r="O175" s="36">
        <f>D175*'[15]Convergence programme'!$X$48/100</f>
        <v>0</v>
      </c>
      <c r="P175" s="36">
        <f>D175*'[15]Convergence programme'!$AH$48/100</f>
        <v>0</v>
      </c>
      <c r="Q175" s="36">
        <f>D175*'[15]Convergence programme'!$AR$48/100</f>
        <v>0</v>
      </c>
      <c r="T175" s="35">
        <f t="shared" si="13"/>
        <v>0</v>
      </c>
      <c r="U175" s="35">
        <f t="shared" si="14"/>
        <v>0</v>
      </c>
      <c r="V175" s="35" t="e">
        <f>(#REF!-N175)*1000</f>
        <v>#REF!</v>
      </c>
      <c r="W175" s="3">
        <f t="shared" si="15"/>
        <v>0</v>
      </c>
      <c r="X175" s="3">
        <f t="shared" si="15"/>
        <v>0</v>
      </c>
      <c r="Y175" s="3">
        <f t="shared" si="15"/>
        <v>0</v>
      </c>
      <c r="AB175" s="28"/>
      <c r="AC175" s="27">
        <v>2030</v>
      </c>
      <c r="AD175" s="26">
        <f>W132</f>
        <v>0</v>
      </c>
      <c r="AE175" s="25"/>
    </row>
    <row r="176" spans="2:31" x14ac:dyDescent="0.3">
      <c r="C176" s="31" t="str">
        <f t="shared" si="18"/>
        <v>IRDFL</v>
      </c>
      <c r="D176" s="13">
        <f t="shared" si="19"/>
        <v>0</v>
      </c>
      <c r="E176" s="36">
        <f>D176*'[15]Convergence programme'!I$31/100</f>
        <v>0</v>
      </c>
      <c r="F176" s="36">
        <f>D176*'[15]Convergence programme'!N$31/100</f>
        <v>0</v>
      </c>
      <c r="G176" s="36">
        <f>D176*'[15]Convergence programme'!X$31/100</f>
        <v>0</v>
      </c>
      <c r="H176" s="36">
        <f>D176*'[15]Convergence programme'!AH$31/100</f>
        <v>0</v>
      </c>
      <c r="I176" s="36">
        <f>D176*'[15]Convergence programme'!AR$31/100</f>
        <v>0</v>
      </c>
      <c r="L176" s="36">
        <f>D176*'[15]Convergence programme'!$I$48/100</f>
        <v>0</v>
      </c>
      <c r="M176" s="36">
        <f>D176*'[15]Convergence programme'!$N$48/100</f>
        <v>0</v>
      </c>
      <c r="N176" s="36">
        <f>D176*'[15]Convergence programme'!$S$48/100</f>
        <v>0</v>
      </c>
      <c r="O176" s="36">
        <f>D176*'[15]Convergence programme'!$X$48/100</f>
        <v>0</v>
      </c>
      <c r="P176" s="36">
        <f>D176*'[15]Convergence programme'!$AH$48/100</f>
        <v>0</v>
      </c>
      <c r="Q176" s="36">
        <f>D176*'[15]Convergence programme'!$AR$48/100</f>
        <v>0</v>
      </c>
      <c r="T176" s="35">
        <f t="shared" si="13"/>
        <v>0</v>
      </c>
      <c r="U176" s="35">
        <f t="shared" si="14"/>
        <v>0</v>
      </c>
      <c r="V176" s="35" t="e">
        <f>(#REF!-N176)*1000</f>
        <v>#REF!</v>
      </c>
      <c r="W176" s="3">
        <f t="shared" si="15"/>
        <v>0</v>
      </c>
      <c r="X176" s="3">
        <f t="shared" si="15"/>
        <v>0</v>
      </c>
      <c r="Y176" s="3">
        <f t="shared" si="15"/>
        <v>0</v>
      </c>
      <c r="AB176" s="28"/>
      <c r="AC176" s="27">
        <v>2040</v>
      </c>
      <c r="AD176" s="26">
        <f>X132</f>
        <v>0</v>
      </c>
      <c r="AE176" s="25"/>
    </row>
    <row r="177" spans="2:31" x14ac:dyDescent="0.3">
      <c r="B177" s="2"/>
      <c r="C177" s="34" t="e">
        <f>#REF!</f>
        <v>#REF!</v>
      </c>
      <c r="D177" s="13" t="e">
        <f>SUM(#REF!)</f>
        <v>#REF!</v>
      </c>
      <c r="E177" s="33" t="e">
        <f>D177*'[15]Convergence programme'!I$31/100</f>
        <v>#REF!</v>
      </c>
      <c r="F177" s="33" t="e">
        <f>D177*'[15]Convergence programme'!N$31/100</f>
        <v>#REF!</v>
      </c>
      <c r="G177" s="33" t="e">
        <f>D177*'[15]Convergence programme'!X$31/100</f>
        <v>#REF!</v>
      </c>
      <c r="H177" s="33" t="e">
        <f>D177*'[15]Convergence programme'!AH$31/100</f>
        <v>#REF!</v>
      </c>
      <c r="I177" s="33" t="e">
        <f>D177*'[15]Convergence programme'!AR$31/100</f>
        <v>#REF!</v>
      </c>
      <c r="J177" s="2"/>
      <c r="K177" s="2"/>
      <c r="L177" s="33" t="e">
        <f>D177*'[15]Convergence programme'!$I$48/100</f>
        <v>#REF!</v>
      </c>
      <c r="M177" s="33" t="e">
        <f>D177*'[15]Convergence programme'!$N$48/100</f>
        <v>#REF!</v>
      </c>
      <c r="N177" s="33" t="e">
        <f>D177*'[15]Convergence programme'!$S$48/100</f>
        <v>#REF!</v>
      </c>
      <c r="O177" s="33" t="e">
        <f>D177*'[15]Convergence programme'!$X$48/100</f>
        <v>#REF!</v>
      </c>
      <c r="P177" s="33" t="e">
        <f>D177*'[15]Convergence programme'!$AH$48/100</f>
        <v>#REF!</v>
      </c>
      <c r="Q177" s="33" t="e">
        <f>D177*'[15]Convergence programme'!$AR$48/100</f>
        <v>#REF!</v>
      </c>
      <c r="R177" s="2"/>
      <c r="S177" s="2"/>
      <c r="T177" s="32" t="e">
        <f t="shared" si="13"/>
        <v>#REF!</v>
      </c>
      <c r="U177" s="32" t="e">
        <f t="shared" si="14"/>
        <v>#REF!</v>
      </c>
      <c r="V177" s="32" t="e">
        <f>(#REF!-N177)*1000</f>
        <v>#REF!</v>
      </c>
      <c r="W177" s="4" t="e">
        <f t="shared" si="15"/>
        <v>#REF!</v>
      </c>
      <c r="X177" s="4" t="e">
        <f t="shared" si="15"/>
        <v>#REF!</v>
      </c>
      <c r="Y177" s="4" t="e">
        <f t="shared" si="15"/>
        <v>#REF!</v>
      </c>
      <c r="AB177" s="28"/>
      <c r="AC177" s="29">
        <v>2050</v>
      </c>
      <c r="AD177" s="26">
        <f>Y132</f>
        <v>0</v>
      </c>
      <c r="AE177" s="25"/>
    </row>
    <row r="178" spans="2:31" x14ac:dyDescent="0.3">
      <c r="B178" s="37" t="s">
        <v>36</v>
      </c>
      <c r="C178" s="31" t="str">
        <f t="shared" ref="C178:C184" si="20">G53</f>
        <v>ISDMT</v>
      </c>
      <c r="D178" s="13">
        <f t="shared" ref="D178:D184" si="21">SUM(F53:F53)</f>
        <v>0</v>
      </c>
      <c r="E178" s="36">
        <f>D178*'[15]Convergence programme'!I$32/100</f>
        <v>0</v>
      </c>
      <c r="F178" s="36">
        <f>D178*'[15]Convergence programme'!N$32/100</f>
        <v>0</v>
      </c>
      <c r="G178" s="36">
        <f>D178*'[15]Convergence programme'!X$32/100</f>
        <v>0</v>
      </c>
      <c r="H178" s="36">
        <f>D178*'[15]Convergence programme'!AH$32/100</f>
        <v>0</v>
      </c>
      <c r="I178" s="36">
        <f>D178*'[15]Convergence programme'!AR$32/100</f>
        <v>0</v>
      </c>
      <c r="L178" s="36">
        <f>D178*'[15]Convergence programme'!$I$49/100</f>
        <v>0</v>
      </c>
      <c r="M178" s="36">
        <f>D178*'[15]Convergence programme'!$N$49/100</f>
        <v>0</v>
      </c>
      <c r="N178" s="36">
        <f>D178*'[15]Convergence programme'!$S$49/100</f>
        <v>0</v>
      </c>
      <c r="O178" s="36">
        <f>D178*'[15]Convergence programme'!$X$49/100</f>
        <v>0</v>
      </c>
      <c r="P178" s="36">
        <f>D178*'[15]Convergence programme'!$AH$49/100</f>
        <v>0</v>
      </c>
      <c r="Q178" s="36">
        <f>D178*'[15]Convergence programme'!$AR$49/100</f>
        <v>0</v>
      </c>
      <c r="T178" s="35">
        <f t="shared" si="13"/>
        <v>0</v>
      </c>
      <c r="U178" s="35">
        <f t="shared" si="14"/>
        <v>0</v>
      </c>
      <c r="V178" s="35" t="e">
        <f>(#REF!-N178)*1000</f>
        <v>#REF!</v>
      </c>
      <c r="W178" s="3">
        <f t="shared" si="15"/>
        <v>0</v>
      </c>
      <c r="X178" s="3">
        <f t="shared" si="15"/>
        <v>0</v>
      </c>
      <c r="Y178" s="3">
        <f t="shared" si="15"/>
        <v>0</v>
      </c>
      <c r="AB178" s="28" t="str">
        <f>C133</f>
        <v>IFDLA</v>
      </c>
      <c r="AC178" s="27">
        <v>2015</v>
      </c>
      <c r="AD178" s="26">
        <f>T133</f>
        <v>0</v>
      </c>
      <c r="AE178" s="25"/>
    </row>
    <row r="179" spans="2:31" x14ac:dyDescent="0.3">
      <c r="C179" s="31" t="str">
        <f t="shared" si="20"/>
        <v>ISDHT</v>
      </c>
      <c r="D179" s="13">
        <f t="shared" si="21"/>
        <v>4.3749459999999996</v>
      </c>
      <c r="E179" s="36">
        <f>D179*'[15]Convergence programme'!I$32/100</f>
        <v>4.7108634996038354</v>
      </c>
      <c r="F179" s="36">
        <f>D179*'[15]Convergence programme'!N$32/100</f>
        <v>5.9241652308844683</v>
      </c>
      <c r="G179" s="36">
        <f>D179*'[15]Convergence programme'!X$32/100</f>
        <v>6.9571690607248913</v>
      </c>
      <c r="H179" s="36">
        <f>D179*'[15]Convergence programme'!AH$32/100</f>
        <v>7.4948076348429336</v>
      </c>
      <c r="I179" s="36">
        <f>D179*'[15]Convergence programme'!AR$32/100</f>
        <v>8.8423853535313288</v>
      </c>
      <c r="L179" s="36">
        <f>D179*'[15]Convergence programme'!$I$49/100</f>
        <v>4.7108634996038354</v>
      </c>
      <c r="M179" s="36">
        <f>D179*'[15]Convergence programme'!$N$49/100</f>
        <v>4.7075529785151451</v>
      </c>
      <c r="N179" s="36">
        <f>D179*'[15]Convergence programme'!$S$49/100</f>
        <v>4.3955569444071685</v>
      </c>
      <c r="O179" s="36">
        <f>D179*'[15]Convergence programme'!$X$49/100</f>
        <v>4.1324366399288914</v>
      </c>
      <c r="P179" s="36">
        <f>D179*'[15]Convergence programme'!$AH$49/100</f>
        <v>3.5987694930643452</v>
      </c>
      <c r="Q179" s="36">
        <f>D179*'[15]Convergence programme'!$AR$49/100</f>
        <v>3.5667583404295522</v>
      </c>
      <c r="T179" s="35">
        <f t="shared" si="13"/>
        <v>0</v>
      </c>
      <c r="U179" s="35">
        <f t="shared" si="14"/>
        <v>1216.6122523693232</v>
      </c>
      <c r="V179" s="35" t="e">
        <f>(#REF!-N179)*1000</f>
        <v>#REF!</v>
      </c>
      <c r="W179" s="3">
        <f t="shared" si="15"/>
        <v>2824.732420796</v>
      </c>
      <c r="X179" s="3">
        <f t="shared" si="15"/>
        <v>3896.0381417785884</v>
      </c>
      <c r="Y179" s="3">
        <f t="shared" si="15"/>
        <v>5275.6270131017764</v>
      </c>
      <c r="AB179" s="28"/>
      <c r="AC179" s="27">
        <v>2020</v>
      </c>
      <c r="AD179" s="26">
        <f>U133</f>
        <v>0</v>
      </c>
      <c r="AE179" s="25"/>
    </row>
    <row r="180" spans="2:31" x14ac:dyDescent="0.3">
      <c r="C180" s="31" t="str">
        <f t="shared" si="20"/>
        <v>ISDRH</v>
      </c>
      <c r="D180" s="13">
        <f t="shared" si="21"/>
        <v>0</v>
      </c>
      <c r="E180" s="36">
        <f>D180*'[15]Convergence programme'!I$32/100</f>
        <v>0</v>
      </c>
      <c r="F180" s="36">
        <f>D180*'[15]Convergence programme'!N$32/100</f>
        <v>0</v>
      </c>
      <c r="G180" s="36">
        <f>D180*'[15]Convergence programme'!X$32/100</f>
        <v>0</v>
      </c>
      <c r="H180" s="36">
        <f>D180*'[15]Convergence programme'!AH$32/100</f>
        <v>0</v>
      </c>
      <c r="I180" s="36">
        <f>D180*'[15]Convergence programme'!AR$32/100</f>
        <v>0</v>
      </c>
      <c r="L180" s="36">
        <f>D180*'[15]Convergence programme'!$I$49/100</f>
        <v>0</v>
      </c>
      <c r="M180" s="36">
        <f>D180*'[15]Convergence programme'!$N$49/100</f>
        <v>0</v>
      </c>
      <c r="N180" s="36">
        <f>D180*'[15]Convergence programme'!$S$49/100</f>
        <v>0</v>
      </c>
      <c r="O180" s="36">
        <f>D180*'[15]Convergence programme'!$X$49/100</f>
        <v>0</v>
      </c>
      <c r="P180" s="36">
        <f>D180*'[15]Convergence programme'!$AH$49/100</f>
        <v>0</v>
      </c>
      <c r="Q180" s="36">
        <f>D180*'[15]Convergence programme'!$AR$49/100</f>
        <v>0</v>
      </c>
      <c r="T180" s="35">
        <f t="shared" si="13"/>
        <v>0</v>
      </c>
      <c r="U180" s="35">
        <f t="shared" si="14"/>
        <v>0</v>
      </c>
      <c r="V180" s="35" t="e">
        <f>(#REF!-N180)*1000</f>
        <v>#REF!</v>
      </c>
      <c r="W180" s="3">
        <f t="shared" si="15"/>
        <v>0</v>
      </c>
      <c r="X180" s="3">
        <f t="shared" si="15"/>
        <v>0</v>
      </c>
      <c r="Y180" s="3">
        <f t="shared" si="15"/>
        <v>0</v>
      </c>
      <c r="AB180" s="28"/>
      <c r="AC180" s="27">
        <v>2025</v>
      </c>
      <c r="AD180" s="26" t="e">
        <f>V133</f>
        <v>#REF!</v>
      </c>
      <c r="AE180" s="25"/>
    </row>
    <row r="181" spans="2:31" x14ac:dyDescent="0.3">
      <c r="C181" s="31" t="str">
        <f t="shared" si="20"/>
        <v>ISDLA</v>
      </c>
      <c r="D181" s="13">
        <f t="shared" si="21"/>
        <v>0</v>
      </c>
      <c r="E181" s="36">
        <f>D181*'[15]Convergence programme'!I$32/100</f>
        <v>0</v>
      </c>
      <c r="F181" s="36">
        <f>D181*'[15]Convergence programme'!N$32/100</f>
        <v>0</v>
      </c>
      <c r="G181" s="36">
        <f>D181*'[15]Convergence programme'!X$32/100</f>
        <v>0</v>
      </c>
      <c r="H181" s="36">
        <f>D181*'[15]Convergence programme'!AH$32/100</f>
        <v>0</v>
      </c>
      <c r="I181" s="36">
        <f>D181*'[15]Convergence programme'!AR$32/100</f>
        <v>0</v>
      </c>
      <c r="L181" s="36">
        <f>D181*'[15]Convergence programme'!$I$49/100</f>
        <v>0</v>
      </c>
      <c r="M181" s="36">
        <f>D181*'[15]Convergence programme'!$N$49/100</f>
        <v>0</v>
      </c>
      <c r="N181" s="36">
        <f>D181*'[15]Convergence programme'!$S$49/100</f>
        <v>0</v>
      </c>
      <c r="O181" s="36">
        <f>D181*'[15]Convergence programme'!$X$49/100</f>
        <v>0</v>
      </c>
      <c r="P181" s="36">
        <f>D181*'[15]Convergence programme'!$AH$49/100</f>
        <v>0</v>
      </c>
      <c r="Q181" s="36">
        <f>D181*'[15]Convergence programme'!$AR$49/100</f>
        <v>0</v>
      </c>
      <c r="T181" s="35">
        <f t="shared" si="13"/>
        <v>0</v>
      </c>
      <c r="U181" s="35">
        <f t="shared" si="14"/>
        <v>0</v>
      </c>
      <c r="V181" s="35" t="e">
        <f>(#REF!-N181)*1000</f>
        <v>#REF!</v>
      </c>
      <c r="W181" s="3">
        <f t="shared" si="15"/>
        <v>0</v>
      </c>
      <c r="X181" s="3">
        <f t="shared" si="15"/>
        <v>0</v>
      </c>
      <c r="Y181" s="3">
        <f t="shared" si="15"/>
        <v>0</v>
      </c>
      <c r="AB181" s="28"/>
      <c r="AC181" s="27">
        <v>2030</v>
      </c>
      <c r="AD181" s="26">
        <f>W133</f>
        <v>0</v>
      </c>
      <c r="AE181" s="25"/>
    </row>
    <row r="182" spans="2:31" x14ac:dyDescent="0.3">
      <c r="C182" s="31" t="str">
        <f t="shared" si="20"/>
        <v>ISDEM</v>
      </c>
      <c r="D182" s="13">
        <f t="shared" si="21"/>
        <v>0</v>
      </c>
      <c r="E182" s="36">
        <f>D182*'[15]Convergence programme'!I$32/100</f>
        <v>0</v>
      </c>
      <c r="F182" s="36">
        <f>D182*'[15]Convergence programme'!N$32/100</f>
        <v>0</v>
      </c>
      <c r="G182" s="36">
        <f>D182*'[15]Convergence programme'!X$32/100</f>
        <v>0</v>
      </c>
      <c r="H182" s="36">
        <f>D182*'[15]Convergence programme'!AH$32/100</f>
        <v>0</v>
      </c>
      <c r="I182" s="36">
        <f>D182*'[15]Convergence programme'!AR$32/100</f>
        <v>0</v>
      </c>
      <c r="L182" s="36">
        <f>D182*'[15]Convergence programme'!$I$49/100</f>
        <v>0</v>
      </c>
      <c r="M182" s="36">
        <f>D182*'[15]Convergence programme'!$N$49/100</f>
        <v>0</v>
      </c>
      <c r="N182" s="36">
        <f>D182*'[15]Convergence programme'!$S$49/100</f>
        <v>0</v>
      </c>
      <c r="O182" s="36">
        <f>D182*'[15]Convergence programme'!$X$49/100</f>
        <v>0</v>
      </c>
      <c r="P182" s="36">
        <f>D182*'[15]Convergence programme'!$AH$49/100</f>
        <v>0</v>
      </c>
      <c r="Q182" s="36">
        <f>D182*'[15]Convergence programme'!$AR$49/100</f>
        <v>0</v>
      </c>
      <c r="T182" s="35">
        <f t="shared" si="13"/>
        <v>0</v>
      </c>
      <c r="U182" s="35">
        <f t="shared" si="14"/>
        <v>0</v>
      </c>
      <c r="V182" s="35" t="e">
        <f>(#REF!-N182)*1000</f>
        <v>#REF!</v>
      </c>
      <c r="W182" s="3">
        <f t="shared" si="15"/>
        <v>0</v>
      </c>
      <c r="X182" s="3">
        <f t="shared" si="15"/>
        <v>0</v>
      </c>
      <c r="Y182" s="3">
        <f t="shared" si="15"/>
        <v>0</v>
      </c>
      <c r="AB182" s="28"/>
      <c r="AC182" s="27">
        <v>2040</v>
      </c>
      <c r="AD182" s="26">
        <f>X133</f>
        <v>0</v>
      </c>
      <c r="AE182" s="25"/>
    </row>
    <row r="183" spans="2:31" x14ac:dyDescent="0.3">
      <c r="C183" s="31" t="str">
        <f t="shared" si="20"/>
        <v>ISDTF</v>
      </c>
      <c r="D183" s="13">
        <f t="shared" si="21"/>
        <v>0</v>
      </c>
      <c r="E183" s="36">
        <f>D183*'[15]Convergence programme'!I$32/100</f>
        <v>0</v>
      </c>
      <c r="F183" s="36">
        <f>D183*'[15]Convergence programme'!N$32/100</f>
        <v>0</v>
      </c>
      <c r="G183" s="36">
        <f>D183*'[15]Convergence programme'!X$32/100</f>
        <v>0</v>
      </c>
      <c r="H183" s="36">
        <f>D183*'[15]Convergence programme'!AH$32/100</f>
        <v>0</v>
      </c>
      <c r="I183" s="36">
        <f>D183*'[15]Convergence programme'!AR$32/100</f>
        <v>0</v>
      </c>
      <c r="L183" s="36">
        <f>D183*'[15]Convergence programme'!$I$49/100</f>
        <v>0</v>
      </c>
      <c r="M183" s="36">
        <f>D183*'[15]Convergence programme'!$N$49/100</f>
        <v>0</v>
      </c>
      <c r="N183" s="36">
        <f>D183*'[15]Convergence programme'!$S$49/100</f>
        <v>0</v>
      </c>
      <c r="O183" s="36">
        <f>D183*'[15]Convergence programme'!$X$49/100</f>
        <v>0</v>
      </c>
      <c r="P183" s="36">
        <f>D183*'[15]Convergence programme'!$AH$49/100</f>
        <v>0</v>
      </c>
      <c r="Q183" s="36">
        <f>D183*'[15]Convergence programme'!$AR$49/100</f>
        <v>0</v>
      </c>
      <c r="T183" s="35">
        <f t="shared" si="13"/>
        <v>0</v>
      </c>
      <c r="U183" s="35">
        <f t="shared" si="14"/>
        <v>0</v>
      </c>
      <c r="V183" s="35" t="e">
        <f>(#REF!-N183)*1000</f>
        <v>#REF!</v>
      </c>
      <c r="W183" s="3">
        <f t="shared" si="15"/>
        <v>0</v>
      </c>
      <c r="X183" s="3">
        <f t="shared" si="15"/>
        <v>0</v>
      </c>
      <c r="Y183" s="3">
        <f t="shared" si="15"/>
        <v>0</v>
      </c>
      <c r="AB183" s="28"/>
      <c r="AC183" s="29">
        <v>2050</v>
      </c>
      <c r="AD183" s="26">
        <f>Y133</f>
        <v>0</v>
      </c>
      <c r="AE183" s="25"/>
    </row>
    <row r="184" spans="2:31" x14ac:dyDescent="0.3">
      <c r="C184" s="31" t="str">
        <f t="shared" si="20"/>
        <v>ISDFL</v>
      </c>
      <c r="D184" s="13">
        <f t="shared" si="21"/>
        <v>0</v>
      </c>
      <c r="E184" s="36">
        <f>D184*'[15]Convergence programme'!I$32/100</f>
        <v>0</v>
      </c>
      <c r="F184" s="36">
        <f>D184*'[15]Convergence programme'!N$32/100</f>
        <v>0</v>
      </c>
      <c r="G184" s="36">
        <f>D184*'[15]Convergence programme'!X$32/100</f>
        <v>0</v>
      </c>
      <c r="H184" s="36">
        <f>D184*'[15]Convergence programme'!AH$32/100</f>
        <v>0</v>
      </c>
      <c r="I184" s="36">
        <f>D184*'[15]Convergence programme'!AR$32/100</f>
        <v>0</v>
      </c>
      <c r="L184" s="36">
        <f>D184*'[15]Convergence programme'!$I$49/100</f>
        <v>0</v>
      </c>
      <c r="M184" s="36">
        <f>D184*'[15]Convergence programme'!$N$49/100</f>
        <v>0</v>
      </c>
      <c r="N184" s="36">
        <f>D184*'[15]Convergence programme'!$S$49/100</f>
        <v>0</v>
      </c>
      <c r="O184" s="36">
        <f>D184*'[15]Convergence programme'!$X$49/100</f>
        <v>0</v>
      </c>
      <c r="P184" s="36">
        <f>D184*'[15]Convergence programme'!$AH$49/100</f>
        <v>0</v>
      </c>
      <c r="Q184" s="36">
        <f>D184*'[15]Convergence programme'!$AR$49/100</f>
        <v>0</v>
      </c>
      <c r="T184" s="35">
        <f t="shared" si="13"/>
        <v>0</v>
      </c>
      <c r="U184" s="35">
        <f t="shared" si="14"/>
        <v>0</v>
      </c>
      <c r="V184" s="35" t="e">
        <f>(#REF!-N184)*1000</f>
        <v>#REF!</v>
      </c>
      <c r="W184" s="3">
        <f t="shared" si="15"/>
        <v>0</v>
      </c>
      <c r="X184" s="3">
        <f t="shared" si="15"/>
        <v>0</v>
      </c>
      <c r="Y184" s="3">
        <f t="shared" si="15"/>
        <v>0</v>
      </c>
      <c r="AB184" s="28" t="str">
        <f>C134</f>
        <v>IFDEM</v>
      </c>
      <c r="AC184" s="27">
        <v>2015</v>
      </c>
      <c r="AD184" s="26">
        <f>T134</f>
        <v>0</v>
      </c>
      <c r="AE184" s="25"/>
    </row>
    <row r="185" spans="2:31" x14ac:dyDescent="0.3">
      <c r="B185" s="2"/>
      <c r="C185" s="34" t="e">
        <f>#REF!</f>
        <v>#REF!</v>
      </c>
      <c r="D185" s="13" t="e">
        <f>SUM(#REF!)</f>
        <v>#REF!</v>
      </c>
      <c r="E185" s="33" t="e">
        <f>D185*'[15]Convergence programme'!I$32/100</f>
        <v>#REF!</v>
      </c>
      <c r="F185" s="33" t="e">
        <f>D185*'[15]Convergence programme'!N$32/100</f>
        <v>#REF!</v>
      </c>
      <c r="G185" s="33" t="e">
        <f>D185*'[15]Convergence programme'!X$32/100</f>
        <v>#REF!</v>
      </c>
      <c r="H185" s="33" t="e">
        <f>D185*'[15]Convergence programme'!AH$32/100</f>
        <v>#REF!</v>
      </c>
      <c r="I185" s="33" t="e">
        <f>D185*'[15]Convergence programme'!AR$32/100</f>
        <v>#REF!</v>
      </c>
      <c r="J185" s="2"/>
      <c r="K185" s="2"/>
      <c r="L185" s="33" t="e">
        <f>D185*'[15]Convergence programme'!$I$49/100</f>
        <v>#REF!</v>
      </c>
      <c r="M185" s="33" t="e">
        <f>D185*'[15]Convergence programme'!$N$49/100</f>
        <v>#REF!</v>
      </c>
      <c r="N185" s="33" t="e">
        <f>D185*'[15]Convergence programme'!$S$49/100</f>
        <v>#REF!</v>
      </c>
      <c r="O185" s="33" t="e">
        <f>D185*'[15]Convergence programme'!$X$49/100</f>
        <v>#REF!</v>
      </c>
      <c r="P185" s="33" t="e">
        <f>D185*'[15]Convergence programme'!$AH$49/100</f>
        <v>#REF!</v>
      </c>
      <c r="Q185" s="33" t="e">
        <f>D185*'[15]Convergence programme'!$AR$49/100</f>
        <v>#REF!</v>
      </c>
      <c r="R185" s="2"/>
      <c r="S185" s="2"/>
      <c r="T185" s="32" t="e">
        <f t="shared" si="13"/>
        <v>#REF!</v>
      </c>
      <c r="U185" s="32" t="e">
        <f t="shared" si="14"/>
        <v>#REF!</v>
      </c>
      <c r="V185" s="32" t="e">
        <f>(#REF!-N185)*1000</f>
        <v>#REF!</v>
      </c>
      <c r="W185" s="4" t="e">
        <f t="shared" si="15"/>
        <v>#REF!</v>
      </c>
      <c r="X185" s="4" t="e">
        <f t="shared" si="15"/>
        <v>#REF!</v>
      </c>
      <c r="Y185" s="4" t="e">
        <f t="shared" si="15"/>
        <v>#REF!</v>
      </c>
      <c r="AB185" s="28"/>
      <c r="AC185" s="27">
        <v>2020</v>
      </c>
      <c r="AD185" s="26">
        <f>U134</f>
        <v>157.92437380892866</v>
      </c>
      <c r="AE185" s="25"/>
    </row>
    <row r="186" spans="2:31" x14ac:dyDescent="0.3">
      <c r="B186" s="37" t="s">
        <v>43</v>
      </c>
      <c r="C186" s="31" t="str">
        <f t="shared" ref="C186:C192" si="22">G60</f>
        <v>IMDMT</v>
      </c>
      <c r="D186" s="13">
        <f t="shared" ref="D186:D192" si="23">SUM(F60:F60)</f>
        <v>0</v>
      </c>
      <c r="E186" s="36">
        <f>D186*'[15]Convergence programme'!I$33/100</f>
        <v>0</v>
      </c>
      <c r="F186" s="36">
        <f>D186*'[15]Convergence programme'!N$33/100</f>
        <v>0</v>
      </c>
      <c r="G186" s="36">
        <f>D186*'[15]Convergence programme'!X$33/100</f>
        <v>0</v>
      </c>
      <c r="H186" s="36">
        <f>D186*'[15]Convergence programme'!AH$33/100</f>
        <v>0</v>
      </c>
      <c r="I186" s="36">
        <f>D186*'[15]Convergence programme'!AR$33/100</f>
        <v>0</v>
      </c>
      <c r="L186" s="36">
        <f>D186*'[15]Convergence programme'!$I$50/100</f>
        <v>0</v>
      </c>
      <c r="M186" s="36">
        <f>D186*'[15]Convergence programme'!$N$50/100</f>
        <v>0</v>
      </c>
      <c r="N186" s="36">
        <f>D186*'[15]Convergence programme'!$S$50/100</f>
        <v>0</v>
      </c>
      <c r="O186" s="36">
        <f>D186*'[15]Convergence programme'!$X$50/100</f>
        <v>0</v>
      </c>
      <c r="P186" s="36">
        <f>D186*'[15]Convergence programme'!$AH$50/100</f>
        <v>0</v>
      </c>
      <c r="Q186" s="36">
        <f>D186*'[15]Convergence programme'!$AR$50/100</f>
        <v>0</v>
      </c>
      <c r="T186" s="35">
        <f t="shared" ref="T186:T217" si="24">(E186-L186)*1000</f>
        <v>0</v>
      </c>
      <c r="U186" s="35">
        <f t="shared" ref="U186:U217" si="25">(F186-M186)*1000</f>
        <v>0</v>
      </c>
      <c r="V186" s="35" t="e">
        <f>(#REF!-N186)*1000</f>
        <v>#REF!</v>
      </c>
      <c r="W186" s="3">
        <f t="shared" ref="W186:Y217" si="26">(G186-O186)*1000</f>
        <v>0</v>
      </c>
      <c r="X186" s="3">
        <f t="shared" si="26"/>
        <v>0</v>
      </c>
      <c r="Y186" s="3">
        <f t="shared" si="26"/>
        <v>0</v>
      </c>
      <c r="AB186" s="28"/>
      <c r="AC186" s="27">
        <v>2025</v>
      </c>
      <c r="AD186" s="26" t="e">
        <f>V134</f>
        <v>#REF!</v>
      </c>
      <c r="AE186" s="25"/>
    </row>
    <row r="187" spans="2:31" x14ac:dyDescent="0.3">
      <c r="C187" s="31" t="str">
        <f t="shared" si="22"/>
        <v>IMDHT</v>
      </c>
      <c r="D187" s="13">
        <f t="shared" si="23"/>
        <v>0</v>
      </c>
      <c r="E187" s="36">
        <f>D187*'[15]Convergence programme'!I$33/100</f>
        <v>0</v>
      </c>
      <c r="F187" s="36">
        <f>D187*'[15]Convergence programme'!N$33/100</f>
        <v>0</v>
      </c>
      <c r="G187" s="36">
        <f>D187*'[15]Convergence programme'!X$33/100</f>
        <v>0</v>
      </c>
      <c r="H187" s="36">
        <f>D187*'[15]Convergence programme'!AH$33/100</f>
        <v>0</v>
      </c>
      <c r="I187" s="36">
        <f>D187*'[15]Convergence programme'!AR$33/100</f>
        <v>0</v>
      </c>
      <c r="L187" s="36">
        <f>D187*'[15]Convergence programme'!$I$50/100</f>
        <v>0</v>
      </c>
      <c r="M187" s="36">
        <f>D187*'[15]Convergence programme'!$N$50/100</f>
        <v>0</v>
      </c>
      <c r="N187" s="36">
        <f>D187*'[15]Convergence programme'!$S$50/100</f>
        <v>0</v>
      </c>
      <c r="O187" s="36">
        <f>D187*'[15]Convergence programme'!$X$50/100</f>
        <v>0</v>
      </c>
      <c r="P187" s="36">
        <f>D187*'[15]Convergence programme'!$AH$50/100</f>
        <v>0</v>
      </c>
      <c r="Q187" s="36">
        <f>D187*'[15]Convergence programme'!$AR$50/100</f>
        <v>0</v>
      </c>
      <c r="T187" s="35">
        <f t="shared" si="24"/>
        <v>0</v>
      </c>
      <c r="U187" s="35">
        <f t="shared" si="25"/>
        <v>0</v>
      </c>
      <c r="V187" s="35" t="e">
        <f>(#REF!-N187)*1000</f>
        <v>#REF!</v>
      </c>
      <c r="W187" s="3">
        <f t="shared" si="26"/>
        <v>0</v>
      </c>
      <c r="X187" s="3">
        <f t="shared" si="26"/>
        <v>0</v>
      </c>
      <c r="Y187" s="3">
        <f t="shared" si="26"/>
        <v>0</v>
      </c>
      <c r="AB187" s="28"/>
      <c r="AC187" s="27">
        <v>2030</v>
      </c>
      <c r="AD187" s="26">
        <f>W134</f>
        <v>322.58390815899628</v>
      </c>
      <c r="AE187" s="25"/>
    </row>
    <row r="188" spans="2:31" x14ac:dyDescent="0.3">
      <c r="C188" s="31" t="str">
        <f t="shared" si="22"/>
        <v>IMDRH</v>
      </c>
      <c r="D188" s="13">
        <f t="shared" si="23"/>
        <v>0</v>
      </c>
      <c r="E188" s="36">
        <f>D188*'[15]Convergence programme'!I$33/100</f>
        <v>0</v>
      </c>
      <c r="F188" s="36">
        <f>D188*'[15]Convergence programme'!N$33/100</f>
        <v>0</v>
      </c>
      <c r="G188" s="36">
        <f>D188*'[15]Convergence programme'!X$33/100</f>
        <v>0</v>
      </c>
      <c r="H188" s="36">
        <f>D188*'[15]Convergence programme'!AH$33/100</f>
        <v>0</v>
      </c>
      <c r="I188" s="36">
        <f>D188*'[15]Convergence programme'!AR$33/100</f>
        <v>0</v>
      </c>
      <c r="L188" s="36">
        <f>D188*'[15]Convergence programme'!$I$50/100</f>
        <v>0</v>
      </c>
      <c r="M188" s="36">
        <f>D188*'[15]Convergence programme'!$N$50/100</f>
        <v>0</v>
      </c>
      <c r="N188" s="36">
        <f>D188*'[15]Convergence programme'!$S$50/100</f>
        <v>0</v>
      </c>
      <c r="O188" s="36">
        <f>D188*'[15]Convergence programme'!$X$50/100</f>
        <v>0</v>
      </c>
      <c r="P188" s="36">
        <f>D188*'[15]Convergence programme'!$AH$50/100</f>
        <v>0</v>
      </c>
      <c r="Q188" s="36">
        <f>D188*'[15]Convergence programme'!$AR$50/100</f>
        <v>0</v>
      </c>
      <c r="T188" s="35">
        <f t="shared" si="24"/>
        <v>0</v>
      </c>
      <c r="U188" s="35">
        <f t="shared" si="25"/>
        <v>0</v>
      </c>
      <c r="V188" s="35" t="e">
        <f>(#REF!-N188)*1000</f>
        <v>#REF!</v>
      </c>
      <c r="W188" s="3">
        <f t="shared" si="26"/>
        <v>0</v>
      </c>
      <c r="X188" s="3">
        <f t="shared" si="26"/>
        <v>0</v>
      </c>
      <c r="Y188" s="3">
        <f t="shared" si="26"/>
        <v>0</v>
      </c>
      <c r="AB188" s="28"/>
      <c r="AC188" s="27">
        <v>2040</v>
      </c>
      <c r="AD188" s="26">
        <f>X134</f>
        <v>419.27896722738092</v>
      </c>
      <c r="AE188" s="25"/>
    </row>
    <row r="189" spans="2:31" x14ac:dyDescent="0.3">
      <c r="C189" s="31" t="str">
        <f t="shared" si="22"/>
        <v>IMDLA</v>
      </c>
      <c r="D189" s="13">
        <f t="shared" si="23"/>
        <v>0</v>
      </c>
      <c r="E189" s="36">
        <f>D189*'[15]Convergence programme'!I$33/100</f>
        <v>0</v>
      </c>
      <c r="F189" s="36">
        <f>D189*'[15]Convergence programme'!N$33/100</f>
        <v>0</v>
      </c>
      <c r="G189" s="36">
        <f>D189*'[15]Convergence programme'!X$33/100</f>
        <v>0</v>
      </c>
      <c r="H189" s="36">
        <f>D189*'[15]Convergence programme'!AH$33/100</f>
        <v>0</v>
      </c>
      <c r="I189" s="36">
        <f>D189*'[15]Convergence programme'!AR$33/100</f>
        <v>0</v>
      </c>
      <c r="L189" s="36">
        <f>D189*'[15]Convergence programme'!$I$50/100</f>
        <v>0</v>
      </c>
      <c r="M189" s="36">
        <f>D189*'[15]Convergence programme'!$N$50/100</f>
        <v>0</v>
      </c>
      <c r="N189" s="36">
        <f>D189*'[15]Convergence programme'!$S$50/100</f>
        <v>0</v>
      </c>
      <c r="O189" s="36">
        <f>D189*'[15]Convergence programme'!$X$50/100</f>
        <v>0</v>
      </c>
      <c r="P189" s="36">
        <f>D189*'[15]Convergence programme'!$AH$50/100</f>
        <v>0</v>
      </c>
      <c r="Q189" s="36">
        <f>D189*'[15]Convergence programme'!$AR$50/100</f>
        <v>0</v>
      </c>
      <c r="T189" s="35">
        <f t="shared" si="24"/>
        <v>0</v>
      </c>
      <c r="U189" s="35">
        <f t="shared" si="25"/>
        <v>0</v>
      </c>
      <c r="V189" s="35" t="e">
        <f>(#REF!-N189)*1000</f>
        <v>#REF!</v>
      </c>
      <c r="W189" s="3">
        <f t="shared" si="26"/>
        <v>0</v>
      </c>
      <c r="X189" s="3">
        <f t="shared" si="26"/>
        <v>0</v>
      </c>
      <c r="Y189" s="3">
        <f t="shared" si="26"/>
        <v>0</v>
      </c>
      <c r="AB189" s="28"/>
      <c r="AC189" s="29">
        <v>2050</v>
      </c>
      <c r="AD189" s="26">
        <f>Y134</f>
        <v>458.43488388643783</v>
      </c>
      <c r="AE189" s="25"/>
    </row>
    <row r="190" spans="2:31" x14ac:dyDescent="0.3">
      <c r="C190" s="31" t="str">
        <f t="shared" si="22"/>
        <v>IMDEM</v>
      </c>
      <c r="D190" s="13">
        <f t="shared" si="23"/>
        <v>3.5999999999999997E-2</v>
      </c>
      <c r="E190" s="36">
        <f>D190*'[15]Convergence programme'!I$33/100</f>
        <v>3.5305296236132967E-2</v>
      </c>
      <c r="F190" s="36">
        <f>D190*'[15]Convergence programme'!N$33/100</f>
        <v>4.1370353169583832E-2</v>
      </c>
      <c r="G190" s="36">
        <f>D190*'[15]Convergence programme'!X$33/100</f>
        <v>4.9340601675346714E-2</v>
      </c>
      <c r="H190" s="36">
        <f>D190*'[15]Convergence programme'!AH$33/100</f>
        <v>5.7279535135884151E-2</v>
      </c>
      <c r="I190" s="36">
        <f>D190*'[15]Convergence programme'!AR$33/100</f>
        <v>6.4116482947254208E-2</v>
      </c>
      <c r="L190" s="36">
        <f>D190*'[15]Convergence programme'!$I$50/100</f>
        <v>3.5305296236132967E-2</v>
      </c>
      <c r="M190" s="36">
        <f>D190*'[15]Convergence programme'!$N$50/100</f>
        <v>3.7499657733090483E-2</v>
      </c>
      <c r="N190" s="36">
        <f>D190*'[15]Convergence programme'!$S$50/100</f>
        <v>3.9993728429041024E-2</v>
      </c>
      <c r="O190" s="36">
        <f>D190*'[15]Convergence programme'!$X$50/100</f>
        <v>4.1434133338116415E-2</v>
      </c>
      <c r="P190" s="36">
        <f>D190*'[15]Convergence programme'!$AH$50/100</f>
        <v>4.700308986070325E-2</v>
      </c>
      <c r="Q190" s="36">
        <f>D190*'[15]Convergence programme'!$AR$50/100</f>
        <v>5.2880333832390561E-2</v>
      </c>
      <c r="T190" s="35">
        <f t="shared" si="24"/>
        <v>0</v>
      </c>
      <c r="U190" s="35">
        <f t="shared" si="25"/>
        <v>3.8706954364933486</v>
      </c>
      <c r="V190" s="35" t="e">
        <f>(#REF!-N190)*1000</f>
        <v>#REF!</v>
      </c>
      <c r="W190" s="3">
        <f t="shared" si="26"/>
        <v>7.9064683372302991</v>
      </c>
      <c r="X190" s="3">
        <f t="shared" si="26"/>
        <v>10.276445275180901</v>
      </c>
      <c r="Y190" s="3">
        <f t="shared" si="26"/>
        <v>11.236149114863647</v>
      </c>
      <c r="AB190" s="28" t="str">
        <f>C135</f>
        <v>IFDTF</v>
      </c>
      <c r="AC190" s="27">
        <v>2015</v>
      </c>
      <c r="AD190" s="26">
        <f>T135</f>
        <v>0</v>
      </c>
      <c r="AE190" s="25"/>
    </row>
    <row r="191" spans="2:31" x14ac:dyDescent="0.3">
      <c r="C191" s="31" t="str">
        <f t="shared" si="22"/>
        <v>IMDTF</v>
      </c>
      <c r="D191" s="13">
        <f t="shared" si="23"/>
        <v>0</v>
      </c>
      <c r="E191" s="36">
        <f>D191*'[15]Convergence programme'!I$33/100</f>
        <v>0</v>
      </c>
      <c r="F191" s="36">
        <f>D191*'[15]Convergence programme'!N$33/100</f>
        <v>0</v>
      </c>
      <c r="G191" s="36">
        <f>D191*'[15]Convergence programme'!X$33/100</f>
        <v>0</v>
      </c>
      <c r="H191" s="36">
        <f>D191*'[15]Convergence programme'!AH$33/100</f>
        <v>0</v>
      </c>
      <c r="I191" s="36">
        <f>D191*'[15]Convergence programme'!AR$33/100</f>
        <v>0</v>
      </c>
      <c r="L191" s="36">
        <f>D191*'[15]Convergence programme'!$I$50/100</f>
        <v>0</v>
      </c>
      <c r="M191" s="36">
        <f>D191*'[15]Convergence programme'!$N$50/100</f>
        <v>0</v>
      </c>
      <c r="N191" s="36">
        <f>D191*'[15]Convergence programme'!$S$50/100</f>
        <v>0</v>
      </c>
      <c r="O191" s="36">
        <f>D191*'[15]Convergence programme'!$X$50/100</f>
        <v>0</v>
      </c>
      <c r="P191" s="36">
        <f>D191*'[15]Convergence programme'!$AH$50/100</f>
        <v>0</v>
      </c>
      <c r="Q191" s="36">
        <f>D191*'[15]Convergence programme'!$AR$50/100</f>
        <v>0</v>
      </c>
      <c r="T191" s="35">
        <f t="shared" si="24"/>
        <v>0</v>
      </c>
      <c r="U191" s="35">
        <f t="shared" si="25"/>
        <v>0</v>
      </c>
      <c r="V191" s="35" t="e">
        <f>(#REF!-N191)*1000</f>
        <v>#REF!</v>
      </c>
      <c r="W191" s="3">
        <f t="shared" si="26"/>
        <v>0</v>
      </c>
      <c r="X191" s="3">
        <f t="shared" si="26"/>
        <v>0</v>
      </c>
      <c r="Y191" s="3">
        <f t="shared" si="26"/>
        <v>0</v>
      </c>
      <c r="AB191" s="28"/>
      <c r="AC191" s="27">
        <v>2020</v>
      </c>
      <c r="AD191" s="26">
        <f>U135</f>
        <v>17.93422218908583</v>
      </c>
      <c r="AE191" s="25"/>
    </row>
    <row r="192" spans="2:31" x14ac:dyDescent="0.3">
      <c r="C192" s="31" t="str">
        <f t="shared" si="22"/>
        <v>IMDFL</v>
      </c>
      <c r="D192" s="13">
        <f t="shared" si="23"/>
        <v>0</v>
      </c>
      <c r="E192" s="36">
        <f>D192*'[15]Convergence programme'!I$33/100</f>
        <v>0</v>
      </c>
      <c r="F192" s="36">
        <f>D192*'[15]Convergence programme'!N$33/100</f>
        <v>0</v>
      </c>
      <c r="G192" s="36">
        <f>D192*'[15]Convergence programme'!X$33/100</f>
        <v>0</v>
      </c>
      <c r="H192" s="36">
        <f>D192*'[15]Convergence programme'!AH$33/100</f>
        <v>0</v>
      </c>
      <c r="I192" s="36">
        <f>D192*'[15]Convergence programme'!AR$33/100</f>
        <v>0</v>
      </c>
      <c r="L192" s="36">
        <f>D192*'[15]Convergence programme'!$I$50/100</f>
        <v>0</v>
      </c>
      <c r="M192" s="36">
        <f>D192*'[15]Convergence programme'!$N$50/100</f>
        <v>0</v>
      </c>
      <c r="N192" s="36">
        <f>D192*'[15]Convergence programme'!$S$50/100</f>
        <v>0</v>
      </c>
      <c r="O192" s="36">
        <f>D192*'[15]Convergence programme'!$X$50/100</f>
        <v>0</v>
      </c>
      <c r="P192" s="36">
        <f>D192*'[15]Convergence programme'!$AH$50/100</f>
        <v>0</v>
      </c>
      <c r="Q192" s="36">
        <f>D192*'[15]Convergence programme'!$AR$50/100</f>
        <v>0</v>
      </c>
      <c r="T192" s="35">
        <f t="shared" si="24"/>
        <v>0</v>
      </c>
      <c r="U192" s="35">
        <f t="shared" si="25"/>
        <v>0</v>
      </c>
      <c r="V192" s="35" t="e">
        <f>(#REF!-N192)*1000</f>
        <v>#REF!</v>
      </c>
      <c r="W192" s="3">
        <f t="shared" si="26"/>
        <v>0</v>
      </c>
      <c r="X192" s="3">
        <f t="shared" si="26"/>
        <v>0</v>
      </c>
      <c r="Y192" s="3">
        <f t="shared" si="26"/>
        <v>0</v>
      </c>
      <c r="AB192" s="28"/>
      <c r="AC192" s="27">
        <v>2025</v>
      </c>
      <c r="AD192" s="26" t="e">
        <f>V135</f>
        <v>#REF!</v>
      </c>
      <c r="AE192" s="25"/>
    </row>
    <row r="193" spans="2:31" x14ac:dyDescent="0.3">
      <c r="B193" s="2"/>
      <c r="C193" s="34" t="e">
        <f>#REF!</f>
        <v>#REF!</v>
      </c>
      <c r="D193" s="13" t="e">
        <f>SUM(#REF!)</f>
        <v>#REF!</v>
      </c>
      <c r="E193" s="33" t="e">
        <f>D193*'[15]Convergence programme'!I$33/100</f>
        <v>#REF!</v>
      </c>
      <c r="F193" s="33" t="e">
        <f>D193*'[15]Convergence programme'!N$33/100</f>
        <v>#REF!</v>
      </c>
      <c r="G193" s="33" t="e">
        <f>D193*'[15]Convergence programme'!X$33/100</f>
        <v>#REF!</v>
      </c>
      <c r="H193" s="33" t="e">
        <f>D193*'[15]Convergence programme'!AH$33/100</f>
        <v>#REF!</v>
      </c>
      <c r="I193" s="33" t="e">
        <f>D193*'[15]Convergence programme'!AR$33/100</f>
        <v>#REF!</v>
      </c>
      <c r="J193" s="2"/>
      <c r="K193" s="2"/>
      <c r="L193" s="33" t="e">
        <f>D193*'[15]Convergence programme'!$I$50/100</f>
        <v>#REF!</v>
      </c>
      <c r="M193" s="33" t="e">
        <f>D193*'[15]Convergence programme'!$N$50/100</f>
        <v>#REF!</v>
      </c>
      <c r="N193" s="33" t="e">
        <f>D193*'[15]Convergence programme'!$S$50/100</f>
        <v>#REF!</v>
      </c>
      <c r="O193" s="33" t="e">
        <f>D193*'[15]Convergence programme'!$X$50/100</f>
        <v>#REF!</v>
      </c>
      <c r="P193" s="33" t="e">
        <f>D193*'[15]Convergence programme'!$AH$50/100</f>
        <v>#REF!</v>
      </c>
      <c r="Q193" s="33" t="e">
        <f>D193*'[15]Convergence programme'!$AR$50/100</f>
        <v>#REF!</v>
      </c>
      <c r="R193" s="2"/>
      <c r="S193" s="2"/>
      <c r="T193" s="32" t="e">
        <f t="shared" si="24"/>
        <v>#REF!</v>
      </c>
      <c r="U193" s="32" t="e">
        <f t="shared" si="25"/>
        <v>#REF!</v>
      </c>
      <c r="V193" s="32" t="e">
        <f>(#REF!-N193)*1000</f>
        <v>#REF!</v>
      </c>
      <c r="W193" s="4" t="e">
        <f t="shared" si="26"/>
        <v>#REF!</v>
      </c>
      <c r="X193" s="4" t="e">
        <f t="shared" si="26"/>
        <v>#REF!</v>
      </c>
      <c r="Y193" s="4" t="e">
        <f t="shared" si="26"/>
        <v>#REF!</v>
      </c>
      <c r="AB193" s="28"/>
      <c r="AC193" s="27">
        <v>2030</v>
      </c>
      <c r="AD193" s="26">
        <f>W135</f>
        <v>36.633303295833699</v>
      </c>
      <c r="AE193" s="25"/>
    </row>
    <row r="194" spans="2:31" x14ac:dyDescent="0.3">
      <c r="B194" s="37" t="s">
        <v>42</v>
      </c>
      <c r="C194" s="31" t="str">
        <f t="shared" ref="C194:C200" si="27">G67</f>
        <v>IUDMT</v>
      </c>
      <c r="D194" s="13">
        <f t="shared" ref="D194:D200" si="28">SUM(F67:F67)</f>
        <v>1.113</v>
      </c>
      <c r="E194" s="36">
        <f>D194*'[15]Convergence programme'!I$34/100</f>
        <v>0.94237119686466675</v>
      </c>
      <c r="F194" s="36">
        <f>D194*'[15]Convergence programme'!N$34/100</f>
        <v>0.96712317952567628</v>
      </c>
      <c r="G194" s="36">
        <f>D194*'[15]Convergence programme'!X$34/100</f>
        <v>1.0274496821433272</v>
      </c>
      <c r="H194" s="36">
        <f>D194*'[15]Convergence programme'!AH$34/100</f>
        <v>1.1352246095820708</v>
      </c>
      <c r="I194" s="36">
        <f>D194*'[15]Convergence programme'!AR$34/100</f>
        <v>1.2543046502407587</v>
      </c>
      <c r="L194" s="36">
        <f>D194*'[15]Convergence programme'!$I$51/100</f>
        <v>0.94237119686466675</v>
      </c>
      <c r="M194" s="36">
        <f>D194*'[15]Convergence programme'!$N$51/100</f>
        <v>0.95376243456198961</v>
      </c>
      <c r="N194" s="36">
        <f>D194*'[15]Convergence programme'!$S$51/100</f>
        <v>0.97211971960533561</v>
      </c>
      <c r="O194" s="36">
        <f>D194*'[15]Convergence programme'!$X$51/100</f>
        <v>0.99720312563177604</v>
      </c>
      <c r="P194" s="36">
        <f>D194*'[15]Convergence programme'!$AH$51/100</f>
        <v>1.0800741670566623</v>
      </c>
      <c r="Q194" s="36">
        <f>D194*'[15]Convergence programme'!$AR$51/100</f>
        <v>1.1698320797019872</v>
      </c>
      <c r="T194" s="35">
        <f t="shared" si="24"/>
        <v>0</v>
      </c>
      <c r="U194" s="35">
        <f t="shared" si="25"/>
        <v>13.360744963686667</v>
      </c>
      <c r="V194" s="35" t="e">
        <f>(#REF!-N194)*1000</f>
        <v>#REF!</v>
      </c>
      <c r="W194" s="3">
        <f t="shared" si="26"/>
        <v>30.246556511551169</v>
      </c>
      <c r="X194" s="3">
        <f t="shared" si="26"/>
        <v>55.150442525408572</v>
      </c>
      <c r="Y194" s="3">
        <f t="shared" si="26"/>
        <v>84.472570538771436</v>
      </c>
      <c r="AB194" s="28"/>
      <c r="AC194" s="27">
        <v>2040</v>
      </c>
      <c r="AD194" s="26">
        <f>X135</f>
        <v>47.614196441671531</v>
      </c>
      <c r="AE194" s="25"/>
    </row>
    <row r="195" spans="2:31" x14ac:dyDescent="0.3">
      <c r="C195" s="31" t="str">
        <f t="shared" si="27"/>
        <v>IUDHT</v>
      </c>
      <c r="D195" s="13">
        <f t="shared" si="28"/>
        <v>0</v>
      </c>
      <c r="E195" s="36">
        <f>D195*'[15]Convergence programme'!I$34/100</f>
        <v>0</v>
      </c>
      <c r="F195" s="36">
        <f>D195*'[15]Convergence programme'!N$34/100</f>
        <v>0</v>
      </c>
      <c r="G195" s="36">
        <f>D195*'[15]Convergence programme'!X$34/100</f>
        <v>0</v>
      </c>
      <c r="H195" s="36">
        <f>D195*'[15]Convergence programme'!AH$34/100</f>
        <v>0</v>
      </c>
      <c r="I195" s="36">
        <f>D195*'[15]Convergence programme'!AR$34/100</f>
        <v>0</v>
      </c>
      <c r="L195" s="36">
        <f>D195*'[15]Convergence programme'!$I$51/100</f>
        <v>0</v>
      </c>
      <c r="M195" s="36">
        <f>D195*'[15]Convergence programme'!$N$51/100</f>
        <v>0</v>
      </c>
      <c r="N195" s="36">
        <f>D195*'[15]Convergence programme'!$S$51/100</f>
        <v>0</v>
      </c>
      <c r="O195" s="36">
        <f>D195*'[15]Convergence programme'!$X$51/100</f>
        <v>0</v>
      </c>
      <c r="P195" s="36">
        <f>D195*'[15]Convergence programme'!$AH$51/100</f>
        <v>0</v>
      </c>
      <c r="Q195" s="36">
        <f>D195*'[15]Convergence programme'!$AR$51/100</f>
        <v>0</v>
      </c>
      <c r="T195" s="35">
        <f t="shared" si="24"/>
        <v>0</v>
      </c>
      <c r="U195" s="35">
        <f t="shared" si="25"/>
        <v>0</v>
      </c>
      <c r="V195" s="35" t="e">
        <f>(#REF!-N195)*1000</f>
        <v>#REF!</v>
      </c>
      <c r="W195" s="3">
        <f t="shared" si="26"/>
        <v>0</v>
      </c>
      <c r="X195" s="3">
        <f t="shared" si="26"/>
        <v>0</v>
      </c>
      <c r="Y195" s="3">
        <f t="shared" si="26"/>
        <v>0</v>
      </c>
      <c r="AB195" s="28"/>
      <c r="AC195" s="29">
        <v>2050</v>
      </c>
      <c r="AD195" s="26">
        <f>Y135</f>
        <v>52.060824232201597</v>
      </c>
      <c r="AE195" s="25"/>
    </row>
    <row r="196" spans="2:31" x14ac:dyDescent="0.3">
      <c r="C196" s="31" t="str">
        <f t="shared" si="27"/>
        <v>IUDRH</v>
      </c>
      <c r="D196" s="13">
        <f t="shared" si="28"/>
        <v>7.0540799999999999</v>
      </c>
      <c r="E196" s="36">
        <f>D196*'[15]Convergence programme'!I$34/100</f>
        <v>5.9726521225328915</v>
      </c>
      <c r="F196" s="36">
        <f>D196*'[15]Convergence programme'!N$34/100</f>
        <v>6.1295276533948631</v>
      </c>
      <c r="G196" s="36">
        <f>D196*'[15]Convergence programme'!X$34/100</f>
        <v>6.5118708479906582</v>
      </c>
      <c r="H196" s="36">
        <f>D196*'[15]Convergence programme'!AH$34/100</f>
        <v>7.1949372991560585</v>
      </c>
      <c r="I196" s="36">
        <f>D196*'[15]Convergence programme'!AR$34/100</f>
        <v>7.9496543999733431</v>
      </c>
      <c r="L196" s="36">
        <f>D196*'[15]Convergence programme'!$I$51/100</f>
        <v>5.9726521225328915</v>
      </c>
      <c r="M196" s="36">
        <f>D196*'[15]Convergence programme'!$N$51/100</f>
        <v>6.0448486203010248</v>
      </c>
      <c r="N196" s="36">
        <f>D196*'[15]Convergence programme'!$S$51/100</f>
        <v>6.1611952126447491</v>
      </c>
      <c r="O196" s="36">
        <f>D196*'[15]Convergence programme'!$X$51/100</f>
        <v>6.3201712708504916</v>
      </c>
      <c r="P196" s="36">
        <f>D196*'[15]Convergence programme'!$AH$51/100</f>
        <v>6.8453994432624077</v>
      </c>
      <c r="Q196" s="36">
        <f>D196*'[15]Convergence programme'!$AR$51/100</f>
        <v>7.414275900075646</v>
      </c>
      <c r="T196" s="35">
        <f t="shared" si="24"/>
        <v>0</v>
      </c>
      <c r="U196" s="35">
        <f t="shared" si="25"/>
        <v>84.679033093838285</v>
      </c>
      <c r="V196" s="35" t="e">
        <f>(#REF!-N196)*1000</f>
        <v>#REF!</v>
      </c>
      <c r="W196" s="3">
        <f t="shared" si="26"/>
        <v>191.69957714016661</v>
      </c>
      <c r="X196" s="3">
        <f t="shared" si="26"/>
        <v>349.53785589365083</v>
      </c>
      <c r="Y196" s="3">
        <f t="shared" si="26"/>
        <v>535.37849989769711</v>
      </c>
      <c r="AB196" s="28" t="str">
        <f>C138</f>
        <v>ICDMT</v>
      </c>
      <c r="AC196" s="27">
        <v>2015</v>
      </c>
      <c r="AD196" s="26">
        <v>0</v>
      </c>
      <c r="AE196" s="25" t="str">
        <f>B138</f>
        <v>Chemical</v>
      </c>
    </row>
    <row r="197" spans="2:31" x14ac:dyDescent="0.3">
      <c r="C197" s="31" t="str">
        <f t="shared" si="27"/>
        <v>IUDLA</v>
      </c>
      <c r="D197" s="13">
        <f t="shared" si="28"/>
        <v>3.6827999999999999</v>
      </c>
      <c r="E197" s="36">
        <f>D197*'[15]Convergence programme'!I$34/100</f>
        <v>3.1182072271457271</v>
      </c>
      <c r="F197" s="36">
        <f>D197*'[15]Convergence programme'!N$34/100</f>
        <v>3.200108935810567</v>
      </c>
      <c r="G197" s="36">
        <f>D197*'[15]Convergence programme'!X$34/100</f>
        <v>3.3997229913723679</v>
      </c>
      <c r="H197" s="36">
        <f>D197*'[15]Convergence programme'!AH$34/100</f>
        <v>3.7563388968273586</v>
      </c>
      <c r="I197" s="36">
        <f>D197*'[15]Convergence programme'!AR$34/100</f>
        <v>4.1503622335190169</v>
      </c>
      <c r="L197" s="36">
        <f>D197*'[15]Convergence programme'!$I$51/100</f>
        <v>3.1182072271457271</v>
      </c>
      <c r="M197" s="36">
        <f>D197*'[15]Convergence programme'!$N$51/100</f>
        <v>3.1558996352245243</v>
      </c>
      <c r="N197" s="36">
        <f>D197*'[15]Convergence programme'!$S$51/100</f>
        <v>3.2166419616914017</v>
      </c>
      <c r="O197" s="36">
        <f>D197*'[15]Convergence programme'!$X$51/100</f>
        <v>3.2996403154327982</v>
      </c>
      <c r="P197" s="36">
        <f>D197*'[15]Convergence programme'!$AH$51/100</f>
        <v>3.5738518799966532</v>
      </c>
      <c r="Q197" s="36">
        <f>D197*'[15]Convergence programme'!$AR$51/100</f>
        <v>3.8708513774721278</v>
      </c>
      <c r="T197" s="35">
        <f t="shared" si="24"/>
        <v>0</v>
      </c>
      <c r="U197" s="35">
        <f t="shared" si="25"/>
        <v>44.209300586042666</v>
      </c>
      <c r="V197" s="35" t="e">
        <f>(#REF!-N197)*1000</f>
        <v>#REF!</v>
      </c>
      <c r="W197" s="3">
        <f t="shared" si="26"/>
        <v>100.08267593956965</v>
      </c>
      <c r="X197" s="3">
        <f t="shared" si="26"/>
        <v>182.48701683070533</v>
      </c>
      <c r="Y197" s="3">
        <f t="shared" si="26"/>
        <v>279.5108560468891</v>
      </c>
      <c r="AB197" s="28"/>
      <c r="AC197" s="27">
        <v>2020</v>
      </c>
      <c r="AD197" s="26">
        <f>U138</f>
        <v>0</v>
      </c>
      <c r="AE197" s="25"/>
    </row>
    <row r="198" spans="2:31" x14ac:dyDescent="0.3">
      <c r="C198" s="31" t="str">
        <f t="shared" si="27"/>
        <v>IUDEM</v>
      </c>
      <c r="D198" s="13">
        <f t="shared" si="28"/>
        <v>0</v>
      </c>
      <c r="E198" s="36">
        <f>D198*'[15]Convergence programme'!I$34/100</f>
        <v>0</v>
      </c>
      <c r="F198" s="36">
        <f>D198*'[15]Convergence programme'!N$34/100</f>
        <v>0</v>
      </c>
      <c r="G198" s="36">
        <f>D198*'[15]Convergence programme'!X$34/100</f>
        <v>0</v>
      </c>
      <c r="H198" s="36">
        <f>D198*'[15]Convergence programme'!AH$34/100</f>
        <v>0</v>
      </c>
      <c r="I198" s="36">
        <f>D198*'[15]Convergence programme'!AR$34/100</f>
        <v>0</v>
      </c>
      <c r="L198" s="36">
        <f>D198*'[15]Convergence programme'!$I$51/100</f>
        <v>0</v>
      </c>
      <c r="M198" s="36">
        <f>D198*'[15]Convergence programme'!$N$51/100</f>
        <v>0</v>
      </c>
      <c r="N198" s="36">
        <f>D198*'[15]Convergence programme'!$S$51/100</f>
        <v>0</v>
      </c>
      <c r="O198" s="36">
        <f>D198*'[15]Convergence programme'!$X$51/100</f>
        <v>0</v>
      </c>
      <c r="P198" s="36">
        <f>D198*'[15]Convergence programme'!$AH$51/100</f>
        <v>0</v>
      </c>
      <c r="Q198" s="36">
        <f>D198*'[15]Convergence programme'!$AR$51/100</f>
        <v>0</v>
      </c>
      <c r="T198" s="35">
        <f t="shared" si="24"/>
        <v>0</v>
      </c>
      <c r="U198" s="35">
        <f t="shared" si="25"/>
        <v>0</v>
      </c>
      <c r="V198" s="35" t="e">
        <f>(#REF!-N198)*1000</f>
        <v>#REF!</v>
      </c>
      <c r="W198" s="3">
        <f t="shared" si="26"/>
        <v>0</v>
      </c>
      <c r="X198" s="3">
        <f t="shared" si="26"/>
        <v>0</v>
      </c>
      <c r="Y198" s="3">
        <f t="shared" si="26"/>
        <v>0</v>
      </c>
      <c r="AB198" s="28"/>
      <c r="AC198" s="27">
        <v>2025</v>
      </c>
      <c r="AD198" s="26" t="e">
        <f>V138</f>
        <v>#REF!</v>
      </c>
      <c r="AE198" s="25"/>
    </row>
    <row r="199" spans="2:31" x14ac:dyDescent="0.3">
      <c r="C199" s="31" t="str">
        <f t="shared" si="27"/>
        <v>IUDTF</v>
      </c>
      <c r="D199" s="13">
        <f t="shared" si="28"/>
        <v>4.7E-2</v>
      </c>
      <c r="E199" s="36">
        <f>D199*'[15]Convergence programme'!I$34/100</f>
        <v>3.9794650721149447E-2</v>
      </c>
      <c r="F199" s="36">
        <f>D199*'[15]Convergence programme'!N$34/100</f>
        <v>4.08398826933574E-2</v>
      </c>
      <c r="G199" s="36">
        <f>D199*'[15]Convergence programme'!X$34/100</f>
        <v>4.3387363037498995E-2</v>
      </c>
      <c r="H199" s="36">
        <f>D199*'[15]Convergence programme'!AH$34/100</f>
        <v>4.7938505525927516E-2</v>
      </c>
      <c r="I199" s="36">
        <f>D199*'[15]Convergence programme'!AR$34/100</f>
        <v>5.2967042732538772E-2</v>
      </c>
      <c r="L199" s="36">
        <f>D199*'[15]Convergence programme'!$I$51/100</f>
        <v>3.9794650721149447E-2</v>
      </c>
      <c r="M199" s="36">
        <f>D199*'[15]Convergence programme'!$N$51/100</f>
        <v>4.027568232202472E-2</v>
      </c>
      <c r="N199" s="36">
        <f>D199*'[15]Convergence programme'!$S$51/100</f>
        <v>4.1050877647305278E-2</v>
      </c>
      <c r="O199" s="36">
        <f>D199*'[15]Convergence programme'!$X$51/100</f>
        <v>4.2110105035663495E-2</v>
      </c>
      <c r="P199" s="36">
        <f>D199*'[15]Convergence programme'!$AH$51/100</f>
        <v>4.5609600944890499E-2</v>
      </c>
      <c r="Q199" s="36">
        <f>D199*'[15]Convergence programme'!$AR$51/100</f>
        <v>4.9399917112303147E-2</v>
      </c>
      <c r="T199" s="35">
        <f t="shared" si="24"/>
        <v>0</v>
      </c>
      <c r="U199" s="35">
        <f t="shared" si="25"/>
        <v>0.56420037133268064</v>
      </c>
      <c r="V199" s="35" t="e">
        <f>(#REF!-N199)*1000</f>
        <v>#REF!</v>
      </c>
      <c r="W199" s="3">
        <f t="shared" si="26"/>
        <v>1.2772580018355004</v>
      </c>
      <c r="X199" s="3">
        <f t="shared" si="26"/>
        <v>2.3289045810370168</v>
      </c>
      <c r="Y199" s="3">
        <f t="shared" si="26"/>
        <v>3.5671256202356241</v>
      </c>
      <c r="AB199" s="28"/>
      <c r="AC199" s="27">
        <v>2030</v>
      </c>
      <c r="AD199" s="26">
        <f>W138</f>
        <v>0</v>
      </c>
      <c r="AE199" s="25"/>
    </row>
    <row r="200" spans="2:31" x14ac:dyDescent="0.3">
      <c r="C200" s="31" t="str">
        <f t="shared" si="27"/>
        <v>IUDFL</v>
      </c>
      <c r="D200" s="13">
        <f t="shared" si="28"/>
        <v>0</v>
      </c>
      <c r="E200" s="36">
        <f>D200*'[15]Convergence programme'!I$34/100</f>
        <v>0</v>
      </c>
      <c r="F200" s="36">
        <f>D200*'[15]Convergence programme'!N$34/100</f>
        <v>0</v>
      </c>
      <c r="G200" s="36">
        <f>D200*'[15]Convergence programme'!X$34/100</f>
        <v>0</v>
      </c>
      <c r="H200" s="36">
        <f>D200*'[15]Convergence programme'!AH$34/100</f>
        <v>0</v>
      </c>
      <c r="I200" s="36">
        <f>D200*'[15]Convergence programme'!AR$34/100</f>
        <v>0</v>
      </c>
      <c r="L200" s="36">
        <f>D200*'[15]Convergence programme'!$I$51/100</f>
        <v>0</v>
      </c>
      <c r="M200" s="36">
        <f>D200*'[15]Convergence programme'!$N$51/100</f>
        <v>0</v>
      </c>
      <c r="N200" s="36">
        <f>D200*'[15]Convergence programme'!$S$51/100</f>
        <v>0</v>
      </c>
      <c r="O200" s="36">
        <f>D200*'[15]Convergence programme'!$X$51/100</f>
        <v>0</v>
      </c>
      <c r="P200" s="36">
        <f>D200*'[15]Convergence programme'!$AH$51/100</f>
        <v>0</v>
      </c>
      <c r="Q200" s="36">
        <f>D200*'[15]Convergence programme'!$AR$51/100</f>
        <v>0</v>
      </c>
      <c r="T200" s="35">
        <f t="shared" si="24"/>
        <v>0</v>
      </c>
      <c r="U200" s="35">
        <f t="shared" si="25"/>
        <v>0</v>
      </c>
      <c r="V200" s="35" t="e">
        <f>(#REF!-N200)*1000</f>
        <v>#REF!</v>
      </c>
      <c r="W200" s="3">
        <f t="shared" si="26"/>
        <v>0</v>
      </c>
      <c r="X200" s="3">
        <f t="shared" si="26"/>
        <v>0</v>
      </c>
      <c r="Y200" s="3">
        <f t="shared" si="26"/>
        <v>0</v>
      </c>
      <c r="AB200" s="28"/>
      <c r="AC200" s="27">
        <v>2040</v>
      </c>
      <c r="AD200" s="26">
        <f>X138</f>
        <v>0</v>
      </c>
      <c r="AE200" s="25"/>
    </row>
    <row r="201" spans="2:31" x14ac:dyDescent="0.3">
      <c r="B201" s="2"/>
      <c r="C201" s="34" t="e">
        <f>#REF!</f>
        <v>#REF!</v>
      </c>
      <c r="D201" s="13" t="e">
        <f>SUM(#REF!)</f>
        <v>#REF!</v>
      </c>
      <c r="E201" s="33" t="e">
        <f>D201*'[15]Convergence programme'!I$34/100</f>
        <v>#REF!</v>
      </c>
      <c r="F201" s="33" t="e">
        <f>D201*'[15]Convergence programme'!N$34/100</f>
        <v>#REF!</v>
      </c>
      <c r="G201" s="33" t="e">
        <f>D201*'[15]Convergence programme'!X$34/100</f>
        <v>#REF!</v>
      </c>
      <c r="H201" s="33" t="e">
        <f>D201*'[15]Convergence programme'!AH$34/100</f>
        <v>#REF!</v>
      </c>
      <c r="I201" s="33" t="e">
        <f>D201*'[15]Convergence programme'!AR$34/100</f>
        <v>#REF!</v>
      </c>
      <c r="J201" s="2"/>
      <c r="K201" s="2"/>
      <c r="L201" s="33" t="e">
        <f>D201*'[15]Convergence programme'!$I$51/100</f>
        <v>#REF!</v>
      </c>
      <c r="M201" s="33" t="e">
        <f>D201*'[15]Convergence programme'!$N$51/100</f>
        <v>#REF!</v>
      </c>
      <c r="N201" s="33" t="e">
        <f>D201*'[15]Convergence programme'!$S$51/100</f>
        <v>#REF!</v>
      </c>
      <c r="O201" s="33" t="e">
        <f>D201*'[15]Convergence programme'!$X$51/100</f>
        <v>#REF!</v>
      </c>
      <c r="P201" s="33" t="e">
        <f>D201*'[15]Convergence programme'!$AH$51/100</f>
        <v>#REF!</v>
      </c>
      <c r="Q201" s="33" t="e">
        <f>D201*'[15]Convergence programme'!$AR$51/100</f>
        <v>#REF!</v>
      </c>
      <c r="R201" s="2"/>
      <c r="S201" s="2"/>
      <c r="T201" s="32" t="e">
        <f t="shared" si="24"/>
        <v>#REF!</v>
      </c>
      <c r="U201" s="32" t="e">
        <f t="shared" si="25"/>
        <v>#REF!</v>
      </c>
      <c r="V201" s="32" t="e">
        <f>(#REF!-N201)*1000</f>
        <v>#REF!</v>
      </c>
      <c r="W201" s="4" t="e">
        <f t="shared" si="26"/>
        <v>#REF!</v>
      </c>
      <c r="X201" s="4" t="e">
        <f t="shared" si="26"/>
        <v>#REF!</v>
      </c>
      <c r="Y201" s="4" t="e">
        <f t="shared" si="26"/>
        <v>#REF!</v>
      </c>
      <c r="AB201" s="28"/>
      <c r="AC201" s="29">
        <v>2050</v>
      </c>
      <c r="AD201" s="26">
        <f>Y138</f>
        <v>0</v>
      </c>
      <c r="AE201" s="25"/>
    </row>
    <row r="202" spans="2:31" x14ac:dyDescent="0.3">
      <c r="B202" s="37" t="s">
        <v>41</v>
      </c>
      <c r="C202" s="31" t="str">
        <f t="shared" ref="C202:C208" si="29">G74</f>
        <v>INDMT</v>
      </c>
      <c r="D202" s="13">
        <f t="shared" ref="D202:D208" si="30">SUM(F74:F74)</f>
        <v>0</v>
      </c>
      <c r="E202" s="36">
        <f>D202*'[15]Convergence programme'!I$35/100</f>
        <v>0</v>
      </c>
      <c r="F202" s="36">
        <f>D202*'[15]Convergence programme'!N$35/100</f>
        <v>0</v>
      </c>
      <c r="G202" s="36">
        <f>D202*'[15]Convergence programme'!X$35/100</f>
        <v>0</v>
      </c>
      <c r="H202" s="36">
        <f>D202*'[15]Convergence programme'!AH$35/100</f>
        <v>0</v>
      </c>
      <c r="I202" s="36">
        <f>D202*'[15]Convergence programme'!AR$35/100</f>
        <v>0</v>
      </c>
      <c r="L202" s="36">
        <f>D202*'[15]Convergence programme'!$I$52/100</f>
        <v>0</v>
      </c>
      <c r="M202" s="36">
        <f>D202*'[15]Convergence programme'!$N$52/100</f>
        <v>0</v>
      </c>
      <c r="N202" s="36">
        <f>D202*'[15]Convergence programme'!$S$52/100</f>
        <v>0</v>
      </c>
      <c r="O202" s="36">
        <f>D202*'[15]Convergence programme'!$X$52/100</f>
        <v>0</v>
      </c>
      <c r="P202" s="36">
        <f>D202*'[15]Convergence programme'!$AH$52/100</f>
        <v>0</v>
      </c>
      <c r="Q202" s="36">
        <f>D202*'[15]Convergence programme'!$AR$52/100</f>
        <v>0</v>
      </c>
      <c r="T202" s="35">
        <f t="shared" si="24"/>
        <v>0</v>
      </c>
      <c r="U202" s="35">
        <f t="shared" si="25"/>
        <v>0</v>
      </c>
      <c r="V202" s="35" t="e">
        <f>(#REF!-N202)*1000</f>
        <v>#REF!</v>
      </c>
      <c r="W202" s="3">
        <f t="shared" si="26"/>
        <v>0</v>
      </c>
      <c r="X202" s="3">
        <f t="shared" si="26"/>
        <v>0</v>
      </c>
      <c r="Y202" s="3">
        <f t="shared" si="26"/>
        <v>0</v>
      </c>
      <c r="AB202" s="28" t="str">
        <f>C139</f>
        <v>ICDHT</v>
      </c>
      <c r="AC202" s="27">
        <v>2015</v>
      </c>
      <c r="AD202" s="26">
        <v>0</v>
      </c>
      <c r="AE202" s="25"/>
    </row>
    <row r="203" spans="2:31" x14ac:dyDescent="0.3">
      <c r="C203" s="31" t="str">
        <f t="shared" si="29"/>
        <v>INDHT</v>
      </c>
      <c r="D203" s="13">
        <f t="shared" si="30"/>
        <v>0</v>
      </c>
      <c r="E203" s="36">
        <f>D203*'[15]Convergence programme'!I$35/100</f>
        <v>0</v>
      </c>
      <c r="F203" s="36">
        <f>D203*'[15]Convergence programme'!N$35/100</f>
        <v>0</v>
      </c>
      <c r="G203" s="36">
        <f>D203*'[15]Convergence programme'!X$35/100</f>
        <v>0</v>
      </c>
      <c r="H203" s="36">
        <f>D203*'[15]Convergence programme'!AH$35/100</f>
        <v>0</v>
      </c>
      <c r="I203" s="36">
        <f>D203*'[15]Convergence programme'!AR$35/100</f>
        <v>0</v>
      </c>
      <c r="L203" s="36">
        <f>D203*'[15]Convergence programme'!$I$52/100</f>
        <v>0</v>
      </c>
      <c r="M203" s="36">
        <f>D203*'[15]Convergence programme'!$N$52/100</f>
        <v>0</v>
      </c>
      <c r="N203" s="36">
        <f>D203*'[15]Convergence programme'!$S$52/100</f>
        <v>0</v>
      </c>
      <c r="O203" s="36">
        <f>D203*'[15]Convergence programme'!$X$52/100</f>
        <v>0</v>
      </c>
      <c r="P203" s="36">
        <f>D203*'[15]Convergence programme'!$AH$52/100</f>
        <v>0</v>
      </c>
      <c r="Q203" s="36">
        <f>D203*'[15]Convergence programme'!$AR$52/100</f>
        <v>0</v>
      </c>
      <c r="T203" s="35">
        <f t="shared" si="24"/>
        <v>0</v>
      </c>
      <c r="U203" s="35">
        <f t="shared" si="25"/>
        <v>0</v>
      </c>
      <c r="V203" s="35" t="e">
        <f>(#REF!-N203)*1000</f>
        <v>#REF!</v>
      </c>
      <c r="W203" s="3">
        <f t="shared" si="26"/>
        <v>0</v>
      </c>
      <c r="X203" s="3">
        <f t="shared" si="26"/>
        <v>0</v>
      </c>
      <c r="Y203" s="3">
        <f t="shared" si="26"/>
        <v>0</v>
      </c>
      <c r="AB203" s="28"/>
      <c r="AC203" s="27">
        <v>2020</v>
      </c>
      <c r="AD203" s="26">
        <f>U139</f>
        <v>0</v>
      </c>
      <c r="AE203" s="25"/>
    </row>
    <row r="204" spans="2:31" x14ac:dyDescent="0.3">
      <c r="C204" s="31" t="str">
        <f t="shared" si="29"/>
        <v>INDRH</v>
      </c>
      <c r="D204" s="13">
        <f t="shared" si="30"/>
        <v>0</v>
      </c>
      <c r="E204" s="36">
        <f>D204*'[15]Convergence programme'!I$35/100</f>
        <v>0</v>
      </c>
      <c r="F204" s="36">
        <f>D204*'[15]Convergence programme'!N$35/100</f>
        <v>0</v>
      </c>
      <c r="G204" s="36">
        <f>D204*'[15]Convergence programme'!X$35/100</f>
        <v>0</v>
      </c>
      <c r="H204" s="36">
        <f>D204*'[15]Convergence programme'!AH$35/100</f>
        <v>0</v>
      </c>
      <c r="I204" s="36">
        <f>D204*'[15]Convergence programme'!AR$35/100</f>
        <v>0</v>
      </c>
      <c r="L204" s="36">
        <f>D204*'[15]Convergence programme'!$I$52/100</f>
        <v>0</v>
      </c>
      <c r="M204" s="36">
        <f>D204*'[15]Convergence programme'!$N$52/100</f>
        <v>0</v>
      </c>
      <c r="N204" s="36">
        <f>D204*'[15]Convergence programme'!$S$52/100</f>
        <v>0</v>
      </c>
      <c r="O204" s="36">
        <f>D204*'[15]Convergence programme'!$X$52/100</f>
        <v>0</v>
      </c>
      <c r="P204" s="36">
        <f>D204*'[15]Convergence programme'!$AH$52/100</f>
        <v>0</v>
      </c>
      <c r="Q204" s="36">
        <f>D204*'[15]Convergence programme'!$AR$52/100</f>
        <v>0</v>
      </c>
      <c r="T204" s="35">
        <f t="shared" si="24"/>
        <v>0</v>
      </c>
      <c r="U204" s="35">
        <f t="shared" si="25"/>
        <v>0</v>
      </c>
      <c r="V204" s="35" t="e">
        <f>(#REF!-N204)*1000</f>
        <v>#REF!</v>
      </c>
      <c r="W204" s="3">
        <f t="shared" si="26"/>
        <v>0</v>
      </c>
      <c r="X204" s="3">
        <f t="shared" si="26"/>
        <v>0</v>
      </c>
      <c r="Y204" s="3">
        <f t="shared" si="26"/>
        <v>0</v>
      </c>
      <c r="AB204" s="28"/>
      <c r="AC204" s="27">
        <v>2025</v>
      </c>
      <c r="AD204" s="26" t="e">
        <f>V139</f>
        <v>#REF!</v>
      </c>
      <c r="AE204" s="25"/>
    </row>
    <row r="205" spans="2:31" x14ac:dyDescent="0.3">
      <c r="C205" s="31" t="str">
        <f t="shared" si="29"/>
        <v>INDLA</v>
      </c>
      <c r="D205" s="13">
        <f t="shared" si="30"/>
        <v>0</v>
      </c>
      <c r="E205" s="36">
        <f>D205*'[15]Convergence programme'!I$35/100</f>
        <v>0</v>
      </c>
      <c r="F205" s="36">
        <f>D205*'[15]Convergence programme'!N$35/100</f>
        <v>0</v>
      </c>
      <c r="G205" s="36">
        <f>D205*'[15]Convergence programme'!X$35/100</f>
        <v>0</v>
      </c>
      <c r="H205" s="36">
        <f>D205*'[15]Convergence programme'!AH$35/100</f>
        <v>0</v>
      </c>
      <c r="I205" s="36">
        <f>D205*'[15]Convergence programme'!AR$35/100</f>
        <v>0</v>
      </c>
      <c r="L205" s="36">
        <f>D205*'[15]Convergence programme'!$I$52/100</f>
        <v>0</v>
      </c>
      <c r="M205" s="36">
        <f>D205*'[15]Convergence programme'!$N$52/100</f>
        <v>0</v>
      </c>
      <c r="N205" s="36">
        <f>D205*'[15]Convergence programme'!$S$52/100</f>
        <v>0</v>
      </c>
      <c r="O205" s="36">
        <f>D205*'[15]Convergence programme'!$X$52/100</f>
        <v>0</v>
      </c>
      <c r="P205" s="36">
        <f>D205*'[15]Convergence programme'!$AH$52/100</f>
        <v>0</v>
      </c>
      <c r="Q205" s="36">
        <f>D205*'[15]Convergence programme'!$AR$52/100</f>
        <v>0</v>
      </c>
      <c r="T205" s="35">
        <f t="shared" si="24"/>
        <v>0</v>
      </c>
      <c r="U205" s="35">
        <f t="shared" si="25"/>
        <v>0</v>
      </c>
      <c r="V205" s="35" t="e">
        <f>(#REF!-N205)*1000</f>
        <v>#REF!</v>
      </c>
      <c r="W205" s="3">
        <f t="shared" si="26"/>
        <v>0</v>
      </c>
      <c r="X205" s="3">
        <f t="shared" si="26"/>
        <v>0</v>
      </c>
      <c r="Y205" s="3">
        <f t="shared" si="26"/>
        <v>0</v>
      </c>
      <c r="AB205" s="28"/>
      <c r="AC205" s="27">
        <v>2030</v>
      </c>
      <c r="AD205" s="26">
        <f>W139</f>
        <v>0</v>
      </c>
      <c r="AE205" s="25"/>
    </row>
    <row r="206" spans="2:31" x14ac:dyDescent="0.3">
      <c r="C206" s="31" t="str">
        <f t="shared" si="29"/>
        <v>INDEM</v>
      </c>
      <c r="D206" s="13">
        <f t="shared" si="30"/>
        <v>7.1999999999999995E-2</v>
      </c>
      <c r="E206" s="36">
        <f>D206*'[15]Convergence programme'!I$35/100</f>
        <v>6.2341367180510893E-2</v>
      </c>
      <c r="F206" s="36">
        <f>D206*'[15]Convergence programme'!N$35/100</f>
        <v>6.2167110185613828E-2</v>
      </c>
      <c r="G206" s="36">
        <f>D206*'[15]Convergence programme'!X$35/100</f>
        <v>6.3679199290910662E-2</v>
      </c>
      <c r="H206" s="36">
        <f>D206*'[15]Convergence programme'!AH$35/100</f>
        <v>6.5790137836738663E-2</v>
      </c>
      <c r="I206" s="36">
        <f>D206*'[15]Convergence programme'!AR$35/100</f>
        <v>6.7566201234693757E-2</v>
      </c>
      <c r="L206" s="36">
        <f>D206*'[15]Convergence programme'!$I$52/100</f>
        <v>6.2341367180510893E-2</v>
      </c>
      <c r="M206" s="36">
        <f>D206*'[15]Convergence programme'!$N$52/100</f>
        <v>5.9818911684940905E-2</v>
      </c>
      <c r="N206" s="36">
        <f>D206*'[15]Convergence programme'!$S$52/100</f>
        <v>5.791604422258638E-2</v>
      </c>
      <c r="O206" s="36">
        <f>D206*'[15]Convergence programme'!$X$52/100</f>
        <v>5.5532779117299584E-2</v>
      </c>
      <c r="P206" s="36">
        <f>D206*'[15]Convergence programme'!$AH$52/100</f>
        <v>5.2272373399097773E-2</v>
      </c>
      <c r="Q206" s="36">
        <f>D206*'[15]Convergence programme'!$AR$52/100</f>
        <v>4.8328385061001955E-2</v>
      </c>
      <c r="T206" s="35">
        <f t="shared" si="24"/>
        <v>0</v>
      </c>
      <c r="U206" s="35">
        <f t="shared" si="25"/>
        <v>2.3481985006729227</v>
      </c>
      <c r="V206" s="35" t="e">
        <f>(#REF!-N206)*1000</f>
        <v>#REF!</v>
      </c>
      <c r="W206" s="3">
        <f t="shared" si="26"/>
        <v>8.1464201736110784</v>
      </c>
      <c r="X206" s="3">
        <f t="shared" si="26"/>
        <v>13.51776443764089</v>
      </c>
      <c r="Y206" s="3">
        <f t="shared" si="26"/>
        <v>19.237816173691801</v>
      </c>
      <c r="AB206" s="28"/>
      <c r="AC206" s="27">
        <v>2040</v>
      </c>
      <c r="AD206" s="26">
        <f>X139</f>
        <v>0</v>
      </c>
      <c r="AE206" s="25"/>
    </row>
    <row r="207" spans="2:31" x14ac:dyDescent="0.3">
      <c r="C207" s="31" t="str">
        <f t="shared" si="29"/>
        <v>INDTF</v>
      </c>
      <c r="D207" s="13">
        <f t="shared" si="30"/>
        <v>1.161</v>
      </c>
      <c r="E207" s="36">
        <f>D207*'[15]Convergence programme'!I$35/100</f>
        <v>1.0052545457857383</v>
      </c>
      <c r="F207" s="36">
        <f>D207*'[15]Convergence programme'!N$35/100</f>
        <v>1.002444651743023</v>
      </c>
      <c r="G207" s="36">
        <f>D207*'[15]Convergence programme'!X$35/100</f>
        <v>1.0268270885659347</v>
      </c>
      <c r="H207" s="36">
        <f>D207*'[15]Convergence programme'!AH$35/100</f>
        <v>1.0608659726174112</v>
      </c>
      <c r="I207" s="36">
        <f>D207*'[15]Convergence programme'!AR$35/100</f>
        <v>1.0895049949094371</v>
      </c>
      <c r="L207" s="36">
        <f>D207*'[15]Convergence programme'!$I$52/100</f>
        <v>1.0052545457857383</v>
      </c>
      <c r="M207" s="36">
        <f>D207*'[15]Convergence programme'!$N$52/100</f>
        <v>0.96457995091967219</v>
      </c>
      <c r="N207" s="36">
        <f>D207*'[15]Convergence programme'!$S$52/100</f>
        <v>0.93389621308920556</v>
      </c>
      <c r="O207" s="36">
        <f>D207*'[15]Convergence programme'!$X$52/100</f>
        <v>0.89546606326645606</v>
      </c>
      <c r="P207" s="36">
        <f>D207*'[15]Convergence programme'!$AH$52/100</f>
        <v>0.84289202106045169</v>
      </c>
      <c r="Q207" s="36">
        <f>D207*'[15]Convergence programme'!$AR$52/100</f>
        <v>0.77929520910865646</v>
      </c>
      <c r="T207" s="35">
        <f t="shared" si="24"/>
        <v>0</v>
      </c>
      <c r="U207" s="35">
        <f t="shared" si="25"/>
        <v>37.864700823350802</v>
      </c>
      <c r="V207" s="35" t="e">
        <f>(#REF!-N207)*1000</f>
        <v>#REF!</v>
      </c>
      <c r="W207" s="3">
        <f t="shared" si="26"/>
        <v>131.36102529947868</v>
      </c>
      <c r="X207" s="3">
        <f t="shared" si="26"/>
        <v>217.97395155695952</v>
      </c>
      <c r="Y207" s="3">
        <f t="shared" si="26"/>
        <v>310.20978580078065</v>
      </c>
      <c r="AB207" s="28"/>
      <c r="AC207" s="29">
        <v>2050</v>
      </c>
      <c r="AD207" s="26">
        <f>Y139</f>
        <v>0</v>
      </c>
      <c r="AE207" s="25"/>
    </row>
    <row r="208" spans="2:31" x14ac:dyDescent="0.3">
      <c r="C208" s="31" t="str">
        <f t="shared" si="29"/>
        <v>INDFL</v>
      </c>
      <c r="D208" s="13">
        <f t="shared" si="30"/>
        <v>0</v>
      </c>
      <c r="E208" s="36">
        <f>D208*'[15]Convergence programme'!I$35/100</f>
        <v>0</v>
      </c>
      <c r="F208" s="36">
        <f>D208*'[15]Convergence programme'!N$35/100</f>
        <v>0</v>
      </c>
      <c r="G208" s="36">
        <f>D208*'[15]Convergence programme'!X$35/100</f>
        <v>0</v>
      </c>
      <c r="H208" s="36">
        <f>D208*'[15]Convergence programme'!AH$35/100</f>
        <v>0</v>
      </c>
      <c r="I208" s="36">
        <f>D208*'[15]Convergence programme'!AR$35/100</f>
        <v>0</v>
      </c>
      <c r="L208" s="36">
        <f>D208*'[15]Convergence programme'!$I$52/100</f>
        <v>0</v>
      </c>
      <c r="M208" s="36">
        <f>D208*'[15]Convergence programme'!$N$52/100</f>
        <v>0</v>
      </c>
      <c r="N208" s="36">
        <f>D208*'[15]Convergence programme'!$S$52/100</f>
        <v>0</v>
      </c>
      <c r="O208" s="36">
        <f>D208*'[15]Convergence programme'!$X$52/100</f>
        <v>0</v>
      </c>
      <c r="P208" s="36">
        <f>D208*'[15]Convergence programme'!$AH$52/100</f>
        <v>0</v>
      </c>
      <c r="Q208" s="36">
        <f>D208*'[15]Convergence programme'!$AR$52/100</f>
        <v>0</v>
      </c>
      <c r="T208" s="35">
        <f t="shared" si="24"/>
        <v>0</v>
      </c>
      <c r="U208" s="35">
        <f t="shared" si="25"/>
        <v>0</v>
      </c>
      <c r="V208" s="35" t="e">
        <f>(#REF!-N208)*1000</f>
        <v>#REF!</v>
      </c>
      <c r="W208" s="3">
        <f t="shared" si="26"/>
        <v>0</v>
      </c>
      <c r="X208" s="3">
        <f t="shared" si="26"/>
        <v>0</v>
      </c>
      <c r="Y208" s="3">
        <f t="shared" si="26"/>
        <v>0</v>
      </c>
      <c r="AB208" s="28" t="str">
        <f>C140</f>
        <v>ICDRH</v>
      </c>
      <c r="AC208" s="27">
        <v>2015</v>
      </c>
      <c r="AD208" s="26">
        <v>0</v>
      </c>
      <c r="AE208" s="25"/>
    </row>
    <row r="209" spans="2:31" x14ac:dyDescent="0.3">
      <c r="B209" s="2"/>
      <c r="C209" s="34" t="e">
        <f>#REF!</f>
        <v>#REF!</v>
      </c>
      <c r="D209" s="13" t="e">
        <f>SUM(#REF!)</f>
        <v>#REF!</v>
      </c>
      <c r="E209" s="33" t="e">
        <f>D209*'[15]Convergence programme'!I$35/100</f>
        <v>#REF!</v>
      </c>
      <c r="F209" s="33" t="e">
        <f>D209*'[15]Convergence programme'!N$35/100</f>
        <v>#REF!</v>
      </c>
      <c r="G209" s="33" t="e">
        <f>D209*'[15]Convergence programme'!X$35/100</f>
        <v>#REF!</v>
      </c>
      <c r="H209" s="33" t="e">
        <f>D209*'[15]Convergence programme'!AH$35/100</f>
        <v>#REF!</v>
      </c>
      <c r="I209" s="33" t="e">
        <f>D209*'[15]Convergence programme'!AR$35/100</f>
        <v>#REF!</v>
      </c>
      <c r="J209" s="2"/>
      <c r="K209" s="2"/>
      <c r="L209" s="33" t="e">
        <f>D209*'[15]Convergence programme'!$I$52/100</f>
        <v>#REF!</v>
      </c>
      <c r="M209" s="33" t="e">
        <f>D209*'[15]Convergence programme'!$N$52/100</f>
        <v>#REF!</v>
      </c>
      <c r="N209" s="33" t="e">
        <f>D209*'[15]Convergence programme'!$S$52/100</f>
        <v>#REF!</v>
      </c>
      <c r="O209" s="33" t="e">
        <f>D209*'[15]Convergence programme'!$X$52/100</f>
        <v>#REF!</v>
      </c>
      <c r="P209" s="33" t="e">
        <f>D209*'[15]Convergence programme'!$AH$52/100</f>
        <v>#REF!</v>
      </c>
      <c r="Q209" s="33" t="e">
        <f>D209*'[15]Convergence programme'!$AR$52/100</f>
        <v>#REF!</v>
      </c>
      <c r="R209" s="2"/>
      <c r="S209" s="2"/>
      <c r="T209" s="32" t="e">
        <f t="shared" si="24"/>
        <v>#REF!</v>
      </c>
      <c r="U209" s="32" t="e">
        <f t="shared" si="25"/>
        <v>#REF!</v>
      </c>
      <c r="V209" s="32" t="e">
        <f>(#REF!-N209)*1000</f>
        <v>#REF!</v>
      </c>
      <c r="W209" s="4" t="e">
        <f t="shared" si="26"/>
        <v>#REF!</v>
      </c>
      <c r="X209" s="4" t="e">
        <f t="shared" si="26"/>
        <v>#REF!</v>
      </c>
      <c r="Y209" s="4" t="e">
        <f t="shared" si="26"/>
        <v>#REF!</v>
      </c>
      <c r="AB209" s="28"/>
      <c r="AC209" s="27">
        <v>2020</v>
      </c>
      <c r="AD209" s="26">
        <f>U140</f>
        <v>0</v>
      </c>
      <c r="AE209" s="25"/>
    </row>
    <row r="210" spans="2:31" x14ac:dyDescent="0.3">
      <c r="B210" s="37" t="s">
        <v>40</v>
      </c>
      <c r="C210" s="31" t="str">
        <f t="shared" ref="C210:C216" si="31">G81</f>
        <v>IWDMT</v>
      </c>
      <c r="D210" s="13">
        <f t="shared" ref="D210:D216" si="32">SUM(F81:F81)</f>
        <v>0</v>
      </c>
      <c r="E210" s="36">
        <f>D210*'[15]Convergence programme'!I$36/100</f>
        <v>0</v>
      </c>
      <c r="F210" s="36">
        <f>D210*'[15]Convergence programme'!N$36/100</f>
        <v>0</v>
      </c>
      <c r="G210" s="36">
        <f>D210*'[15]Convergence programme'!X$36/100</f>
        <v>0</v>
      </c>
      <c r="H210" s="36">
        <f>D210*'[15]Convergence programme'!AH$36/100</f>
        <v>0</v>
      </c>
      <c r="I210" s="36">
        <f>D210*'[15]Convergence programme'!AR$36/100</f>
        <v>0</v>
      </c>
      <c r="L210" s="36">
        <f>D210*'[15]Convergence programme'!$I$53/100</f>
        <v>0</v>
      </c>
      <c r="M210" s="36">
        <f>D210*'[15]Convergence programme'!$N$53/100</f>
        <v>0</v>
      </c>
      <c r="N210" s="36">
        <f>D210*'[15]Convergence programme'!$S$53/100</f>
        <v>0</v>
      </c>
      <c r="O210" s="36">
        <f>D210*'[15]Convergence programme'!$X$53/100</f>
        <v>0</v>
      </c>
      <c r="P210" s="36">
        <f>D210*'[15]Convergence programme'!$AH$53/100</f>
        <v>0</v>
      </c>
      <c r="Q210" s="36">
        <f>D210*'[15]Convergence programme'!$AR$53/100</f>
        <v>0</v>
      </c>
      <c r="T210" s="35">
        <f t="shared" si="24"/>
        <v>0</v>
      </c>
      <c r="U210" s="35">
        <f t="shared" si="25"/>
        <v>0</v>
      </c>
      <c r="V210" s="35" t="e">
        <f>(#REF!-N210)*1000</f>
        <v>#REF!</v>
      </c>
      <c r="W210" s="3">
        <f t="shared" si="26"/>
        <v>0</v>
      </c>
      <c r="X210" s="3">
        <f t="shared" si="26"/>
        <v>0</v>
      </c>
      <c r="Y210" s="3">
        <f t="shared" si="26"/>
        <v>0</v>
      </c>
      <c r="AB210" s="28"/>
      <c r="AC210" s="27">
        <v>2025</v>
      </c>
      <c r="AD210" s="26" t="e">
        <f>V140</f>
        <v>#REF!</v>
      </c>
      <c r="AE210" s="25"/>
    </row>
    <row r="211" spans="2:31" x14ac:dyDescent="0.3">
      <c r="C211" s="31" t="str">
        <f t="shared" si="31"/>
        <v>IWDHT</v>
      </c>
      <c r="D211" s="13">
        <f t="shared" si="32"/>
        <v>0</v>
      </c>
      <c r="E211" s="36">
        <f>D211*'[15]Convergence programme'!I$36/100</f>
        <v>0</v>
      </c>
      <c r="F211" s="36">
        <f>D211*'[15]Convergence programme'!N$36/100</f>
        <v>0</v>
      </c>
      <c r="G211" s="36">
        <f>D211*'[15]Convergence programme'!X$36/100</f>
        <v>0</v>
      </c>
      <c r="H211" s="36">
        <f>D211*'[15]Convergence programme'!AH$36/100</f>
        <v>0</v>
      </c>
      <c r="I211" s="36">
        <f>D211*'[15]Convergence programme'!AR$36/100</f>
        <v>0</v>
      </c>
      <c r="L211" s="36">
        <f>D211*'[15]Convergence programme'!$I$53/100</f>
        <v>0</v>
      </c>
      <c r="M211" s="36">
        <f>D211*'[15]Convergence programme'!$N$53/100</f>
        <v>0</v>
      </c>
      <c r="N211" s="36">
        <f>D211*'[15]Convergence programme'!$S$53/100</f>
        <v>0</v>
      </c>
      <c r="O211" s="36">
        <f>D211*'[15]Convergence programme'!$X$53/100</f>
        <v>0</v>
      </c>
      <c r="P211" s="36">
        <f>D211*'[15]Convergence programme'!$AH$53/100</f>
        <v>0</v>
      </c>
      <c r="Q211" s="36">
        <f>D211*'[15]Convergence programme'!$AR$53/100</f>
        <v>0</v>
      </c>
      <c r="T211" s="35">
        <f t="shared" si="24"/>
        <v>0</v>
      </c>
      <c r="U211" s="35">
        <f t="shared" si="25"/>
        <v>0</v>
      </c>
      <c r="V211" s="35" t="e">
        <f>(#REF!-N211)*1000</f>
        <v>#REF!</v>
      </c>
      <c r="W211" s="3">
        <f t="shared" si="26"/>
        <v>0</v>
      </c>
      <c r="X211" s="3">
        <f t="shared" si="26"/>
        <v>0</v>
      </c>
      <c r="Y211" s="3">
        <f t="shared" si="26"/>
        <v>0</v>
      </c>
      <c r="AB211" s="28"/>
      <c r="AC211" s="27">
        <v>2030</v>
      </c>
      <c r="AD211" s="26">
        <f>W140</f>
        <v>0</v>
      </c>
      <c r="AE211" s="25"/>
    </row>
    <row r="212" spans="2:31" x14ac:dyDescent="0.3">
      <c r="C212" s="31" t="str">
        <f t="shared" si="31"/>
        <v>IWDRH</v>
      </c>
      <c r="D212" s="13">
        <f t="shared" si="32"/>
        <v>0</v>
      </c>
      <c r="E212" s="36">
        <f>D212*'[15]Convergence programme'!I$36/100</f>
        <v>0</v>
      </c>
      <c r="F212" s="36">
        <f>D212*'[15]Convergence programme'!N$36/100</f>
        <v>0</v>
      </c>
      <c r="G212" s="36">
        <f>D212*'[15]Convergence programme'!X$36/100</f>
        <v>0</v>
      </c>
      <c r="H212" s="36">
        <f>D212*'[15]Convergence programme'!AH$36/100</f>
        <v>0</v>
      </c>
      <c r="I212" s="36">
        <f>D212*'[15]Convergence programme'!AR$36/100</f>
        <v>0</v>
      </c>
      <c r="L212" s="36">
        <f>D212*'[15]Convergence programme'!$I$53/100</f>
        <v>0</v>
      </c>
      <c r="M212" s="36">
        <f>D212*'[15]Convergence programme'!$N$53/100</f>
        <v>0</v>
      </c>
      <c r="N212" s="36">
        <f>D212*'[15]Convergence programme'!$S$53/100</f>
        <v>0</v>
      </c>
      <c r="O212" s="36">
        <f>D212*'[15]Convergence programme'!$X$53/100</f>
        <v>0</v>
      </c>
      <c r="P212" s="36">
        <f>D212*'[15]Convergence programme'!$AH$53/100</f>
        <v>0</v>
      </c>
      <c r="Q212" s="36">
        <f>D212*'[15]Convergence programme'!$AR$53/100</f>
        <v>0</v>
      </c>
      <c r="T212" s="35">
        <f t="shared" si="24"/>
        <v>0</v>
      </c>
      <c r="U212" s="35">
        <f t="shared" si="25"/>
        <v>0</v>
      </c>
      <c r="V212" s="35" t="e">
        <f>(#REF!-N212)*1000</f>
        <v>#REF!</v>
      </c>
      <c r="W212" s="3">
        <f t="shared" si="26"/>
        <v>0</v>
      </c>
      <c r="X212" s="3">
        <f t="shared" si="26"/>
        <v>0</v>
      </c>
      <c r="Y212" s="3">
        <f t="shared" si="26"/>
        <v>0</v>
      </c>
      <c r="AB212" s="28"/>
      <c r="AC212" s="27">
        <v>2040</v>
      </c>
      <c r="AD212" s="26">
        <f>X140</f>
        <v>0</v>
      </c>
      <c r="AE212" s="25"/>
    </row>
    <row r="213" spans="2:31" x14ac:dyDescent="0.3">
      <c r="C213" s="31" t="str">
        <f t="shared" si="31"/>
        <v>IWDLA</v>
      </c>
      <c r="D213" s="13">
        <f t="shared" si="32"/>
        <v>0</v>
      </c>
      <c r="E213" s="36">
        <f>D213*'[15]Convergence programme'!I$36/100</f>
        <v>0</v>
      </c>
      <c r="F213" s="36">
        <f>D213*'[15]Convergence programme'!N$36/100</f>
        <v>0</v>
      </c>
      <c r="G213" s="36">
        <f>D213*'[15]Convergence programme'!X$36/100</f>
        <v>0</v>
      </c>
      <c r="H213" s="36">
        <f>D213*'[15]Convergence programme'!AH$36/100</f>
        <v>0</v>
      </c>
      <c r="I213" s="36">
        <f>D213*'[15]Convergence programme'!AR$36/100</f>
        <v>0</v>
      </c>
      <c r="L213" s="36">
        <f>D213*'[15]Convergence programme'!$I$53/100</f>
        <v>0</v>
      </c>
      <c r="M213" s="36">
        <f>D213*'[15]Convergence programme'!$N$53/100</f>
        <v>0</v>
      </c>
      <c r="N213" s="36">
        <f>D213*'[15]Convergence programme'!$S$53/100</f>
        <v>0</v>
      </c>
      <c r="O213" s="36">
        <f>D213*'[15]Convergence programme'!$X$53/100</f>
        <v>0</v>
      </c>
      <c r="P213" s="36">
        <f>D213*'[15]Convergence programme'!$AH$53/100</f>
        <v>0</v>
      </c>
      <c r="Q213" s="36">
        <f>D213*'[15]Convergence programme'!$AR$53/100</f>
        <v>0</v>
      </c>
      <c r="T213" s="35">
        <f t="shared" si="24"/>
        <v>0</v>
      </c>
      <c r="U213" s="35">
        <f t="shared" si="25"/>
        <v>0</v>
      </c>
      <c r="V213" s="35" t="e">
        <f>(#REF!-N213)*1000</f>
        <v>#REF!</v>
      </c>
      <c r="W213" s="3">
        <f t="shared" si="26"/>
        <v>0</v>
      </c>
      <c r="X213" s="3">
        <f t="shared" si="26"/>
        <v>0</v>
      </c>
      <c r="Y213" s="3">
        <f t="shared" si="26"/>
        <v>0</v>
      </c>
      <c r="AB213" s="28"/>
      <c r="AC213" s="29">
        <v>2050</v>
      </c>
      <c r="AD213" s="26">
        <f>Y140</f>
        <v>0</v>
      </c>
      <c r="AE213" s="25"/>
    </row>
    <row r="214" spans="2:31" x14ac:dyDescent="0.3">
      <c r="C214" s="31" t="str">
        <f t="shared" si="31"/>
        <v>IWDEM</v>
      </c>
      <c r="D214" s="13">
        <f t="shared" si="32"/>
        <v>1.0800000000000001E-2</v>
      </c>
      <c r="E214" s="36">
        <f>D214*'[15]Convergence programme'!I$36/100</f>
        <v>1.0591588870839891E-2</v>
      </c>
      <c r="F214" s="36">
        <f>D214*'[15]Convergence programme'!N$36/100</f>
        <v>1.2411105950875152E-2</v>
      </c>
      <c r="G214" s="36">
        <f>D214*'[15]Convergence programme'!X$36/100</f>
        <v>1.4802180502604014E-2</v>
      </c>
      <c r="H214" s="36">
        <f>D214*'[15]Convergence programme'!AH$36/100</f>
        <v>1.7183860540765247E-2</v>
      </c>
      <c r="I214" s="36">
        <f>D214*'[15]Convergence programme'!AR$36/100</f>
        <v>1.9234944884176267E-2</v>
      </c>
      <c r="L214" s="36">
        <f>D214*'[15]Convergence programme'!$I$53/100</f>
        <v>1.0591588870839891E-2</v>
      </c>
      <c r="M214" s="36">
        <f>D214*'[15]Convergence programme'!$N$53/100</f>
        <v>1.1249897319927147E-2</v>
      </c>
      <c r="N214" s="36">
        <f>D214*'[15]Convergence programme'!$S$53/100</f>
        <v>1.1998118528712309E-2</v>
      </c>
      <c r="O214" s="36">
        <f>D214*'[15]Convergence programme'!$X$53/100</f>
        <v>1.2430240001434924E-2</v>
      </c>
      <c r="P214" s="36">
        <f>D214*'[15]Convergence programme'!$AH$53/100</f>
        <v>1.4100926958210976E-2</v>
      </c>
      <c r="Q214" s="36">
        <f>D214*'[15]Convergence programme'!$AR$53/100</f>
        <v>1.5864100149717172E-2</v>
      </c>
      <c r="T214" s="35">
        <f t="shared" si="24"/>
        <v>0</v>
      </c>
      <c r="U214" s="35">
        <f t="shared" si="25"/>
        <v>1.1612086309480043</v>
      </c>
      <c r="V214" s="35" t="e">
        <f>(#REF!-N214)*1000</f>
        <v>#REF!</v>
      </c>
      <c r="W214" s="3">
        <f t="shared" si="26"/>
        <v>2.3719405011690902</v>
      </c>
      <c r="X214" s="3">
        <f t="shared" si="26"/>
        <v>3.0829335825542716</v>
      </c>
      <c r="Y214" s="3">
        <f t="shared" si="26"/>
        <v>3.3708447344590957</v>
      </c>
      <c r="AB214" s="28" t="str">
        <f>C141</f>
        <v>ICDLA</v>
      </c>
      <c r="AC214" s="27">
        <v>2015</v>
      </c>
      <c r="AD214" s="26">
        <v>0</v>
      </c>
      <c r="AE214" s="25"/>
    </row>
    <row r="215" spans="2:31" x14ac:dyDescent="0.3">
      <c r="C215" s="31" t="str">
        <f t="shared" si="31"/>
        <v>IWDTF</v>
      </c>
      <c r="D215" s="13">
        <f t="shared" si="32"/>
        <v>0</v>
      </c>
      <c r="E215" s="36">
        <f>D215*'[15]Convergence programme'!I$36/100</f>
        <v>0</v>
      </c>
      <c r="F215" s="36">
        <f>D215*'[15]Convergence programme'!N$36/100</f>
        <v>0</v>
      </c>
      <c r="G215" s="36">
        <f>D215*'[15]Convergence programme'!X$36/100</f>
        <v>0</v>
      </c>
      <c r="H215" s="36">
        <f>D215*'[15]Convergence programme'!AH$36/100</f>
        <v>0</v>
      </c>
      <c r="I215" s="36">
        <f>D215*'[15]Convergence programme'!AR$36/100</f>
        <v>0</v>
      </c>
      <c r="L215" s="36">
        <f>D215*'[15]Convergence programme'!$I$53/100</f>
        <v>0</v>
      </c>
      <c r="M215" s="36">
        <f>D215*'[15]Convergence programme'!$N$53/100</f>
        <v>0</v>
      </c>
      <c r="N215" s="36">
        <f>D215*'[15]Convergence programme'!$S$53/100</f>
        <v>0</v>
      </c>
      <c r="O215" s="36">
        <f>D215*'[15]Convergence programme'!$X$53/100</f>
        <v>0</v>
      </c>
      <c r="P215" s="36">
        <f>D215*'[15]Convergence programme'!$AH$53/100</f>
        <v>0</v>
      </c>
      <c r="Q215" s="36">
        <f>D215*'[15]Convergence programme'!$AR$53/100</f>
        <v>0</v>
      </c>
      <c r="T215" s="35">
        <f t="shared" si="24"/>
        <v>0</v>
      </c>
      <c r="U215" s="35">
        <f t="shared" si="25"/>
        <v>0</v>
      </c>
      <c r="V215" s="35" t="e">
        <f>(#REF!-N215)*1000</f>
        <v>#REF!</v>
      </c>
      <c r="W215" s="3">
        <f t="shared" si="26"/>
        <v>0</v>
      </c>
      <c r="X215" s="3">
        <f t="shared" si="26"/>
        <v>0</v>
      </c>
      <c r="Y215" s="3">
        <f t="shared" si="26"/>
        <v>0</v>
      </c>
      <c r="AB215" s="28"/>
      <c r="AC215" s="27">
        <v>2020</v>
      </c>
      <c r="AD215" s="26">
        <f>U141</f>
        <v>0</v>
      </c>
      <c r="AE215" s="25"/>
    </row>
    <row r="216" spans="2:31" x14ac:dyDescent="0.3">
      <c r="C216" s="31" t="str">
        <f t="shared" si="31"/>
        <v>IWDFL</v>
      </c>
      <c r="D216" s="13">
        <f t="shared" si="32"/>
        <v>0</v>
      </c>
      <c r="E216" s="36">
        <f>D216*'[15]Convergence programme'!I$36/100</f>
        <v>0</v>
      </c>
      <c r="F216" s="36">
        <f>D216*'[15]Convergence programme'!N$36/100</f>
        <v>0</v>
      </c>
      <c r="G216" s="36">
        <f>D216*'[15]Convergence programme'!X$36/100</f>
        <v>0</v>
      </c>
      <c r="H216" s="36">
        <f>D216*'[15]Convergence programme'!AH$36/100</f>
        <v>0</v>
      </c>
      <c r="I216" s="36">
        <f>D216*'[15]Convergence programme'!AR$36/100</f>
        <v>0</v>
      </c>
      <c r="L216" s="36">
        <f>D216*'[15]Convergence programme'!$I$53/100</f>
        <v>0</v>
      </c>
      <c r="M216" s="36">
        <f>D216*'[15]Convergence programme'!$N$53/100</f>
        <v>0</v>
      </c>
      <c r="N216" s="36">
        <f>D216*'[15]Convergence programme'!$S$53/100</f>
        <v>0</v>
      </c>
      <c r="O216" s="36">
        <f>D216*'[15]Convergence programme'!$X$53/100</f>
        <v>0</v>
      </c>
      <c r="P216" s="36">
        <f>D216*'[15]Convergence programme'!$AH$53/100</f>
        <v>0</v>
      </c>
      <c r="Q216" s="36">
        <f>D216*'[15]Convergence programme'!$AR$53/100</f>
        <v>0</v>
      </c>
      <c r="T216" s="35">
        <f t="shared" si="24"/>
        <v>0</v>
      </c>
      <c r="U216" s="35">
        <f t="shared" si="25"/>
        <v>0</v>
      </c>
      <c r="V216" s="35" t="e">
        <f>(#REF!-N216)*1000</f>
        <v>#REF!</v>
      </c>
      <c r="W216" s="3">
        <f t="shared" si="26"/>
        <v>0</v>
      </c>
      <c r="X216" s="3">
        <f t="shared" si="26"/>
        <v>0</v>
      </c>
      <c r="Y216" s="3">
        <f t="shared" si="26"/>
        <v>0</v>
      </c>
      <c r="AB216" s="28"/>
      <c r="AC216" s="27">
        <v>2025</v>
      </c>
      <c r="AD216" s="26" t="e">
        <f>V141</f>
        <v>#REF!</v>
      </c>
      <c r="AE216" s="25"/>
    </row>
    <row r="217" spans="2:31" x14ac:dyDescent="0.3">
      <c r="B217" s="2"/>
      <c r="C217" s="34" t="e">
        <f>#REF!</f>
        <v>#REF!</v>
      </c>
      <c r="D217" s="13" t="e">
        <f>SUM(#REF!)</f>
        <v>#REF!</v>
      </c>
      <c r="E217" s="33" t="e">
        <f>D217*'[15]Convergence programme'!I$36/100</f>
        <v>#REF!</v>
      </c>
      <c r="F217" s="33" t="e">
        <f>D217*'[15]Convergence programme'!N$36/100</f>
        <v>#REF!</v>
      </c>
      <c r="G217" s="33" t="e">
        <f>D217*'[15]Convergence programme'!X$36/100</f>
        <v>#REF!</v>
      </c>
      <c r="H217" s="33" t="e">
        <f>D217*'[15]Convergence programme'!AH$36/100</f>
        <v>#REF!</v>
      </c>
      <c r="I217" s="33" t="e">
        <f>D217*'[15]Convergence programme'!AR$36/100</f>
        <v>#REF!</v>
      </c>
      <c r="J217" s="2"/>
      <c r="K217" s="2"/>
      <c r="L217" s="33" t="e">
        <f>D217*'[15]Convergence programme'!$I$53/100</f>
        <v>#REF!</v>
      </c>
      <c r="M217" s="33" t="e">
        <f>D217*'[15]Convergence programme'!$N$53/100</f>
        <v>#REF!</v>
      </c>
      <c r="N217" s="33" t="e">
        <f>D217*'[15]Convergence programme'!$S$53/100</f>
        <v>#REF!</v>
      </c>
      <c r="O217" s="33" t="e">
        <f>D217*'[15]Convergence programme'!$X$53/100</f>
        <v>#REF!</v>
      </c>
      <c r="P217" s="33" t="e">
        <f>D217*'[15]Convergence programme'!$AH$53/100</f>
        <v>#REF!</v>
      </c>
      <c r="Q217" s="33" t="e">
        <f>D217*'[15]Convergence programme'!$AR$53/100</f>
        <v>#REF!</v>
      </c>
      <c r="R217" s="2"/>
      <c r="S217" s="2"/>
      <c r="T217" s="32" t="e">
        <f t="shared" si="24"/>
        <v>#REF!</v>
      </c>
      <c r="U217" s="32" t="e">
        <f t="shared" si="25"/>
        <v>#REF!</v>
      </c>
      <c r="V217" s="32" t="e">
        <f>(#REF!-N217)*1000</f>
        <v>#REF!</v>
      </c>
      <c r="W217" s="4" t="e">
        <f t="shared" si="26"/>
        <v>#REF!</v>
      </c>
      <c r="X217" s="4" t="e">
        <f t="shared" si="26"/>
        <v>#REF!</v>
      </c>
      <c r="Y217" s="4" t="e">
        <f t="shared" si="26"/>
        <v>#REF!</v>
      </c>
      <c r="AB217" s="28"/>
      <c r="AC217" s="27">
        <v>2030</v>
      </c>
      <c r="AD217" s="26">
        <f>W141</f>
        <v>0</v>
      </c>
      <c r="AE217" s="25"/>
    </row>
    <row r="218" spans="2:31" x14ac:dyDescent="0.3">
      <c r="B218" s="37" t="s">
        <v>39</v>
      </c>
      <c r="C218" s="31" t="str">
        <f t="shared" ref="C218:C224" si="33">G88</f>
        <v>IIDMT</v>
      </c>
      <c r="D218" s="13">
        <f t="shared" ref="D218:D224" si="34">SUM(F88:F88)</f>
        <v>0</v>
      </c>
      <c r="E218" s="36">
        <f>D218*'[15]Convergence programme'!I$37/100</f>
        <v>0</v>
      </c>
      <c r="F218" s="36">
        <f>D218*'[15]Convergence programme'!N$37/100</f>
        <v>0</v>
      </c>
      <c r="G218" s="36">
        <f>D218*'[15]Convergence programme'!X$37/100</f>
        <v>0</v>
      </c>
      <c r="H218" s="36">
        <f>D218*'[15]Convergence programme'!AH$37/100</f>
        <v>0</v>
      </c>
      <c r="I218" s="36">
        <f>D218*'[15]Convergence programme'!AR$37/100</f>
        <v>0</v>
      </c>
      <c r="L218" s="36">
        <f>D218*'[15]Convergence programme'!$I$53/100</f>
        <v>0</v>
      </c>
      <c r="M218" s="36">
        <f>D218*'[15]Convergence programme'!$N$54/100</f>
        <v>0</v>
      </c>
      <c r="N218" s="36">
        <f>D218*'[15]Convergence programme'!$S$54/100</f>
        <v>0</v>
      </c>
      <c r="O218" s="36">
        <f>D218*'[15]Convergence programme'!$X$54/100</f>
        <v>0</v>
      </c>
      <c r="P218" s="36">
        <f>D218*'[15]Convergence programme'!$AH$54/100</f>
        <v>0</v>
      </c>
      <c r="Q218" s="36">
        <f>D218*'[15]Convergence programme'!$AR$54/100</f>
        <v>0</v>
      </c>
      <c r="T218" s="35">
        <f t="shared" ref="T218:T225" si="35">(E218-L218)*1000</f>
        <v>0</v>
      </c>
      <c r="U218" s="35">
        <f t="shared" ref="U218:U225" si="36">(F218-M218)*1000</f>
        <v>0</v>
      </c>
      <c r="V218" s="35" t="e">
        <f>(#REF!-N218)*1000</f>
        <v>#REF!</v>
      </c>
      <c r="W218" s="3">
        <f t="shared" ref="W218:Y225" si="37">(G218-O218)*1000</f>
        <v>0</v>
      </c>
      <c r="X218" s="3">
        <f t="shared" si="37"/>
        <v>0</v>
      </c>
      <c r="Y218" s="3">
        <f t="shared" si="37"/>
        <v>0</v>
      </c>
      <c r="AB218" s="28"/>
      <c r="AC218" s="27">
        <v>2040</v>
      </c>
      <c r="AD218" s="26">
        <f>X141</f>
        <v>0</v>
      </c>
      <c r="AE218" s="25"/>
    </row>
    <row r="219" spans="2:31" x14ac:dyDescent="0.3">
      <c r="C219" s="31" t="str">
        <f t="shared" si="33"/>
        <v>IIDHT</v>
      </c>
      <c r="D219" s="13">
        <f t="shared" si="34"/>
        <v>0</v>
      </c>
      <c r="E219" s="36">
        <f>D219*'[15]Convergence programme'!I$37/100</f>
        <v>0</v>
      </c>
      <c r="F219" s="36">
        <f>D219*'[15]Convergence programme'!N$37/100</f>
        <v>0</v>
      </c>
      <c r="G219" s="36">
        <f>D219*'[15]Convergence programme'!X$37/100</f>
        <v>0</v>
      </c>
      <c r="H219" s="36">
        <f>D219*'[15]Convergence programme'!AH$37/100</f>
        <v>0</v>
      </c>
      <c r="I219" s="36">
        <f>D219*'[15]Convergence programme'!AR$37/100</f>
        <v>0</v>
      </c>
      <c r="L219" s="36">
        <f>D219*'[15]Convergence programme'!$I$53/100</f>
        <v>0</v>
      </c>
      <c r="M219" s="36">
        <f>D219*'[15]Convergence programme'!$N$54/100</f>
        <v>0</v>
      </c>
      <c r="N219" s="36">
        <f>D219*'[15]Convergence programme'!$S$54/100</f>
        <v>0</v>
      </c>
      <c r="O219" s="36">
        <f>D219*'[15]Convergence programme'!$X$54/100</f>
        <v>0</v>
      </c>
      <c r="P219" s="36">
        <f>D219*'[15]Convergence programme'!$AH$54/100</f>
        <v>0</v>
      </c>
      <c r="Q219" s="36">
        <f>D219*'[15]Convergence programme'!$AR$54/100</f>
        <v>0</v>
      </c>
      <c r="T219" s="35">
        <f t="shared" si="35"/>
        <v>0</v>
      </c>
      <c r="U219" s="35">
        <f t="shared" si="36"/>
        <v>0</v>
      </c>
      <c r="V219" s="35" t="e">
        <f>(#REF!-N219)*1000</f>
        <v>#REF!</v>
      </c>
      <c r="W219" s="3">
        <f t="shared" si="37"/>
        <v>0</v>
      </c>
      <c r="X219" s="3">
        <f t="shared" si="37"/>
        <v>0</v>
      </c>
      <c r="Y219" s="3">
        <f t="shared" si="37"/>
        <v>0</v>
      </c>
      <c r="AB219" s="28"/>
      <c r="AC219" s="29">
        <v>2050</v>
      </c>
      <c r="AD219" s="26">
        <f>Y141</f>
        <v>0</v>
      </c>
      <c r="AE219" s="25"/>
    </row>
    <row r="220" spans="2:31" x14ac:dyDescent="0.3">
      <c r="C220" s="31" t="str">
        <f t="shared" si="33"/>
        <v>IIDRH</v>
      </c>
      <c r="D220" s="13">
        <f t="shared" si="34"/>
        <v>0</v>
      </c>
      <c r="E220" s="36">
        <f>D220*'[15]Convergence programme'!I$37/100</f>
        <v>0</v>
      </c>
      <c r="F220" s="36">
        <f>D220*'[15]Convergence programme'!N$37/100</f>
        <v>0</v>
      </c>
      <c r="G220" s="36">
        <f>D220*'[15]Convergence programme'!X$37/100</f>
        <v>0</v>
      </c>
      <c r="H220" s="36">
        <f>D220*'[15]Convergence programme'!AH$37/100</f>
        <v>0</v>
      </c>
      <c r="I220" s="36">
        <f>D220*'[15]Convergence programme'!AR$37/100</f>
        <v>0</v>
      </c>
      <c r="L220" s="36">
        <f>D220*'[15]Convergence programme'!$I$53/100</f>
        <v>0</v>
      </c>
      <c r="M220" s="36">
        <f>D220*'[15]Convergence programme'!$N$54/100</f>
        <v>0</v>
      </c>
      <c r="N220" s="36">
        <f>D220*'[15]Convergence programme'!$S$54/100</f>
        <v>0</v>
      </c>
      <c r="O220" s="36">
        <f>D220*'[15]Convergence programme'!$X$54/100</f>
        <v>0</v>
      </c>
      <c r="P220" s="36">
        <f>D220*'[15]Convergence programme'!$AH$54/100</f>
        <v>0</v>
      </c>
      <c r="Q220" s="36">
        <f>D220*'[15]Convergence programme'!$AR$54/100</f>
        <v>0</v>
      </c>
      <c r="T220" s="35">
        <f t="shared" si="35"/>
        <v>0</v>
      </c>
      <c r="U220" s="35">
        <f t="shared" si="36"/>
        <v>0</v>
      </c>
      <c r="V220" s="35" t="e">
        <f>(#REF!-N220)*1000</f>
        <v>#REF!</v>
      </c>
      <c r="W220" s="3">
        <f t="shared" si="37"/>
        <v>0</v>
      </c>
      <c r="X220" s="3">
        <f t="shared" si="37"/>
        <v>0</v>
      </c>
      <c r="Y220" s="3">
        <f t="shared" si="37"/>
        <v>0</v>
      </c>
      <c r="AB220" s="28" t="str">
        <f>C142</f>
        <v>ICDEM</v>
      </c>
      <c r="AC220" s="27">
        <v>2015</v>
      </c>
      <c r="AD220" s="26">
        <v>0</v>
      </c>
      <c r="AE220" s="25"/>
    </row>
    <row r="221" spans="2:31" x14ac:dyDescent="0.3">
      <c r="C221" s="31" t="str">
        <f t="shared" si="33"/>
        <v>IIDLA</v>
      </c>
      <c r="D221" s="13">
        <f t="shared" si="34"/>
        <v>0</v>
      </c>
      <c r="E221" s="36">
        <f>D221*'[15]Convergence programme'!I$37/100</f>
        <v>0</v>
      </c>
      <c r="F221" s="36">
        <f>D221*'[15]Convergence programme'!N$37/100</f>
        <v>0</v>
      </c>
      <c r="G221" s="36">
        <f>D221*'[15]Convergence programme'!X$37/100</f>
        <v>0</v>
      </c>
      <c r="H221" s="36">
        <f>D221*'[15]Convergence programme'!AH$37/100</f>
        <v>0</v>
      </c>
      <c r="I221" s="36">
        <f>D221*'[15]Convergence programme'!AR$37/100</f>
        <v>0</v>
      </c>
      <c r="L221" s="36">
        <f>D221*'[15]Convergence programme'!$I$53/100</f>
        <v>0</v>
      </c>
      <c r="M221" s="36">
        <f>D221*'[15]Convergence programme'!$N$54/100</f>
        <v>0</v>
      </c>
      <c r="N221" s="36">
        <f>D221*'[15]Convergence programme'!$S$54/100</f>
        <v>0</v>
      </c>
      <c r="O221" s="36">
        <f>D221*'[15]Convergence programme'!$X$54/100</f>
        <v>0</v>
      </c>
      <c r="P221" s="36">
        <f>D221*'[15]Convergence programme'!$AH$54/100</f>
        <v>0</v>
      </c>
      <c r="Q221" s="36">
        <f>D221*'[15]Convergence programme'!$AR$54/100</f>
        <v>0</v>
      </c>
      <c r="T221" s="35">
        <f t="shared" si="35"/>
        <v>0</v>
      </c>
      <c r="U221" s="35">
        <f t="shared" si="36"/>
        <v>0</v>
      </c>
      <c r="V221" s="35" t="e">
        <f>(#REF!-N221)*1000</f>
        <v>#REF!</v>
      </c>
      <c r="W221" s="3">
        <f t="shared" si="37"/>
        <v>0</v>
      </c>
      <c r="X221" s="3">
        <f t="shared" si="37"/>
        <v>0</v>
      </c>
      <c r="Y221" s="3">
        <f t="shared" si="37"/>
        <v>0</v>
      </c>
      <c r="AB221" s="28"/>
      <c r="AC221" s="27">
        <v>2020</v>
      </c>
      <c r="AD221" s="26">
        <f>U142</f>
        <v>6.2083062284169488</v>
      </c>
      <c r="AE221" s="25"/>
    </row>
    <row r="222" spans="2:31" x14ac:dyDescent="0.3">
      <c r="C222" s="31" t="str">
        <f t="shared" si="33"/>
        <v>IIDEM</v>
      </c>
      <c r="D222" s="13">
        <f t="shared" si="34"/>
        <v>3.5999999999999999E-3</v>
      </c>
      <c r="E222" s="36">
        <f>D222*'[15]Convergence programme'!I$37/100</f>
        <v>3.5305296236132966E-3</v>
      </c>
      <c r="F222" s="36">
        <f>D222*'[15]Convergence programme'!N$37/100</f>
        <v>4.1370353169583839E-3</v>
      </c>
      <c r="G222" s="36">
        <f>D222*'[15]Convergence programme'!X$37/100</f>
        <v>4.9340601675346716E-3</v>
      </c>
      <c r="H222" s="36">
        <f>D222*'[15]Convergence programme'!AH$37/100</f>
        <v>5.7279535135884149E-3</v>
      </c>
      <c r="I222" s="36">
        <f>D222*'[15]Convergence programme'!AR$37/100</f>
        <v>6.4116482947254218E-3</v>
      </c>
      <c r="L222" s="36">
        <f>D222*'[15]Convergence programme'!$I$53/100</f>
        <v>3.5305296236132966E-3</v>
      </c>
      <c r="M222" s="36">
        <f>D222*'[15]Convergence programme'!$N$54/100</f>
        <v>3.7499657733090484E-3</v>
      </c>
      <c r="N222" s="36">
        <f>D222*'[15]Convergence programme'!$S$54/100</f>
        <v>3.9993728429041026E-3</v>
      </c>
      <c r="O222" s="36">
        <f>D222*'[15]Convergence programme'!$X$54/100</f>
        <v>4.143413333811641E-3</v>
      </c>
      <c r="P222" s="36">
        <f>D222*'[15]Convergence programme'!$AH$54/100</f>
        <v>4.7003089860703246E-3</v>
      </c>
      <c r="Q222" s="36">
        <f>D222*'[15]Convergence programme'!$AR$54/100</f>
        <v>5.2880333832390561E-3</v>
      </c>
      <c r="T222" s="35">
        <f t="shared" si="35"/>
        <v>0</v>
      </c>
      <c r="U222" s="35">
        <f t="shared" si="36"/>
        <v>0.38706954364933549</v>
      </c>
      <c r="V222" s="35" t="e">
        <f>(#REF!-N222)*1000</f>
        <v>#REF!</v>
      </c>
      <c r="W222" s="3">
        <f t="shared" si="37"/>
        <v>0.79064683372303057</v>
      </c>
      <c r="X222" s="3">
        <f t="shared" si="37"/>
        <v>1.0276445275180903</v>
      </c>
      <c r="Y222" s="3">
        <f t="shared" si="37"/>
        <v>1.1236149114863658</v>
      </c>
      <c r="AB222" s="28"/>
      <c r="AC222" s="27">
        <v>2025</v>
      </c>
      <c r="AD222" s="26" t="e">
        <f>V142</f>
        <v>#REF!</v>
      </c>
      <c r="AE222" s="25"/>
    </row>
    <row r="223" spans="2:31" x14ac:dyDescent="0.3">
      <c r="C223" s="31" t="str">
        <f t="shared" si="33"/>
        <v>IIDTF</v>
      </c>
      <c r="D223" s="13">
        <f t="shared" si="34"/>
        <v>0</v>
      </c>
      <c r="E223" s="36">
        <f>D223*'[15]Convergence programme'!I$37/100</f>
        <v>0</v>
      </c>
      <c r="F223" s="36">
        <f>D223*'[15]Convergence programme'!N$37/100</f>
        <v>0</v>
      </c>
      <c r="G223" s="36">
        <f>D223*'[15]Convergence programme'!X$37/100</f>
        <v>0</v>
      </c>
      <c r="H223" s="36">
        <f>D223*'[15]Convergence programme'!AH$37/100</f>
        <v>0</v>
      </c>
      <c r="I223" s="36">
        <f>D223*'[15]Convergence programme'!AR$37/100</f>
        <v>0</v>
      </c>
      <c r="L223" s="36">
        <f>D223*'[15]Convergence programme'!$I$53/100</f>
        <v>0</v>
      </c>
      <c r="M223" s="36">
        <f>D223*'[15]Convergence programme'!$N$54/100</f>
        <v>0</v>
      </c>
      <c r="N223" s="36">
        <f>D223*'[15]Convergence programme'!$S$54/100</f>
        <v>0</v>
      </c>
      <c r="O223" s="36">
        <f>D223*'[15]Convergence programme'!$X$54/100</f>
        <v>0</v>
      </c>
      <c r="P223" s="36">
        <f>D223*'[15]Convergence programme'!$AH$54/100</f>
        <v>0</v>
      </c>
      <c r="Q223" s="36">
        <f>D223*'[15]Convergence programme'!$AR$54/100</f>
        <v>0</v>
      </c>
      <c r="T223" s="35">
        <f t="shared" si="35"/>
        <v>0</v>
      </c>
      <c r="U223" s="35">
        <f t="shared" si="36"/>
        <v>0</v>
      </c>
      <c r="V223" s="35" t="e">
        <f>(#REF!-N223)*1000</f>
        <v>#REF!</v>
      </c>
      <c r="W223" s="3">
        <f t="shared" si="37"/>
        <v>0</v>
      </c>
      <c r="X223" s="3">
        <f t="shared" si="37"/>
        <v>0</v>
      </c>
      <c r="Y223" s="3">
        <f t="shared" si="37"/>
        <v>0</v>
      </c>
      <c r="AB223" s="28"/>
      <c r="AC223" s="27">
        <v>2030</v>
      </c>
      <c r="AD223" s="26">
        <f>W142</f>
        <v>19.228804027037832</v>
      </c>
      <c r="AE223" s="25"/>
    </row>
    <row r="224" spans="2:31" x14ac:dyDescent="0.3">
      <c r="C224" s="31" t="str">
        <f t="shared" si="33"/>
        <v>IIDFL</v>
      </c>
      <c r="D224" s="13">
        <f t="shared" si="34"/>
        <v>0</v>
      </c>
      <c r="E224" s="36">
        <f>D224*'[15]Convergence programme'!I$37/100</f>
        <v>0</v>
      </c>
      <c r="F224" s="36">
        <f>D224*'[15]Convergence programme'!N$37/100</f>
        <v>0</v>
      </c>
      <c r="G224" s="36">
        <f>D224*'[15]Convergence programme'!X$37/100</f>
        <v>0</v>
      </c>
      <c r="H224" s="36">
        <f>D224*'[15]Convergence programme'!AH$37/100</f>
        <v>0</v>
      </c>
      <c r="I224" s="36">
        <f>D224*'[15]Convergence programme'!AR$37/100</f>
        <v>0</v>
      </c>
      <c r="L224" s="36">
        <f>D224*'[15]Convergence programme'!$I$53/100</f>
        <v>0</v>
      </c>
      <c r="M224" s="36">
        <f>D224*'[15]Convergence programme'!$N$54/100</f>
        <v>0</v>
      </c>
      <c r="N224" s="36">
        <f>D224*'[15]Convergence programme'!$S$54/100</f>
        <v>0</v>
      </c>
      <c r="O224" s="36">
        <f>D224*'[15]Convergence programme'!$X$54/100</f>
        <v>0</v>
      </c>
      <c r="P224" s="36">
        <f>D224*'[15]Convergence programme'!$AH$54/100</f>
        <v>0</v>
      </c>
      <c r="Q224" s="36">
        <f>D224*'[15]Convergence programme'!$AR$54/100</f>
        <v>0</v>
      </c>
      <c r="T224" s="35">
        <f t="shared" si="35"/>
        <v>0</v>
      </c>
      <c r="U224" s="35">
        <f t="shared" si="36"/>
        <v>0</v>
      </c>
      <c r="V224" s="35" t="e">
        <f>(#REF!-N224)*1000</f>
        <v>#REF!</v>
      </c>
      <c r="W224" s="3">
        <f t="shared" si="37"/>
        <v>0</v>
      </c>
      <c r="X224" s="3">
        <f t="shared" si="37"/>
        <v>0</v>
      </c>
      <c r="Y224" s="3">
        <f t="shared" si="37"/>
        <v>0</v>
      </c>
      <c r="AB224" s="28"/>
      <c r="AC224" s="27">
        <v>2040</v>
      </c>
      <c r="AD224" s="26">
        <f>X142</f>
        <v>42.180225917039074</v>
      </c>
      <c r="AE224" s="25"/>
    </row>
    <row r="225" spans="2:31" x14ac:dyDescent="0.3">
      <c r="B225" s="2"/>
      <c r="C225" s="34" t="e">
        <f>#REF!</f>
        <v>#REF!</v>
      </c>
      <c r="D225" s="13" t="e">
        <f>SUM(#REF!)</f>
        <v>#REF!</v>
      </c>
      <c r="E225" s="33" t="e">
        <f>D225*'[15]Convergence programme'!I$37/100</f>
        <v>#REF!</v>
      </c>
      <c r="F225" s="33" t="e">
        <f>D225*'[15]Convergence programme'!N$37/100</f>
        <v>#REF!</v>
      </c>
      <c r="G225" s="33" t="e">
        <f>D225*'[15]Convergence programme'!X$37/100</f>
        <v>#REF!</v>
      </c>
      <c r="H225" s="33" t="e">
        <f>D225*'[15]Convergence programme'!AH$37/100</f>
        <v>#REF!</v>
      </c>
      <c r="I225" s="33" t="e">
        <f>D225*'[15]Convergence programme'!AR$37/100</f>
        <v>#REF!</v>
      </c>
      <c r="J225" s="2"/>
      <c r="K225" s="2"/>
      <c r="L225" s="33" t="e">
        <f>D225*'[15]Convergence programme'!$I$53/100</f>
        <v>#REF!</v>
      </c>
      <c r="M225" s="33" t="e">
        <f>D225*'[15]Convergence programme'!$N$54/100</f>
        <v>#REF!</v>
      </c>
      <c r="N225" s="33" t="e">
        <f>D225*'[15]Convergence programme'!$S$54/100</f>
        <v>#REF!</v>
      </c>
      <c r="O225" s="33" t="e">
        <f>D225*'[15]Convergence programme'!$X$54/100</f>
        <v>#REF!</v>
      </c>
      <c r="P225" s="33" t="e">
        <f>D225*'[15]Convergence programme'!$AH$54/100</f>
        <v>#REF!</v>
      </c>
      <c r="Q225" s="33" t="e">
        <f>D225*'[15]Convergence programme'!$AR$54/100</f>
        <v>#REF!</v>
      </c>
      <c r="R225" s="2"/>
      <c r="S225" s="2"/>
      <c r="T225" s="32" t="e">
        <f t="shared" si="35"/>
        <v>#REF!</v>
      </c>
      <c r="U225" s="32" t="e">
        <f t="shared" si="36"/>
        <v>#REF!</v>
      </c>
      <c r="V225" s="32" t="e">
        <f>(#REF!-N225)*1000</f>
        <v>#REF!</v>
      </c>
      <c r="W225" s="4" t="e">
        <f t="shared" si="37"/>
        <v>#REF!</v>
      </c>
      <c r="X225" s="4" t="e">
        <f t="shared" si="37"/>
        <v>#REF!</v>
      </c>
      <c r="Y225" s="4" t="e">
        <f t="shared" si="37"/>
        <v>#REF!</v>
      </c>
      <c r="AB225" s="28"/>
      <c r="AC225" s="29">
        <v>2050</v>
      </c>
      <c r="AD225" s="26">
        <f>Y142</f>
        <v>68.891687376398863</v>
      </c>
      <c r="AE225" s="25"/>
    </row>
    <row r="226" spans="2:31" x14ac:dyDescent="0.3">
      <c r="C226" s="31"/>
      <c r="AB226" s="28" t="str">
        <f>C143</f>
        <v>ICDTF</v>
      </c>
      <c r="AC226" s="27">
        <v>2015</v>
      </c>
      <c r="AD226" s="26">
        <f>T143</f>
        <v>0</v>
      </c>
      <c r="AE226" s="25"/>
    </row>
    <row r="227" spans="2:31" x14ac:dyDescent="0.3">
      <c r="AB227" s="28"/>
      <c r="AC227" s="27">
        <v>2020</v>
      </c>
      <c r="AD227" s="26">
        <f>U143</f>
        <v>0</v>
      </c>
      <c r="AE227" s="25"/>
    </row>
    <row r="228" spans="2:31" x14ac:dyDescent="0.3">
      <c r="AB228" s="28"/>
      <c r="AC228" s="27">
        <v>2025</v>
      </c>
      <c r="AD228" s="26" t="e">
        <f>V143</f>
        <v>#REF!</v>
      </c>
      <c r="AE228" s="25"/>
    </row>
    <row r="229" spans="2:31" x14ac:dyDescent="0.3">
      <c r="AB229" s="28"/>
      <c r="AC229" s="27">
        <v>2030</v>
      </c>
      <c r="AD229" s="26">
        <f>W143</f>
        <v>0</v>
      </c>
      <c r="AE229" s="25"/>
    </row>
    <row r="230" spans="2:31" x14ac:dyDescent="0.3">
      <c r="AB230" s="28"/>
      <c r="AC230" s="27">
        <v>2040</v>
      </c>
      <c r="AD230" s="26">
        <f>X143</f>
        <v>0</v>
      </c>
      <c r="AE230" s="25"/>
    </row>
    <row r="231" spans="2:31" x14ac:dyDescent="0.3">
      <c r="AB231" s="28"/>
      <c r="AC231" s="29">
        <v>2050</v>
      </c>
      <c r="AD231" s="26">
        <f>Y143</f>
        <v>0</v>
      </c>
      <c r="AE231" s="25"/>
    </row>
    <row r="232" spans="2:31" x14ac:dyDescent="0.3">
      <c r="AB232" s="28" t="str">
        <f>C146</f>
        <v>IGDMT</v>
      </c>
      <c r="AC232" s="27">
        <v>2015</v>
      </c>
      <c r="AD232" s="26">
        <f>T146</f>
        <v>0</v>
      </c>
      <c r="AE232" s="25" t="str">
        <f>B146</f>
        <v>Glass&amp;Concrete</v>
      </c>
    </row>
    <row r="233" spans="2:31" x14ac:dyDescent="0.3">
      <c r="AB233" s="28"/>
      <c r="AC233" s="27">
        <v>2020</v>
      </c>
      <c r="AD233" s="26">
        <f>U146</f>
        <v>0</v>
      </c>
      <c r="AE233" s="25"/>
    </row>
    <row r="234" spans="2:31" x14ac:dyDescent="0.3">
      <c r="AB234" s="28"/>
      <c r="AC234" s="27">
        <v>2025</v>
      </c>
      <c r="AD234" s="26" t="e">
        <f>V146</f>
        <v>#REF!</v>
      </c>
      <c r="AE234" s="25"/>
    </row>
    <row r="235" spans="2:31" x14ac:dyDescent="0.3">
      <c r="AB235" s="28"/>
      <c r="AC235" s="27">
        <v>2030</v>
      </c>
      <c r="AD235" s="26">
        <f>W146</f>
        <v>0</v>
      </c>
      <c r="AE235" s="25"/>
    </row>
    <row r="236" spans="2:31" x14ac:dyDescent="0.3">
      <c r="AB236" s="28"/>
      <c r="AC236" s="27">
        <v>2040</v>
      </c>
      <c r="AD236" s="26">
        <f>X146</f>
        <v>0</v>
      </c>
      <c r="AE236" s="25"/>
    </row>
    <row r="237" spans="2:31" x14ac:dyDescent="0.3">
      <c r="AB237" s="28"/>
      <c r="AC237" s="29">
        <v>2050</v>
      </c>
      <c r="AD237" s="26">
        <f>Y146</f>
        <v>0</v>
      </c>
      <c r="AE237" s="25"/>
    </row>
    <row r="238" spans="2:31" x14ac:dyDescent="0.3">
      <c r="AB238" s="28" t="str">
        <f>C147</f>
        <v>IGDHT</v>
      </c>
      <c r="AC238" s="27">
        <v>2015</v>
      </c>
      <c r="AD238" s="26">
        <f>T147</f>
        <v>0</v>
      </c>
      <c r="AE238" s="25"/>
    </row>
    <row r="239" spans="2:31" x14ac:dyDescent="0.3">
      <c r="AB239" s="28"/>
      <c r="AC239" s="27">
        <v>2020</v>
      </c>
      <c r="AD239" s="26">
        <f>U147</f>
        <v>12.479058661766185</v>
      </c>
      <c r="AE239" s="25"/>
    </row>
    <row r="240" spans="2:31" x14ac:dyDescent="0.3">
      <c r="AB240" s="28"/>
      <c r="AC240" s="27">
        <v>2025</v>
      </c>
      <c r="AD240" s="26" t="e">
        <f>V147</f>
        <v>#REF!</v>
      </c>
      <c r="AE240" s="25"/>
    </row>
    <row r="241" spans="28:31" x14ac:dyDescent="0.3">
      <c r="AB241" s="28"/>
      <c r="AC241" s="27">
        <v>2030</v>
      </c>
      <c r="AD241" s="26">
        <f>W147</f>
        <v>10.876368493180383</v>
      </c>
      <c r="AE241" s="25"/>
    </row>
    <row r="242" spans="28:31" x14ac:dyDescent="0.3">
      <c r="AB242" s="28"/>
      <c r="AC242" s="27">
        <v>2040</v>
      </c>
      <c r="AD242" s="26">
        <f>X147</f>
        <v>3.4000896681192492</v>
      </c>
      <c r="AE242" s="25"/>
    </row>
    <row r="243" spans="28:31" x14ac:dyDescent="0.3">
      <c r="AB243" s="28"/>
      <c r="AC243" s="29">
        <v>2050</v>
      </c>
      <c r="AD243" s="26">
        <f>Y147</f>
        <v>14.015521825762766</v>
      </c>
      <c r="AE243" s="25"/>
    </row>
    <row r="244" spans="28:31" x14ac:dyDescent="0.3">
      <c r="AB244" s="28" t="str">
        <f>C148</f>
        <v>IGDRH</v>
      </c>
      <c r="AC244" s="27">
        <v>2015</v>
      </c>
      <c r="AD244" s="26">
        <f>T148</f>
        <v>0</v>
      </c>
      <c r="AE244" s="25"/>
    </row>
    <row r="245" spans="28:31" x14ac:dyDescent="0.3">
      <c r="AB245" s="28"/>
      <c r="AC245" s="27">
        <v>2020</v>
      </c>
      <c r="AD245" s="26">
        <f>U148</f>
        <v>0</v>
      </c>
      <c r="AE245" s="25"/>
    </row>
    <row r="246" spans="28:31" x14ac:dyDescent="0.3">
      <c r="AB246" s="28"/>
      <c r="AC246" s="27">
        <v>2025</v>
      </c>
      <c r="AD246" s="26" t="e">
        <f>V148</f>
        <v>#REF!</v>
      </c>
      <c r="AE246" s="25"/>
    </row>
    <row r="247" spans="28:31" x14ac:dyDescent="0.3">
      <c r="AB247" s="28"/>
      <c r="AC247" s="27">
        <v>2030</v>
      </c>
      <c r="AD247" s="26">
        <f>W148</f>
        <v>0</v>
      </c>
      <c r="AE247" s="25"/>
    </row>
    <row r="248" spans="28:31" x14ac:dyDescent="0.3">
      <c r="AB248" s="28"/>
      <c r="AC248" s="27">
        <v>2040</v>
      </c>
      <c r="AD248" s="26">
        <f>X148</f>
        <v>0</v>
      </c>
      <c r="AE248" s="25"/>
    </row>
    <row r="249" spans="28:31" x14ac:dyDescent="0.3">
      <c r="AB249" s="28"/>
      <c r="AC249" s="29">
        <v>2050</v>
      </c>
      <c r="AD249" s="26">
        <f>Y148</f>
        <v>0</v>
      </c>
      <c r="AE249" s="25"/>
    </row>
    <row r="250" spans="28:31" x14ac:dyDescent="0.3">
      <c r="AB250" s="28" t="str">
        <f>C149</f>
        <v>IGDLA</v>
      </c>
      <c r="AC250" s="27">
        <v>2015</v>
      </c>
      <c r="AD250" s="26">
        <f>T149</f>
        <v>0</v>
      </c>
      <c r="AE250" s="25"/>
    </row>
    <row r="251" spans="28:31" x14ac:dyDescent="0.3">
      <c r="AB251" s="28"/>
      <c r="AC251" s="27">
        <v>2020</v>
      </c>
      <c r="AD251" s="26">
        <f>U149</f>
        <v>0</v>
      </c>
      <c r="AE251" s="25"/>
    </row>
    <row r="252" spans="28:31" x14ac:dyDescent="0.3">
      <c r="AB252" s="28"/>
      <c r="AC252" s="27">
        <v>2025</v>
      </c>
      <c r="AD252" s="26" t="e">
        <f>V149</f>
        <v>#REF!</v>
      </c>
      <c r="AE252" s="25"/>
    </row>
    <row r="253" spans="28:31" x14ac:dyDescent="0.3">
      <c r="AB253" s="28"/>
      <c r="AC253" s="27">
        <v>2030</v>
      </c>
      <c r="AD253" s="26">
        <f>W149</f>
        <v>0</v>
      </c>
      <c r="AE253" s="25"/>
    </row>
    <row r="254" spans="28:31" x14ac:dyDescent="0.3">
      <c r="AB254" s="28"/>
      <c r="AC254" s="27">
        <v>2040</v>
      </c>
      <c r="AD254" s="26">
        <f>X149</f>
        <v>0</v>
      </c>
      <c r="AE254" s="25"/>
    </row>
    <row r="255" spans="28:31" x14ac:dyDescent="0.3">
      <c r="AB255" s="28"/>
      <c r="AC255" s="29">
        <v>2050</v>
      </c>
      <c r="AD255" s="26">
        <f>Y149</f>
        <v>0</v>
      </c>
      <c r="AE255" s="25"/>
    </row>
    <row r="256" spans="28:31" x14ac:dyDescent="0.3">
      <c r="AB256" s="28" t="str">
        <f>C150</f>
        <v>IGDEM</v>
      </c>
      <c r="AC256" s="27">
        <v>2015</v>
      </c>
      <c r="AD256" s="26">
        <f>T150</f>
        <v>0</v>
      </c>
      <c r="AE256" s="25"/>
    </row>
    <row r="257" spans="28:31" x14ac:dyDescent="0.3">
      <c r="AB257" s="28"/>
      <c r="AC257" s="27">
        <v>2020</v>
      </c>
      <c r="AD257" s="26">
        <f>U150</f>
        <v>0</v>
      </c>
      <c r="AE257" s="25"/>
    </row>
    <row r="258" spans="28:31" x14ac:dyDescent="0.3">
      <c r="AB258" s="28"/>
      <c r="AC258" s="27">
        <v>2025</v>
      </c>
      <c r="AD258" s="26" t="e">
        <f>V150</f>
        <v>#REF!</v>
      </c>
      <c r="AE258" s="25"/>
    </row>
    <row r="259" spans="28:31" x14ac:dyDescent="0.3">
      <c r="AB259" s="28"/>
      <c r="AC259" s="27">
        <v>2030</v>
      </c>
      <c r="AD259" s="26">
        <f>W150</f>
        <v>0</v>
      </c>
      <c r="AE259" s="25"/>
    </row>
    <row r="260" spans="28:31" x14ac:dyDescent="0.3">
      <c r="AB260" s="28"/>
      <c r="AC260" s="27">
        <v>2040</v>
      </c>
      <c r="AD260" s="26">
        <f>X150</f>
        <v>0</v>
      </c>
      <c r="AE260" s="25"/>
    </row>
    <row r="261" spans="28:31" x14ac:dyDescent="0.3">
      <c r="AB261" s="28"/>
      <c r="AC261" s="29">
        <v>2050</v>
      </c>
      <c r="AD261" s="26">
        <f>Y150</f>
        <v>0</v>
      </c>
      <c r="AE261" s="25"/>
    </row>
    <row r="262" spans="28:31" x14ac:dyDescent="0.3">
      <c r="AB262" s="28" t="str">
        <f>C151</f>
        <v>IGDTF</v>
      </c>
      <c r="AC262" s="27">
        <v>2015</v>
      </c>
      <c r="AD262" s="26">
        <f>T151</f>
        <v>0</v>
      </c>
      <c r="AE262" s="25"/>
    </row>
    <row r="263" spans="28:31" x14ac:dyDescent="0.3">
      <c r="AB263" s="28"/>
      <c r="AC263" s="27">
        <v>2020</v>
      </c>
      <c r="AD263" s="26">
        <f>U151</f>
        <v>0</v>
      </c>
      <c r="AE263" s="25"/>
    </row>
    <row r="264" spans="28:31" x14ac:dyDescent="0.3">
      <c r="AB264" s="28"/>
      <c r="AC264" s="27">
        <v>2025</v>
      </c>
      <c r="AD264" s="26" t="e">
        <f>V151</f>
        <v>#REF!</v>
      </c>
      <c r="AE264" s="25"/>
    </row>
    <row r="265" spans="28:31" x14ac:dyDescent="0.3">
      <c r="AB265" s="28"/>
      <c r="AC265" s="27">
        <v>2030</v>
      </c>
      <c r="AD265" s="26">
        <f>W151</f>
        <v>0</v>
      </c>
      <c r="AE265" s="25"/>
    </row>
    <row r="266" spans="28:31" x14ac:dyDescent="0.3">
      <c r="AB266" s="28"/>
      <c r="AC266" s="27">
        <v>2040</v>
      </c>
      <c r="AD266" s="26">
        <f>X151</f>
        <v>0</v>
      </c>
      <c r="AE266" s="25"/>
    </row>
    <row r="267" spans="28:31" x14ac:dyDescent="0.3">
      <c r="AB267" s="28"/>
      <c r="AC267" s="29">
        <v>2050</v>
      </c>
      <c r="AD267" s="26">
        <f>Y151</f>
        <v>0</v>
      </c>
      <c r="AE267" s="25"/>
    </row>
    <row r="268" spans="28:31" x14ac:dyDescent="0.3">
      <c r="AB268" s="28" t="str">
        <f>C154</f>
        <v>IXDMT</v>
      </c>
      <c r="AC268" s="27">
        <v>2015</v>
      </c>
      <c r="AD268" s="26">
        <f>T154</f>
        <v>0</v>
      </c>
      <c r="AE268" s="25" t="str">
        <f>B154</f>
        <v>Aluminium</v>
      </c>
    </row>
    <row r="269" spans="28:31" x14ac:dyDescent="0.3">
      <c r="AB269" s="28"/>
      <c r="AC269" s="27">
        <v>2020</v>
      </c>
      <c r="AD269" s="26">
        <f>U154</f>
        <v>0</v>
      </c>
      <c r="AE269" s="25"/>
    </row>
    <row r="270" spans="28:31" x14ac:dyDescent="0.3">
      <c r="AB270" s="28"/>
      <c r="AC270" s="27">
        <v>2025</v>
      </c>
      <c r="AD270" s="26">
        <v>0</v>
      </c>
      <c r="AE270" s="25"/>
    </row>
    <row r="271" spans="28:31" x14ac:dyDescent="0.3">
      <c r="AB271" s="28"/>
      <c r="AC271" s="27">
        <v>2030</v>
      </c>
      <c r="AD271" s="26">
        <f>W154</f>
        <v>0</v>
      </c>
      <c r="AE271" s="25"/>
    </row>
    <row r="272" spans="28:31" x14ac:dyDescent="0.3">
      <c r="AB272" s="28"/>
      <c r="AC272" s="27">
        <v>2040</v>
      </c>
      <c r="AD272" s="26">
        <f>X154</f>
        <v>0</v>
      </c>
      <c r="AE272" s="25"/>
    </row>
    <row r="273" spans="28:52" x14ac:dyDescent="0.3">
      <c r="AB273" s="28"/>
      <c r="AC273" s="29">
        <v>2050</v>
      </c>
      <c r="AD273" s="26">
        <f>Y154</f>
        <v>0</v>
      </c>
      <c r="AE273" s="25"/>
    </row>
    <row r="274" spans="28:52" x14ac:dyDescent="0.3">
      <c r="AB274" s="28" t="str">
        <f>C155</f>
        <v>IXDHT</v>
      </c>
      <c r="AC274" s="27">
        <v>2015</v>
      </c>
      <c r="AD274" s="26">
        <f>T155</f>
        <v>0</v>
      </c>
      <c r="AE274" s="25"/>
      <c r="AZ274" s="3"/>
    </row>
    <row r="275" spans="28:52" x14ac:dyDescent="0.3">
      <c r="AB275" s="28"/>
      <c r="AC275" s="27">
        <v>2020</v>
      </c>
      <c r="AD275" s="26">
        <f>U155</f>
        <v>88.942359597744769</v>
      </c>
      <c r="AE275" s="25"/>
      <c r="AY275" s="3"/>
      <c r="AZ275" s="3"/>
    </row>
    <row r="276" spans="28:52" x14ac:dyDescent="0.3">
      <c r="AB276" s="28"/>
      <c r="AC276" s="27">
        <v>2025</v>
      </c>
      <c r="AD276" s="26">
        <v>0</v>
      </c>
      <c r="AE276" s="25"/>
    </row>
    <row r="277" spans="28:52" x14ac:dyDescent="0.3">
      <c r="AB277" s="28"/>
      <c r="AC277" s="27">
        <v>2030</v>
      </c>
      <c r="AD277" s="26">
        <f>W155</f>
        <v>1082.524999926072</v>
      </c>
      <c r="AE277" s="25"/>
      <c r="AW277" s="3"/>
      <c r="AX277" s="3"/>
      <c r="AY277" s="3"/>
      <c r="AZ277" s="3"/>
    </row>
    <row r="278" spans="28:52" x14ac:dyDescent="0.3">
      <c r="AB278" s="28"/>
      <c r="AC278" s="27">
        <v>2040</v>
      </c>
      <c r="AD278" s="26">
        <f>X155</f>
        <v>4044.4964526032336</v>
      </c>
      <c r="AE278" s="25"/>
      <c r="AW278" s="3"/>
      <c r="AX278" s="3"/>
      <c r="AY278" s="3"/>
      <c r="AZ278" s="3"/>
    </row>
    <row r="279" spans="28:52" x14ac:dyDescent="0.3">
      <c r="AB279" s="28"/>
      <c r="AC279" s="29">
        <v>2050</v>
      </c>
      <c r="AD279" s="26">
        <f>Y155</f>
        <v>5130.8844275063375</v>
      </c>
      <c r="AE279" s="25"/>
    </row>
    <row r="280" spans="28:52" x14ac:dyDescent="0.3">
      <c r="AB280" s="28" t="str">
        <f>C156</f>
        <v>IXDRH</v>
      </c>
      <c r="AC280" s="27">
        <v>2015</v>
      </c>
      <c r="AD280" s="26">
        <f>T156</f>
        <v>0</v>
      </c>
      <c r="AE280" s="25"/>
    </row>
    <row r="281" spans="28:52" x14ac:dyDescent="0.3">
      <c r="AB281" s="28"/>
      <c r="AC281" s="27">
        <v>2020</v>
      </c>
      <c r="AD281" s="26">
        <f>U156</f>
        <v>0</v>
      </c>
      <c r="AE281" s="25"/>
    </row>
    <row r="282" spans="28:52" x14ac:dyDescent="0.3">
      <c r="AB282" s="28"/>
      <c r="AC282" s="27">
        <v>2025</v>
      </c>
      <c r="AD282" s="26">
        <v>0</v>
      </c>
      <c r="AE282" s="25"/>
    </row>
    <row r="283" spans="28:52" x14ac:dyDescent="0.3">
      <c r="AB283" s="28"/>
      <c r="AC283" s="27">
        <v>2030</v>
      </c>
      <c r="AD283" s="26">
        <f>W156</f>
        <v>0</v>
      </c>
      <c r="AE283" s="25"/>
    </row>
    <row r="284" spans="28:52" x14ac:dyDescent="0.3">
      <c r="AB284" s="28"/>
      <c r="AC284" s="27">
        <v>2040</v>
      </c>
      <c r="AD284" s="26">
        <f>X156</f>
        <v>0</v>
      </c>
      <c r="AE284" s="25"/>
    </row>
    <row r="285" spans="28:52" x14ac:dyDescent="0.3">
      <c r="AB285" s="28"/>
      <c r="AC285" s="29">
        <v>2050</v>
      </c>
      <c r="AD285" s="26">
        <f>Y156</f>
        <v>0</v>
      </c>
      <c r="AE285" s="25"/>
    </row>
    <row r="286" spans="28:52" x14ac:dyDescent="0.3">
      <c r="AB286" s="28" t="str">
        <f>C157</f>
        <v>IXDLA</v>
      </c>
      <c r="AC286" s="27">
        <v>2015</v>
      </c>
      <c r="AD286" s="26">
        <f>T157</f>
        <v>0</v>
      </c>
      <c r="AE286" s="25"/>
    </row>
    <row r="287" spans="28:52" x14ac:dyDescent="0.3">
      <c r="AB287" s="28"/>
      <c r="AC287" s="27">
        <v>2020</v>
      </c>
      <c r="AD287" s="26">
        <f>U157</f>
        <v>0</v>
      </c>
      <c r="AE287" s="25"/>
    </row>
    <row r="288" spans="28:52" x14ac:dyDescent="0.3">
      <c r="AB288" s="28"/>
      <c r="AC288" s="27">
        <v>2025</v>
      </c>
      <c r="AD288" s="26">
        <v>0</v>
      </c>
      <c r="AE288" s="25"/>
    </row>
    <row r="289" spans="28:52" x14ac:dyDescent="0.3">
      <c r="AB289" s="28"/>
      <c r="AC289" s="27">
        <v>2030</v>
      </c>
      <c r="AD289" s="26">
        <f>W157</f>
        <v>0</v>
      </c>
      <c r="AE289" s="25"/>
    </row>
    <row r="290" spans="28:52" x14ac:dyDescent="0.3">
      <c r="AB290" s="28"/>
      <c r="AC290" s="27">
        <v>2040</v>
      </c>
      <c r="AD290" s="26">
        <f>X157</f>
        <v>0</v>
      </c>
      <c r="AE290" s="25"/>
    </row>
    <row r="291" spans="28:52" x14ac:dyDescent="0.3">
      <c r="AB291" s="28"/>
      <c r="AC291" s="29">
        <v>2050</v>
      </c>
      <c r="AD291" s="26">
        <f>Y157</f>
        <v>0</v>
      </c>
      <c r="AE291" s="25"/>
    </row>
    <row r="292" spans="28:52" x14ac:dyDescent="0.3">
      <c r="AB292" s="28" t="str">
        <f>C158</f>
        <v>IXDEM</v>
      </c>
      <c r="AC292" s="27">
        <v>2015</v>
      </c>
      <c r="AD292" s="26">
        <f>T158</f>
        <v>0</v>
      </c>
      <c r="AE292" s="25"/>
    </row>
    <row r="293" spans="28:52" x14ac:dyDescent="0.3">
      <c r="AB293" s="28"/>
      <c r="AC293" s="27">
        <v>2020</v>
      </c>
      <c r="AD293" s="26">
        <f>U158</f>
        <v>15.682285341227065</v>
      </c>
      <c r="AE293" s="25"/>
    </row>
    <row r="294" spans="28:52" x14ac:dyDescent="0.3">
      <c r="AB294" s="28"/>
      <c r="AC294" s="27">
        <v>2025</v>
      </c>
      <c r="AD294" s="26">
        <v>0</v>
      </c>
      <c r="AE294" s="25"/>
    </row>
    <row r="295" spans="28:52" x14ac:dyDescent="0.3">
      <c r="AB295" s="28"/>
      <c r="AC295" s="27">
        <v>2030</v>
      </c>
      <c r="AD295" s="26">
        <f>W158</f>
        <v>190.87042456068647</v>
      </c>
      <c r="AE295" s="25"/>
    </row>
    <row r="296" spans="28:52" x14ac:dyDescent="0.3">
      <c r="AB296" s="28"/>
      <c r="AC296" s="27">
        <v>2040</v>
      </c>
      <c r="AD296" s="26">
        <f>X158</f>
        <v>713.12418197759087</v>
      </c>
      <c r="AE296" s="25"/>
    </row>
    <row r="297" spans="28:52" x14ac:dyDescent="0.3">
      <c r="AB297" s="28"/>
      <c r="AC297" s="29">
        <v>2050</v>
      </c>
      <c r="AD297" s="26">
        <f>Y158</f>
        <v>904.67572491797557</v>
      </c>
      <c r="AE297" s="25"/>
    </row>
    <row r="298" spans="28:52" x14ac:dyDescent="0.3">
      <c r="AB298" s="28" t="str">
        <f>C159</f>
        <v>IXDTF</v>
      </c>
      <c r="AC298" s="27">
        <v>2015</v>
      </c>
      <c r="AD298" s="26">
        <f>T159</f>
        <v>0</v>
      </c>
      <c r="AE298" s="25"/>
    </row>
    <row r="299" spans="28:52" x14ac:dyDescent="0.3">
      <c r="AB299" s="28"/>
      <c r="AC299" s="27">
        <v>2020</v>
      </c>
      <c r="AD299" s="26">
        <f>U159</f>
        <v>0</v>
      </c>
      <c r="AE299" s="25"/>
    </row>
    <row r="300" spans="28:52" x14ac:dyDescent="0.3">
      <c r="AB300" s="28"/>
      <c r="AC300" s="27">
        <v>2025</v>
      </c>
      <c r="AD300" s="26">
        <v>0</v>
      </c>
      <c r="AE300" s="25"/>
    </row>
    <row r="301" spans="28:52" x14ac:dyDescent="0.3">
      <c r="AB301" s="28"/>
      <c r="AC301" s="27">
        <v>2030</v>
      </c>
      <c r="AD301" s="26">
        <f>W159</f>
        <v>0</v>
      </c>
      <c r="AE301" s="25"/>
    </row>
    <row r="302" spans="28:52" x14ac:dyDescent="0.3">
      <c r="AB302" s="28"/>
      <c r="AC302" s="27">
        <v>2040</v>
      </c>
      <c r="AD302" s="26">
        <f>X159</f>
        <v>0</v>
      </c>
      <c r="AE302" s="25"/>
      <c r="AW302" s="3"/>
      <c r="AX302" s="3"/>
      <c r="AY302" s="3"/>
      <c r="AZ302" s="3"/>
    </row>
    <row r="303" spans="28:52" x14ac:dyDescent="0.3">
      <c r="AB303" s="28"/>
      <c r="AC303" s="29">
        <v>2050</v>
      </c>
      <c r="AD303" s="26">
        <f>Y159</f>
        <v>0</v>
      </c>
      <c r="AE303" s="25"/>
    </row>
    <row r="304" spans="28:52" x14ac:dyDescent="0.3">
      <c r="AB304" s="28" t="str">
        <f>C162</f>
        <v>IODMT</v>
      </c>
      <c r="AC304" s="27">
        <v>2015</v>
      </c>
      <c r="AD304" s="26">
        <f>T162</f>
        <v>0</v>
      </c>
      <c r="AE304" s="25" t="str">
        <f>B162</f>
        <v>Other comm</v>
      </c>
    </row>
    <row r="305" spans="28:52" x14ac:dyDescent="0.3">
      <c r="AB305" s="28"/>
      <c r="AC305" s="27">
        <v>2020</v>
      </c>
      <c r="AD305" s="26">
        <f>U162</f>
        <v>83.708089586875928</v>
      </c>
      <c r="AE305" s="25"/>
    </row>
    <row r="306" spans="28:52" x14ac:dyDescent="0.3">
      <c r="AB306" s="28"/>
      <c r="AC306" s="27">
        <v>2025</v>
      </c>
      <c r="AD306" s="26" t="e">
        <f>V162</f>
        <v>#REF!</v>
      </c>
      <c r="AE306" s="25"/>
    </row>
    <row r="307" spans="28:52" x14ac:dyDescent="0.3">
      <c r="AB307" s="28"/>
      <c r="AC307" s="27">
        <v>2030</v>
      </c>
      <c r="AD307" s="26">
        <f>W162</f>
        <v>170.98616275742449</v>
      </c>
      <c r="AE307" s="25"/>
      <c r="AW307" s="3"/>
      <c r="AX307" s="3"/>
      <c r="AY307" s="3"/>
      <c r="AZ307" s="3"/>
    </row>
    <row r="308" spans="28:52" x14ac:dyDescent="0.3">
      <c r="AB308" s="28"/>
      <c r="AC308" s="27">
        <v>2040</v>
      </c>
      <c r="AD308" s="26">
        <f>X162</f>
        <v>222.2395473483152</v>
      </c>
      <c r="AE308" s="25"/>
      <c r="AW308" s="3"/>
      <c r="AX308" s="3"/>
      <c r="AY308" s="3"/>
      <c r="AZ308" s="3"/>
    </row>
    <row r="309" spans="28:52" x14ac:dyDescent="0.3">
      <c r="AB309" s="28"/>
      <c r="AC309" s="29">
        <v>2050</v>
      </c>
      <c r="AD309" s="26">
        <f>Y162</f>
        <v>242.99420921905423</v>
      </c>
      <c r="AE309" s="25"/>
    </row>
    <row r="310" spans="28:52" x14ac:dyDescent="0.3">
      <c r="AB310" s="28" t="str">
        <f>C163</f>
        <v>IODHT</v>
      </c>
      <c r="AC310" s="27">
        <v>2015</v>
      </c>
      <c r="AD310" s="26">
        <f>T163</f>
        <v>0</v>
      </c>
      <c r="AE310" s="25"/>
      <c r="AZ310" s="3"/>
    </row>
    <row r="311" spans="28:52" x14ac:dyDescent="0.3">
      <c r="AB311" s="28"/>
      <c r="AC311" s="27">
        <v>2020</v>
      </c>
      <c r="AD311" s="26">
        <f>U163</f>
        <v>0</v>
      </c>
      <c r="AE311" s="25"/>
      <c r="AY311" s="3"/>
      <c r="AZ311" s="3"/>
    </row>
    <row r="312" spans="28:52" x14ac:dyDescent="0.3">
      <c r="AB312" s="28"/>
      <c r="AC312" s="27">
        <v>2025</v>
      </c>
      <c r="AD312" s="26" t="e">
        <f>V163</f>
        <v>#REF!</v>
      </c>
      <c r="AE312" s="25"/>
    </row>
    <row r="313" spans="28:52" x14ac:dyDescent="0.3">
      <c r="AB313" s="28"/>
      <c r="AC313" s="27">
        <v>2030</v>
      </c>
      <c r="AD313" s="26">
        <f>W163</f>
        <v>0</v>
      </c>
      <c r="AE313" s="25"/>
      <c r="AW313" s="3"/>
      <c r="AX313" s="3"/>
      <c r="AY313" s="3"/>
      <c r="AZ313" s="3"/>
    </row>
    <row r="314" spans="28:52" x14ac:dyDescent="0.3">
      <c r="AB314" s="28"/>
      <c r="AC314" s="27">
        <v>2040</v>
      </c>
      <c r="AD314" s="26">
        <f>X163</f>
        <v>0</v>
      </c>
      <c r="AE314" s="25"/>
      <c r="AW314" s="3"/>
      <c r="AX314" s="3"/>
      <c r="AY314" s="3"/>
      <c r="AZ314" s="3"/>
    </row>
    <row r="315" spans="28:52" x14ac:dyDescent="0.3">
      <c r="AB315" s="28"/>
      <c r="AC315" s="29">
        <v>2050</v>
      </c>
      <c r="AD315" s="26">
        <f>Y163</f>
        <v>0</v>
      </c>
      <c r="AE315" s="25"/>
    </row>
    <row r="316" spans="28:52" x14ac:dyDescent="0.3">
      <c r="AB316" s="28" t="str">
        <f>C164</f>
        <v>IODRH</v>
      </c>
      <c r="AC316" s="27">
        <v>2015</v>
      </c>
      <c r="AD316" s="26">
        <f>T164</f>
        <v>0</v>
      </c>
      <c r="AE316" s="25"/>
    </row>
    <row r="317" spans="28:52" x14ac:dyDescent="0.3">
      <c r="AB317" s="28"/>
      <c r="AC317" s="27">
        <v>2020</v>
      </c>
      <c r="AD317" s="26">
        <f>U164</f>
        <v>0</v>
      </c>
      <c r="AE317" s="25"/>
    </row>
    <row r="318" spans="28:52" x14ac:dyDescent="0.3">
      <c r="AB318" s="28"/>
      <c r="AC318" s="27">
        <v>2025</v>
      </c>
      <c r="AD318" s="26" t="e">
        <f>V164</f>
        <v>#REF!</v>
      </c>
      <c r="AE318" s="25"/>
    </row>
    <row r="319" spans="28:52" x14ac:dyDescent="0.3">
      <c r="AB319" s="28"/>
      <c r="AC319" s="27">
        <v>2030</v>
      </c>
      <c r="AD319" s="26">
        <f>W164</f>
        <v>0</v>
      </c>
      <c r="AE319" s="25"/>
    </row>
    <row r="320" spans="28:52" x14ac:dyDescent="0.3">
      <c r="AB320" s="28"/>
      <c r="AC320" s="27">
        <v>2040</v>
      </c>
      <c r="AD320" s="26">
        <f>X164</f>
        <v>0</v>
      </c>
      <c r="AE320" s="25"/>
    </row>
    <row r="321" spans="28:31" x14ac:dyDescent="0.3">
      <c r="AB321" s="28"/>
      <c r="AC321" s="29">
        <v>2050</v>
      </c>
      <c r="AD321" s="26">
        <f>Y164</f>
        <v>0</v>
      </c>
      <c r="AE321" s="25"/>
    </row>
    <row r="322" spans="28:31" x14ac:dyDescent="0.3">
      <c r="AB322" s="28" t="str">
        <f>C165</f>
        <v>IODLA</v>
      </c>
      <c r="AC322" s="27">
        <v>2015</v>
      </c>
      <c r="AD322" s="26">
        <f>T165</f>
        <v>0</v>
      </c>
      <c r="AE322" s="25"/>
    </row>
    <row r="323" spans="28:31" x14ac:dyDescent="0.3">
      <c r="AB323" s="28"/>
      <c r="AC323" s="27">
        <v>2020</v>
      </c>
      <c r="AD323" s="26">
        <f>U165</f>
        <v>0</v>
      </c>
      <c r="AE323" s="25"/>
    </row>
    <row r="324" spans="28:31" x14ac:dyDescent="0.3">
      <c r="AB324" s="28"/>
      <c r="AC324" s="27">
        <v>2025</v>
      </c>
      <c r="AD324" s="26" t="e">
        <f>V165</f>
        <v>#REF!</v>
      </c>
      <c r="AE324" s="25"/>
    </row>
    <row r="325" spans="28:31" x14ac:dyDescent="0.3">
      <c r="AB325" s="28"/>
      <c r="AC325" s="27">
        <v>2030</v>
      </c>
      <c r="AD325" s="26">
        <f>W165</f>
        <v>0</v>
      </c>
      <c r="AE325" s="25"/>
    </row>
    <row r="326" spans="28:31" x14ac:dyDescent="0.3">
      <c r="AB326" s="28"/>
      <c r="AC326" s="27">
        <v>2040</v>
      </c>
      <c r="AD326" s="26">
        <f>X165</f>
        <v>0</v>
      </c>
      <c r="AE326" s="25"/>
    </row>
    <row r="327" spans="28:31" x14ac:dyDescent="0.3">
      <c r="AB327" s="28"/>
      <c r="AC327" s="29">
        <v>2050</v>
      </c>
      <c r="AD327" s="26">
        <f>Y165</f>
        <v>0</v>
      </c>
      <c r="AE327" s="25"/>
    </row>
    <row r="328" spans="28:31" x14ac:dyDescent="0.3">
      <c r="AB328" s="28" t="str">
        <f>C166</f>
        <v>IODEM</v>
      </c>
      <c r="AC328" s="27">
        <v>2015</v>
      </c>
      <c r="AD328" s="26">
        <f>T166</f>
        <v>0</v>
      </c>
      <c r="AE328" s="25"/>
    </row>
    <row r="329" spans="28:31" x14ac:dyDescent="0.3">
      <c r="AB329" s="28"/>
      <c r="AC329" s="27">
        <v>2020</v>
      </c>
      <c r="AD329" s="26">
        <f>U166</f>
        <v>5.0319040674413476</v>
      </c>
      <c r="AE329" s="25"/>
    </row>
    <row r="330" spans="28:31" x14ac:dyDescent="0.3">
      <c r="AB330" s="28"/>
      <c r="AC330" s="27">
        <v>2025</v>
      </c>
      <c r="AD330" s="26" t="e">
        <f>V166</f>
        <v>#REF!</v>
      </c>
      <c r="AE330" s="25"/>
    </row>
    <row r="331" spans="28:31" x14ac:dyDescent="0.3">
      <c r="AB331" s="28"/>
      <c r="AC331" s="27">
        <v>2030</v>
      </c>
      <c r="AD331" s="26">
        <f>W166</f>
        <v>10.278408838399395</v>
      </c>
      <c r="AE331" s="25"/>
    </row>
    <row r="332" spans="28:31" x14ac:dyDescent="0.3">
      <c r="AB332" s="28"/>
      <c r="AC332" s="27">
        <v>2040</v>
      </c>
      <c r="AD332" s="26">
        <f>X166</f>
        <v>13.359378857735187</v>
      </c>
      <c r="AE332" s="25"/>
    </row>
    <row r="333" spans="28:31" x14ac:dyDescent="0.3">
      <c r="AB333" s="28"/>
      <c r="AC333" s="29">
        <v>2050</v>
      </c>
      <c r="AD333" s="26">
        <f>Y166</f>
        <v>14.60699384932275</v>
      </c>
      <c r="AE333" s="25"/>
    </row>
    <row r="334" spans="28:31" x14ac:dyDescent="0.3">
      <c r="AB334" s="28" t="str">
        <f>C167</f>
        <v>IODTF</v>
      </c>
      <c r="AC334" s="27">
        <v>2015</v>
      </c>
      <c r="AD334" s="26">
        <f>T167</f>
        <v>0</v>
      </c>
      <c r="AE334" s="25"/>
    </row>
    <row r="335" spans="28:31" x14ac:dyDescent="0.3">
      <c r="AB335" s="28"/>
      <c r="AC335" s="27">
        <v>2020</v>
      </c>
      <c r="AD335" s="26">
        <f>U167</f>
        <v>18.493322641023767</v>
      </c>
      <c r="AE335" s="25"/>
    </row>
    <row r="336" spans="28:31" x14ac:dyDescent="0.3">
      <c r="AB336" s="28"/>
      <c r="AC336" s="27">
        <v>2025</v>
      </c>
      <c r="AD336" s="26" t="e">
        <f>V167</f>
        <v>#REF!</v>
      </c>
      <c r="AE336" s="25"/>
    </row>
    <row r="337" spans="28:52" x14ac:dyDescent="0.3">
      <c r="AB337" s="28"/>
      <c r="AC337" s="27">
        <v>2030</v>
      </c>
      <c r="AD337" s="26">
        <f>W167</f>
        <v>37.775348722322519</v>
      </c>
      <c r="AE337" s="25"/>
    </row>
    <row r="338" spans="28:52" x14ac:dyDescent="0.3">
      <c r="AB338" s="28"/>
      <c r="AC338" s="27">
        <v>2040</v>
      </c>
      <c r="AD338" s="26">
        <f>X167</f>
        <v>49.098571870308774</v>
      </c>
      <c r="AE338" s="25"/>
    </row>
    <row r="339" spans="28:52" x14ac:dyDescent="0.3">
      <c r="AB339" s="28"/>
      <c r="AC339" s="29">
        <v>2050</v>
      </c>
      <c r="AD339" s="26">
        <f>Y167</f>
        <v>53.683823548793086</v>
      </c>
      <c r="AE339" s="25"/>
    </row>
    <row r="340" spans="28:52" x14ac:dyDescent="0.3">
      <c r="AB340" s="28" t="str">
        <f>C170</f>
        <v>IRDMT</v>
      </c>
      <c r="AC340" s="27">
        <v>2015</v>
      </c>
      <c r="AD340" s="26">
        <f>T170</f>
        <v>0</v>
      </c>
      <c r="AE340" s="25" t="str">
        <f>B170</f>
        <v>Paper &amp; Pulp</v>
      </c>
    </row>
    <row r="341" spans="28:52" x14ac:dyDescent="0.3">
      <c r="AB341" s="28"/>
      <c r="AC341" s="27">
        <v>2020</v>
      </c>
      <c r="AD341" s="26">
        <f>U170</f>
        <v>0</v>
      </c>
      <c r="AE341" s="25"/>
    </row>
    <row r="342" spans="28:52" x14ac:dyDescent="0.3">
      <c r="AB342" s="28"/>
      <c r="AC342" s="27">
        <v>2025</v>
      </c>
      <c r="AD342" s="26" t="e">
        <f>V170</f>
        <v>#REF!</v>
      </c>
      <c r="AE342" s="25"/>
    </row>
    <row r="343" spans="28:52" x14ac:dyDescent="0.3">
      <c r="AB343" s="28"/>
      <c r="AC343" s="27">
        <v>2030</v>
      </c>
      <c r="AD343" s="26">
        <f>W170</f>
        <v>0</v>
      </c>
      <c r="AE343" s="25"/>
    </row>
    <row r="344" spans="28:52" x14ac:dyDescent="0.3">
      <c r="AB344" s="28"/>
      <c r="AC344" s="27">
        <v>2040</v>
      </c>
      <c r="AD344" s="26">
        <f>X170</f>
        <v>0</v>
      </c>
      <c r="AE344" s="25"/>
    </row>
    <row r="345" spans="28:52" x14ac:dyDescent="0.3">
      <c r="AB345" s="28"/>
      <c r="AC345" s="29">
        <v>2050</v>
      </c>
      <c r="AD345" s="26">
        <f>Y170</f>
        <v>0</v>
      </c>
      <c r="AE345" s="25"/>
    </row>
    <row r="346" spans="28:52" x14ac:dyDescent="0.3">
      <c r="AB346" s="28" t="str">
        <f>C171</f>
        <v>IRDHT</v>
      </c>
      <c r="AC346" s="27">
        <v>2015</v>
      </c>
      <c r="AD346" s="26">
        <f>T171</f>
        <v>0</v>
      </c>
      <c r="AE346" s="25"/>
      <c r="AZ346" s="3"/>
    </row>
    <row r="347" spans="28:52" x14ac:dyDescent="0.3">
      <c r="AB347" s="28"/>
      <c r="AC347" s="27">
        <v>2020</v>
      </c>
      <c r="AD347" s="26">
        <f>U171</f>
        <v>0</v>
      </c>
      <c r="AE347" s="25"/>
      <c r="AY347" s="3"/>
      <c r="AZ347" s="3"/>
    </row>
    <row r="348" spans="28:52" x14ac:dyDescent="0.3">
      <c r="AB348" s="28"/>
      <c r="AC348" s="27">
        <v>2025</v>
      </c>
      <c r="AD348" s="26" t="e">
        <f>V171</f>
        <v>#REF!</v>
      </c>
      <c r="AE348" s="25"/>
    </row>
    <row r="349" spans="28:52" x14ac:dyDescent="0.3">
      <c r="AB349" s="28"/>
      <c r="AC349" s="27">
        <v>2030</v>
      </c>
      <c r="AD349" s="26">
        <f>W171</f>
        <v>0</v>
      </c>
      <c r="AE349" s="25"/>
    </row>
    <row r="350" spans="28:52" x14ac:dyDescent="0.3">
      <c r="AB350" s="28"/>
      <c r="AC350" s="27">
        <v>2040</v>
      </c>
      <c r="AD350" s="26">
        <f>X171</f>
        <v>0</v>
      </c>
      <c r="AE350" s="25"/>
    </row>
    <row r="351" spans="28:52" x14ac:dyDescent="0.3">
      <c r="AB351" s="28"/>
      <c r="AC351" s="29">
        <v>2050</v>
      </c>
      <c r="AD351" s="26">
        <f>Y171</f>
        <v>0</v>
      </c>
      <c r="AE351" s="25"/>
    </row>
    <row r="352" spans="28:52" x14ac:dyDescent="0.3">
      <c r="AB352" s="28" t="str">
        <f>C172</f>
        <v>IRDRH</v>
      </c>
      <c r="AC352" s="27">
        <v>2015</v>
      </c>
      <c r="AD352" s="26">
        <f>T172</f>
        <v>0</v>
      </c>
      <c r="AE352" s="25"/>
    </row>
    <row r="353" spans="28:31" x14ac:dyDescent="0.3">
      <c r="AB353" s="28"/>
      <c r="AC353" s="27">
        <v>2020</v>
      </c>
      <c r="AD353" s="26">
        <f>U172</f>
        <v>0</v>
      </c>
      <c r="AE353" s="25"/>
    </row>
    <row r="354" spans="28:31" x14ac:dyDescent="0.3">
      <c r="AB354" s="28"/>
      <c r="AC354" s="27">
        <v>2025</v>
      </c>
      <c r="AD354" s="26" t="e">
        <f>V172</f>
        <v>#REF!</v>
      </c>
      <c r="AE354" s="25"/>
    </row>
    <row r="355" spans="28:31" x14ac:dyDescent="0.3">
      <c r="AB355" s="28"/>
      <c r="AC355" s="27">
        <v>2030</v>
      </c>
      <c r="AD355" s="26">
        <f>W172</f>
        <v>0</v>
      </c>
      <c r="AE355" s="25"/>
    </row>
    <row r="356" spans="28:31" x14ac:dyDescent="0.3">
      <c r="AB356" s="28"/>
      <c r="AC356" s="27">
        <v>2040</v>
      </c>
      <c r="AD356" s="26">
        <f>X172</f>
        <v>0</v>
      </c>
      <c r="AE356" s="25"/>
    </row>
    <row r="357" spans="28:31" x14ac:dyDescent="0.3">
      <c r="AB357" s="28"/>
      <c r="AC357" s="29">
        <v>2050</v>
      </c>
      <c r="AD357" s="26">
        <f>Y172</f>
        <v>0</v>
      </c>
      <c r="AE357" s="25"/>
    </row>
    <row r="358" spans="28:31" x14ac:dyDescent="0.3">
      <c r="AB358" s="28" t="str">
        <f>C173</f>
        <v>IRDLA</v>
      </c>
      <c r="AC358" s="27">
        <v>2015</v>
      </c>
      <c r="AD358" s="26">
        <f>T173</f>
        <v>0</v>
      </c>
      <c r="AE358" s="25"/>
    </row>
    <row r="359" spans="28:31" x14ac:dyDescent="0.3">
      <c r="AB359" s="28"/>
      <c r="AC359" s="27">
        <v>2020</v>
      </c>
      <c r="AD359" s="26">
        <f>U173</f>
        <v>0</v>
      </c>
      <c r="AE359" s="25"/>
    </row>
    <row r="360" spans="28:31" x14ac:dyDescent="0.3">
      <c r="AB360" s="28"/>
      <c r="AC360" s="27">
        <v>2025</v>
      </c>
      <c r="AD360" s="26" t="e">
        <f>V173</f>
        <v>#REF!</v>
      </c>
      <c r="AE360" s="25"/>
    </row>
    <row r="361" spans="28:31" x14ac:dyDescent="0.3">
      <c r="AB361" s="28"/>
      <c r="AC361" s="27">
        <v>2030</v>
      </c>
      <c r="AD361" s="26">
        <f>W173</f>
        <v>0</v>
      </c>
      <c r="AE361" s="25"/>
    </row>
    <row r="362" spans="28:31" x14ac:dyDescent="0.3">
      <c r="AB362" s="28"/>
      <c r="AC362" s="27">
        <v>2040</v>
      </c>
      <c r="AD362" s="26">
        <f>X173</f>
        <v>0</v>
      </c>
      <c r="AE362" s="25"/>
    </row>
    <row r="363" spans="28:31" x14ac:dyDescent="0.3">
      <c r="AB363" s="28"/>
      <c r="AC363" s="29">
        <v>2050</v>
      </c>
      <c r="AD363" s="26">
        <f>Y173</f>
        <v>0</v>
      </c>
      <c r="AE363" s="25"/>
    </row>
    <row r="364" spans="28:31" x14ac:dyDescent="0.3">
      <c r="AB364" s="28" t="str">
        <f>C174</f>
        <v>IRDEM</v>
      </c>
      <c r="AC364" s="27">
        <v>2015</v>
      </c>
      <c r="AD364" s="26">
        <f>T174</f>
        <v>0</v>
      </c>
      <c r="AE364" s="25"/>
    </row>
    <row r="365" spans="28:31" x14ac:dyDescent="0.3">
      <c r="AB365" s="28"/>
      <c r="AC365" s="27">
        <v>2020</v>
      </c>
      <c r="AD365" s="26">
        <f>U174</f>
        <v>1.5884411762346826</v>
      </c>
      <c r="AE365" s="25"/>
    </row>
    <row r="366" spans="28:31" x14ac:dyDescent="0.3">
      <c r="AB366" s="28"/>
      <c r="AC366" s="27">
        <v>2025</v>
      </c>
      <c r="AD366" s="26" t="e">
        <f>V174</f>
        <v>#REF!</v>
      </c>
      <c r="AE366" s="25"/>
    </row>
    <row r="367" spans="28:31" x14ac:dyDescent="0.3">
      <c r="AB367" s="28"/>
      <c r="AC367" s="27">
        <v>2030</v>
      </c>
      <c r="AD367" s="26">
        <f>W174</f>
        <v>0.71403558647784715</v>
      </c>
      <c r="AE367" s="25"/>
    </row>
    <row r="368" spans="28:31" x14ac:dyDescent="0.3">
      <c r="AB368" s="28"/>
      <c r="AC368" s="27">
        <v>2040</v>
      </c>
      <c r="AD368" s="26">
        <f>X174</f>
        <v>0.52496399492023282</v>
      </c>
      <c r="AE368" s="25"/>
    </row>
    <row r="369" spans="28:52" x14ac:dyDescent="0.3">
      <c r="AB369" s="28"/>
      <c r="AC369" s="29">
        <v>2050</v>
      </c>
      <c r="AD369" s="26">
        <f>Y174</f>
        <v>0.94951903957488781</v>
      </c>
      <c r="AE369" s="25"/>
    </row>
    <row r="370" spans="28:52" x14ac:dyDescent="0.3">
      <c r="AB370" s="28" t="str">
        <f>C175</f>
        <v>IRDTF</v>
      </c>
      <c r="AC370" s="27">
        <v>2015</v>
      </c>
      <c r="AD370" s="26">
        <f>T175</f>
        <v>0</v>
      </c>
      <c r="AE370" s="25"/>
    </row>
    <row r="371" spans="28:52" x14ac:dyDescent="0.3">
      <c r="AB371" s="28"/>
      <c r="AC371" s="27">
        <v>2020</v>
      </c>
      <c r="AD371" s="26">
        <f>U175</f>
        <v>0</v>
      </c>
      <c r="AE371" s="25"/>
    </row>
    <row r="372" spans="28:52" x14ac:dyDescent="0.3">
      <c r="AB372" s="28"/>
      <c r="AC372" s="27">
        <v>2025</v>
      </c>
      <c r="AD372" s="26" t="e">
        <f>V175</f>
        <v>#REF!</v>
      </c>
      <c r="AE372" s="25"/>
    </row>
    <row r="373" spans="28:52" x14ac:dyDescent="0.3">
      <c r="AB373" s="28"/>
      <c r="AC373" s="27">
        <v>2030</v>
      </c>
      <c r="AD373" s="26">
        <f>W175</f>
        <v>0</v>
      </c>
      <c r="AE373" s="25"/>
    </row>
    <row r="374" spans="28:52" x14ac:dyDescent="0.3">
      <c r="AB374" s="28"/>
      <c r="AC374" s="27">
        <v>2040</v>
      </c>
      <c r="AD374" s="26">
        <f>X175</f>
        <v>0</v>
      </c>
      <c r="AE374" s="25"/>
    </row>
    <row r="375" spans="28:52" x14ac:dyDescent="0.3">
      <c r="AB375" s="28"/>
      <c r="AC375" s="29">
        <v>2050</v>
      </c>
      <c r="AD375" s="26">
        <f>Y175</f>
        <v>0</v>
      </c>
      <c r="AE375" s="25"/>
    </row>
    <row r="376" spans="28:52" x14ac:dyDescent="0.3">
      <c r="AB376" s="28" t="str">
        <f>C178</f>
        <v>ISDMT</v>
      </c>
      <c r="AC376" s="27">
        <v>2015</v>
      </c>
      <c r="AD376" s="26">
        <f>T178</f>
        <v>0</v>
      </c>
      <c r="AE376" s="25" t="str">
        <f>B178</f>
        <v>Iron and steel</v>
      </c>
    </row>
    <row r="377" spans="28:52" x14ac:dyDescent="0.3">
      <c r="AB377" s="28"/>
      <c r="AC377" s="27">
        <v>2020</v>
      </c>
      <c r="AD377" s="26">
        <f>U178</f>
        <v>0</v>
      </c>
      <c r="AE377" s="25"/>
    </row>
    <row r="378" spans="28:52" x14ac:dyDescent="0.3">
      <c r="AB378" s="28"/>
      <c r="AC378" s="27">
        <v>2025</v>
      </c>
      <c r="AD378" s="26" t="e">
        <f>V178</f>
        <v>#REF!</v>
      </c>
      <c r="AE378" s="25"/>
    </row>
    <row r="379" spans="28:52" x14ac:dyDescent="0.3">
      <c r="AB379" s="28"/>
      <c r="AC379" s="27">
        <v>2030</v>
      </c>
      <c r="AD379" s="26">
        <f>W178</f>
        <v>0</v>
      </c>
      <c r="AE379" s="25"/>
    </row>
    <row r="380" spans="28:52" x14ac:dyDescent="0.3">
      <c r="AB380" s="28"/>
      <c r="AC380" s="27">
        <v>2040</v>
      </c>
      <c r="AD380" s="26">
        <f>X178</f>
        <v>0</v>
      </c>
      <c r="AE380" s="30"/>
    </row>
    <row r="381" spans="28:52" x14ac:dyDescent="0.3">
      <c r="AB381" s="28"/>
      <c r="AC381" s="29">
        <v>2050</v>
      </c>
      <c r="AD381" s="26">
        <f>Y178</f>
        <v>0</v>
      </c>
      <c r="AE381" s="25"/>
    </row>
    <row r="382" spans="28:52" x14ac:dyDescent="0.3">
      <c r="AB382" s="28" t="str">
        <f>C179</f>
        <v>ISDHT</v>
      </c>
      <c r="AC382" s="27">
        <v>2015</v>
      </c>
      <c r="AD382" s="26">
        <f>T179</f>
        <v>0</v>
      </c>
      <c r="AE382" s="25"/>
      <c r="AZ382" s="3"/>
    </row>
    <row r="383" spans="28:52" x14ac:dyDescent="0.3">
      <c r="AB383" s="28"/>
      <c r="AC383" s="27">
        <v>2020</v>
      </c>
      <c r="AD383" s="26">
        <f>U179</f>
        <v>1216.6122523693232</v>
      </c>
      <c r="AE383" s="25"/>
      <c r="AY383" s="3"/>
      <c r="AZ383" s="3"/>
    </row>
    <row r="384" spans="28:52" x14ac:dyDescent="0.3">
      <c r="AB384" s="28"/>
      <c r="AC384" s="27">
        <v>2025</v>
      </c>
      <c r="AD384" s="26" t="e">
        <f>V179</f>
        <v>#REF!</v>
      </c>
      <c r="AE384" s="25"/>
    </row>
    <row r="385" spans="28:31" x14ac:dyDescent="0.3">
      <c r="AB385" s="28"/>
      <c r="AC385" s="27">
        <v>2030</v>
      </c>
      <c r="AD385" s="26">
        <f>W179</f>
        <v>2824.732420796</v>
      </c>
      <c r="AE385" s="25"/>
    </row>
    <row r="386" spans="28:31" x14ac:dyDescent="0.3">
      <c r="AB386" s="28"/>
      <c r="AC386" s="27">
        <v>2040</v>
      </c>
      <c r="AD386" s="26">
        <f>X179</f>
        <v>3896.0381417785884</v>
      </c>
      <c r="AE386" s="25"/>
    </row>
    <row r="387" spans="28:31" x14ac:dyDescent="0.3">
      <c r="AB387" s="28"/>
      <c r="AC387" s="29">
        <v>2050</v>
      </c>
      <c r="AD387" s="26">
        <f>Y179</f>
        <v>5275.6270131017764</v>
      </c>
      <c r="AE387" s="25"/>
    </row>
    <row r="388" spans="28:31" x14ac:dyDescent="0.3">
      <c r="AB388" s="28" t="str">
        <f>C180</f>
        <v>ISDRH</v>
      </c>
      <c r="AC388" s="27">
        <v>2015</v>
      </c>
      <c r="AD388" s="26">
        <f>T180</f>
        <v>0</v>
      </c>
      <c r="AE388" s="25"/>
    </row>
    <row r="389" spans="28:31" x14ac:dyDescent="0.3">
      <c r="AB389" s="28"/>
      <c r="AC389" s="27">
        <v>2020</v>
      </c>
      <c r="AD389" s="26">
        <f>U180</f>
        <v>0</v>
      </c>
      <c r="AE389" s="25"/>
    </row>
    <row r="390" spans="28:31" x14ac:dyDescent="0.3">
      <c r="AB390" s="28"/>
      <c r="AC390" s="27">
        <v>2025</v>
      </c>
      <c r="AD390" s="26" t="e">
        <f>V180</f>
        <v>#REF!</v>
      </c>
      <c r="AE390" s="25"/>
    </row>
    <row r="391" spans="28:31" x14ac:dyDescent="0.3">
      <c r="AB391" s="28"/>
      <c r="AC391" s="27">
        <v>2030</v>
      </c>
      <c r="AD391" s="26">
        <f>W180</f>
        <v>0</v>
      </c>
      <c r="AE391" s="25"/>
    </row>
    <row r="392" spans="28:31" x14ac:dyDescent="0.3">
      <c r="AB392" s="28"/>
      <c r="AC392" s="27">
        <v>2040</v>
      </c>
      <c r="AD392" s="26">
        <f>X180</f>
        <v>0</v>
      </c>
      <c r="AE392" s="25"/>
    </row>
    <row r="393" spans="28:31" x14ac:dyDescent="0.3">
      <c r="AB393" s="28"/>
      <c r="AC393" s="29">
        <v>2050</v>
      </c>
      <c r="AD393" s="26">
        <f>Y180</f>
        <v>0</v>
      </c>
      <c r="AE393" s="25"/>
    </row>
    <row r="394" spans="28:31" x14ac:dyDescent="0.3">
      <c r="AB394" s="28" t="str">
        <f>C181</f>
        <v>ISDLA</v>
      </c>
      <c r="AC394" s="27">
        <v>2015</v>
      </c>
      <c r="AD394" s="26">
        <f>T181</f>
        <v>0</v>
      </c>
      <c r="AE394" s="25"/>
    </row>
    <row r="395" spans="28:31" x14ac:dyDescent="0.3">
      <c r="AB395" s="28"/>
      <c r="AC395" s="27">
        <v>2020</v>
      </c>
      <c r="AD395" s="26">
        <f>U181</f>
        <v>0</v>
      </c>
      <c r="AE395" s="25"/>
    </row>
    <row r="396" spans="28:31" x14ac:dyDescent="0.3">
      <c r="AB396" s="28"/>
      <c r="AC396" s="27">
        <v>2025</v>
      </c>
      <c r="AD396" s="26" t="e">
        <f>V181</f>
        <v>#REF!</v>
      </c>
      <c r="AE396" s="25"/>
    </row>
    <row r="397" spans="28:31" x14ac:dyDescent="0.3">
      <c r="AB397" s="28"/>
      <c r="AC397" s="27">
        <v>2030</v>
      </c>
      <c r="AD397" s="26">
        <f>W181</f>
        <v>0</v>
      </c>
      <c r="AE397" s="25"/>
    </row>
    <row r="398" spans="28:31" x14ac:dyDescent="0.3">
      <c r="AB398" s="28"/>
      <c r="AC398" s="27">
        <v>2040</v>
      </c>
      <c r="AD398" s="26">
        <f>X181</f>
        <v>0</v>
      </c>
      <c r="AE398" s="25"/>
    </row>
    <row r="399" spans="28:31" x14ac:dyDescent="0.3">
      <c r="AB399" s="28"/>
      <c r="AC399" s="29">
        <v>2050</v>
      </c>
      <c r="AD399" s="26">
        <f>Y181</f>
        <v>0</v>
      </c>
      <c r="AE399" s="25"/>
    </row>
    <row r="400" spans="28:31" x14ac:dyDescent="0.3">
      <c r="AB400" s="28" t="str">
        <f>C182</f>
        <v>ISDEM</v>
      </c>
      <c r="AC400" s="27">
        <v>2015</v>
      </c>
      <c r="AD400" s="26">
        <f>T182</f>
        <v>0</v>
      </c>
      <c r="AE400" s="25"/>
    </row>
    <row r="401" spans="28:31" x14ac:dyDescent="0.3">
      <c r="AB401" s="28"/>
      <c r="AC401" s="27">
        <v>2020</v>
      </c>
      <c r="AD401" s="26">
        <f>U182</f>
        <v>0</v>
      </c>
      <c r="AE401" s="25"/>
    </row>
    <row r="402" spans="28:31" x14ac:dyDescent="0.3">
      <c r="AB402" s="28"/>
      <c r="AC402" s="27">
        <v>2025</v>
      </c>
      <c r="AD402" s="26" t="e">
        <f>V182</f>
        <v>#REF!</v>
      </c>
      <c r="AE402" s="25"/>
    </row>
    <row r="403" spans="28:31" x14ac:dyDescent="0.3">
      <c r="AB403" s="28"/>
      <c r="AC403" s="27">
        <v>2030</v>
      </c>
      <c r="AD403" s="26">
        <f>W182</f>
        <v>0</v>
      </c>
      <c r="AE403" s="25"/>
    </row>
    <row r="404" spans="28:31" x14ac:dyDescent="0.3">
      <c r="AB404" s="28"/>
      <c r="AC404" s="27">
        <v>2040</v>
      </c>
      <c r="AD404" s="26">
        <f>X182</f>
        <v>0</v>
      </c>
      <c r="AE404" s="25"/>
    </row>
    <row r="405" spans="28:31" x14ac:dyDescent="0.3">
      <c r="AB405" s="28"/>
      <c r="AC405" s="29">
        <v>2050</v>
      </c>
      <c r="AD405" s="26">
        <f>Y182</f>
        <v>0</v>
      </c>
      <c r="AE405" s="25"/>
    </row>
    <row r="406" spans="28:31" x14ac:dyDescent="0.3">
      <c r="AB406" s="28" t="str">
        <f>C183</f>
        <v>ISDTF</v>
      </c>
      <c r="AC406" s="27">
        <v>2015</v>
      </c>
      <c r="AD406" s="26">
        <f>T183</f>
        <v>0</v>
      </c>
      <c r="AE406" s="25"/>
    </row>
    <row r="407" spans="28:31" x14ac:dyDescent="0.3">
      <c r="AB407" s="28"/>
      <c r="AC407" s="27">
        <v>2020</v>
      </c>
      <c r="AD407" s="26">
        <f>U183</f>
        <v>0</v>
      </c>
      <c r="AE407" s="25"/>
    </row>
    <row r="408" spans="28:31" x14ac:dyDescent="0.3">
      <c r="AB408" s="28"/>
      <c r="AC408" s="27">
        <v>2025</v>
      </c>
      <c r="AD408" s="26" t="e">
        <f>V183</f>
        <v>#REF!</v>
      </c>
      <c r="AE408" s="25"/>
    </row>
    <row r="409" spans="28:31" x14ac:dyDescent="0.3">
      <c r="AB409" s="28"/>
      <c r="AC409" s="27">
        <v>2030</v>
      </c>
      <c r="AD409" s="26">
        <f>W183</f>
        <v>0</v>
      </c>
      <c r="AE409" s="25"/>
    </row>
    <row r="410" spans="28:31" x14ac:dyDescent="0.3">
      <c r="AB410" s="28"/>
      <c r="AC410" s="27">
        <v>2040</v>
      </c>
      <c r="AD410" s="26">
        <f>X183</f>
        <v>0</v>
      </c>
      <c r="AE410" s="25"/>
    </row>
    <row r="411" spans="28:31" x14ac:dyDescent="0.3">
      <c r="AB411" s="28"/>
      <c r="AC411" s="29">
        <v>2050</v>
      </c>
      <c r="AD411" s="26">
        <f>Y183</f>
        <v>0</v>
      </c>
      <c r="AE411" s="25"/>
    </row>
    <row r="412" spans="28:31" x14ac:dyDescent="0.3">
      <c r="AB412" s="28" t="str">
        <f>C186</f>
        <v>IMDMT</v>
      </c>
      <c r="AC412" s="27">
        <v>2015</v>
      </c>
      <c r="AD412" s="26">
        <f>T186</f>
        <v>0</v>
      </c>
      <c r="AE412" s="25" t="str">
        <f>B186</f>
        <v>Machinery</v>
      </c>
    </row>
    <row r="413" spans="28:31" x14ac:dyDescent="0.3">
      <c r="AB413" s="28"/>
      <c r="AC413" s="27">
        <v>2020</v>
      </c>
      <c r="AD413" s="26">
        <f>U186</f>
        <v>0</v>
      </c>
      <c r="AE413" s="25"/>
    </row>
    <row r="414" spans="28:31" x14ac:dyDescent="0.3">
      <c r="AB414" s="28"/>
      <c r="AC414" s="27">
        <v>2025</v>
      </c>
      <c r="AD414" s="26" t="e">
        <f>V186</f>
        <v>#REF!</v>
      </c>
      <c r="AE414" s="25"/>
    </row>
    <row r="415" spans="28:31" x14ac:dyDescent="0.3">
      <c r="AB415" s="28"/>
      <c r="AC415" s="27">
        <v>2030</v>
      </c>
      <c r="AD415" s="26">
        <f>W186</f>
        <v>0</v>
      </c>
      <c r="AE415" s="25"/>
    </row>
    <row r="416" spans="28:31" x14ac:dyDescent="0.3">
      <c r="AB416" s="28"/>
      <c r="AC416" s="27">
        <v>2040</v>
      </c>
      <c r="AD416" s="26">
        <f>X186</f>
        <v>0</v>
      </c>
      <c r="AE416" s="25"/>
    </row>
    <row r="417" spans="28:52" x14ac:dyDescent="0.3">
      <c r="AB417" s="28"/>
      <c r="AC417" s="29">
        <v>2050</v>
      </c>
      <c r="AD417" s="26">
        <f>Y186</f>
        <v>0</v>
      </c>
      <c r="AE417" s="25"/>
    </row>
    <row r="418" spans="28:52" x14ac:dyDescent="0.3">
      <c r="AB418" s="28" t="str">
        <f>C187</f>
        <v>IMDHT</v>
      </c>
      <c r="AC418" s="27">
        <v>2015</v>
      </c>
      <c r="AD418" s="26">
        <f>T187</f>
        <v>0</v>
      </c>
      <c r="AE418" s="25"/>
      <c r="AZ418" s="3"/>
    </row>
    <row r="419" spans="28:52" x14ac:dyDescent="0.3">
      <c r="AB419" s="28"/>
      <c r="AC419" s="27">
        <v>2020</v>
      </c>
      <c r="AD419" s="26">
        <f>U187</f>
        <v>0</v>
      </c>
      <c r="AE419" s="25"/>
      <c r="AY419" s="3"/>
      <c r="AZ419" s="3"/>
    </row>
    <row r="420" spans="28:52" x14ac:dyDescent="0.3">
      <c r="AB420" s="28"/>
      <c r="AC420" s="27">
        <v>2025</v>
      </c>
      <c r="AD420" s="26" t="e">
        <f>V187</f>
        <v>#REF!</v>
      </c>
      <c r="AE420" s="25"/>
    </row>
    <row r="421" spans="28:52" x14ac:dyDescent="0.3">
      <c r="AB421" s="28"/>
      <c r="AC421" s="27">
        <v>2030</v>
      </c>
      <c r="AD421" s="26">
        <f>W187</f>
        <v>0</v>
      </c>
      <c r="AE421" s="25"/>
    </row>
    <row r="422" spans="28:52" x14ac:dyDescent="0.3">
      <c r="AB422" s="28"/>
      <c r="AC422" s="27">
        <v>2040</v>
      </c>
      <c r="AD422" s="26">
        <f>X187</f>
        <v>0</v>
      </c>
      <c r="AE422" s="25"/>
    </row>
    <row r="423" spans="28:52" x14ac:dyDescent="0.3">
      <c r="AB423" s="28"/>
      <c r="AC423" s="29">
        <v>2050</v>
      </c>
      <c r="AD423" s="26">
        <f>Y187</f>
        <v>0</v>
      </c>
      <c r="AE423" s="25"/>
    </row>
    <row r="424" spans="28:52" x14ac:dyDescent="0.3">
      <c r="AB424" s="28" t="str">
        <f>C188</f>
        <v>IMDRH</v>
      </c>
      <c r="AC424" s="27">
        <v>2015</v>
      </c>
      <c r="AD424" s="26">
        <f>T188</f>
        <v>0</v>
      </c>
      <c r="AE424" s="25"/>
    </row>
    <row r="425" spans="28:52" x14ac:dyDescent="0.3">
      <c r="AB425" s="28"/>
      <c r="AC425" s="27">
        <v>2020</v>
      </c>
      <c r="AD425" s="26">
        <f>U188</f>
        <v>0</v>
      </c>
      <c r="AE425" s="25"/>
    </row>
    <row r="426" spans="28:52" x14ac:dyDescent="0.3">
      <c r="AB426" s="28"/>
      <c r="AC426" s="27">
        <v>2025</v>
      </c>
      <c r="AD426" s="26" t="e">
        <f>V188</f>
        <v>#REF!</v>
      </c>
      <c r="AE426" s="25"/>
    </row>
    <row r="427" spans="28:52" x14ac:dyDescent="0.3">
      <c r="AB427" s="28"/>
      <c r="AC427" s="27">
        <v>2030</v>
      </c>
      <c r="AD427" s="26">
        <f>W188</f>
        <v>0</v>
      </c>
      <c r="AE427" s="25"/>
    </row>
    <row r="428" spans="28:52" x14ac:dyDescent="0.3">
      <c r="AB428" s="28"/>
      <c r="AC428" s="27">
        <v>2040</v>
      </c>
      <c r="AD428" s="26">
        <f>X188</f>
        <v>0</v>
      </c>
      <c r="AE428" s="25"/>
    </row>
    <row r="429" spans="28:52" x14ac:dyDescent="0.3">
      <c r="AB429" s="28"/>
      <c r="AC429" s="29">
        <v>2050</v>
      </c>
      <c r="AD429" s="26">
        <f>Y188</f>
        <v>0</v>
      </c>
      <c r="AE429" s="25"/>
    </row>
    <row r="430" spans="28:52" x14ac:dyDescent="0.3">
      <c r="AB430" s="28" t="str">
        <f>C189</f>
        <v>IMDLA</v>
      </c>
      <c r="AC430" s="27">
        <v>2015</v>
      </c>
      <c r="AD430" s="26">
        <f>T189</f>
        <v>0</v>
      </c>
      <c r="AE430" s="25"/>
    </row>
    <row r="431" spans="28:52" x14ac:dyDescent="0.3">
      <c r="AB431" s="28"/>
      <c r="AC431" s="27">
        <v>2020</v>
      </c>
      <c r="AD431" s="26">
        <f>U189</f>
        <v>0</v>
      </c>
      <c r="AE431" s="25"/>
    </row>
    <row r="432" spans="28:52" x14ac:dyDescent="0.3">
      <c r="AB432" s="28"/>
      <c r="AC432" s="27">
        <v>2025</v>
      </c>
      <c r="AD432" s="26" t="e">
        <f>V189</f>
        <v>#REF!</v>
      </c>
      <c r="AE432" s="25"/>
    </row>
    <row r="433" spans="28:31" x14ac:dyDescent="0.3">
      <c r="AB433" s="28"/>
      <c r="AC433" s="27">
        <v>2030</v>
      </c>
      <c r="AD433" s="26">
        <f>W189</f>
        <v>0</v>
      </c>
      <c r="AE433" s="25"/>
    </row>
    <row r="434" spans="28:31" x14ac:dyDescent="0.3">
      <c r="AB434" s="28"/>
      <c r="AC434" s="27">
        <v>2040</v>
      </c>
      <c r="AD434" s="26">
        <f>X189</f>
        <v>0</v>
      </c>
      <c r="AE434" s="25"/>
    </row>
    <row r="435" spans="28:31" x14ac:dyDescent="0.3">
      <c r="AB435" s="28"/>
      <c r="AC435" s="29">
        <v>2050</v>
      </c>
      <c r="AD435" s="26">
        <f>Y189</f>
        <v>0</v>
      </c>
      <c r="AE435" s="25"/>
    </row>
    <row r="436" spans="28:31" x14ac:dyDescent="0.3">
      <c r="AB436" s="28" t="str">
        <f>C190</f>
        <v>IMDEM</v>
      </c>
      <c r="AC436" s="27">
        <v>2015</v>
      </c>
      <c r="AD436" s="26">
        <f>T190</f>
        <v>0</v>
      </c>
      <c r="AE436" s="25"/>
    </row>
    <row r="437" spans="28:31" x14ac:dyDescent="0.3">
      <c r="AB437" s="28"/>
      <c r="AC437" s="27">
        <v>2020</v>
      </c>
      <c r="AD437" s="26">
        <f>U190</f>
        <v>3.8706954364933486</v>
      </c>
      <c r="AE437" s="25"/>
    </row>
    <row r="438" spans="28:31" x14ac:dyDescent="0.3">
      <c r="AB438" s="28"/>
      <c r="AC438" s="27">
        <v>2025</v>
      </c>
      <c r="AD438" s="26" t="e">
        <f>V190</f>
        <v>#REF!</v>
      </c>
      <c r="AE438" s="25"/>
    </row>
    <row r="439" spans="28:31" x14ac:dyDescent="0.3">
      <c r="AB439" s="28"/>
      <c r="AC439" s="27">
        <v>2030</v>
      </c>
      <c r="AD439" s="26">
        <f>W190</f>
        <v>7.9064683372302991</v>
      </c>
      <c r="AE439" s="25"/>
    </row>
    <row r="440" spans="28:31" x14ac:dyDescent="0.3">
      <c r="AB440" s="28"/>
      <c r="AC440" s="27">
        <v>2040</v>
      </c>
      <c r="AD440" s="26">
        <f>X190</f>
        <v>10.276445275180901</v>
      </c>
      <c r="AE440" s="25"/>
    </row>
    <row r="441" spans="28:31" x14ac:dyDescent="0.3">
      <c r="AB441" s="28"/>
      <c r="AC441" s="29">
        <v>2050</v>
      </c>
      <c r="AD441" s="26">
        <f>Y190</f>
        <v>11.236149114863647</v>
      </c>
      <c r="AE441" s="25"/>
    </row>
    <row r="442" spans="28:31" x14ac:dyDescent="0.3">
      <c r="AB442" s="28" t="str">
        <f>C191</f>
        <v>IMDTF</v>
      </c>
      <c r="AC442" s="27">
        <v>2015</v>
      </c>
      <c r="AD442" s="26">
        <f>T191</f>
        <v>0</v>
      </c>
      <c r="AE442" s="25"/>
    </row>
    <row r="443" spans="28:31" x14ac:dyDescent="0.3">
      <c r="AB443" s="28"/>
      <c r="AC443" s="27">
        <v>2020</v>
      </c>
      <c r="AD443" s="26">
        <f>U191</f>
        <v>0</v>
      </c>
      <c r="AE443" s="25"/>
    </row>
    <row r="444" spans="28:31" x14ac:dyDescent="0.3">
      <c r="AB444" s="28"/>
      <c r="AC444" s="27">
        <v>2025</v>
      </c>
      <c r="AD444" s="26" t="e">
        <f>V191</f>
        <v>#REF!</v>
      </c>
      <c r="AE444" s="25"/>
    </row>
    <row r="445" spans="28:31" x14ac:dyDescent="0.3">
      <c r="AB445" s="28"/>
      <c r="AC445" s="27">
        <v>2030</v>
      </c>
      <c r="AD445" s="26">
        <f>W191</f>
        <v>0</v>
      </c>
      <c r="AE445" s="25"/>
    </row>
    <row r="446" spans="28:31" x14ac:dyDescent="0.3">
      <c r="AB446" s="28"/>
      <c r="AC446" s="27">
        <v>2040</v>
      </c>
      <c r="AD446" s="26">
        <f>X191</f>
        <v>0</v>
      </c>
      <c r="AE446" s="25"/>
    </row>
    <row r="447" spans="28:31" x14ac:dyDescent="0.3">
      <c r="AB447" s="28"/>
      <c r="AC447" s="29">
        <v>2050</v>
      </c>
      <c r="AD447" s="26">
        <f>Y191</f>
        <v>0</v>
      </c>
      <c r="AE447" s="25"/>
    </row>
    <row r="448" spans="28:31" x14ac:dyDescent="0.3">
      <c r="AB448" s="28" t="str">
        <f>C194</f>
        <v>IUDMT</v>
      </c>
      <c r="AC448" s="27">
        <v>2015</v>
      </c>
      <c r="AD448" s="26">
        <f>T194</f>
        <v>0</v>
      </c>
      <c r="AE448" s="25" t="str">
        <f>B194</f>
        <v>Service</v>
      </c>
    </row>
    <row r="449" spans="28:52" x14ac:dyDescent="0.3">
      <c r="AB449" s="28"/>
      <c r="AC449" s="27">
        <v>2020</v>
      </c>
      <c r="AD449" s="26">
        <f>U194</f>
        <v>13.360744963686667</v>
      </c>
      <c r="AE449" s="25"/>
    </row>
    <row r="450" spans="28:52" x14ac:dyDescent="0.3">
      <c r="AB450" s="28"/>
      <c r="AC450" s="27">
        <v>2025</v>
      </c>
      <c r="AD450" s="26" t="e">
        <f>V194</f>
        <v>#REF!</v>
      </c>
      <c r="AE450" s="25"/>
    </row>
    <row r="451" spans="28:52" x14ac:dyDescent="0.3">
      <c r="AB451" s="28"/>
      <c r="AC451" s="27">
        <v>2030</v>
      </c>
      <c r="AD451" s="26">
        <f>W194</f>
        <v>30.246556511551169</v>
      </c>
      <c r="AE451" s="25"/>
    </row>
    <row r="452" spans="28:52" x14ac:dyDescent="0.3">
      <c r="AB452" s="28"/>
      <c r="AC452" s="27">
        <v>2040</v>
      </c>
      <c r="AD452" s="26">
        <f>X194</f>
        <v>55.150442525408572</v>
      </c>
      <c r="AE452" s="25"/>
    </row>
    <row r="453" spans="28:52" x14ac:dyDescent="0.3">
      <c r="AB453" s="28"/>
      <c r="AC453" s="29">
        <v>2050</v>
      </c>
      <c r="AD453" s="26">
        <f>Y194</f>
        <v>84.472570538771436</v>
      </c>
      <c r="AE453" s="25"/>
    </row>
    <row r="454" spans="28:52" x14ac:dyDescent="0.3">
      <c r="AB454" s="28" t="str">
        <f>C195</f>
        <v>IUDHT</v>
      </c>
      <c r="AC454" s="27">
        <v>2015</v>
      </c>
      <c r="AD454" s="26">
        <f>T195</f>
        <v>0</v>
      </c>
      <c r="AE454" s="25"/>
      <c r="AZ454" s="3"/>
    </row>
    <row r="455" spans="28:52" x14ac:dyDescent="0.3">
      <c r="AB455" s="28"/>
      <c r="AC455" s="27">
        <v>2020</v>
      </c>
      <c r="AD455" s="26">
        <f>U195</f>
        <v>0</v>
      </c>
      <c r="AE455" s="25"/>
      <c r="AY455" s="3"/>
      <c r="AZ455" s="3"/>
    </row>
    <row r="456" spans="28:52" x14ac:dyDescent="0.3">
      <c r="AB456" s="28"/>
      <c r="AC456" s="27">
        <v>2025</v>
      </c>
      <c r="AD456" s="26" t="e">
        <f>V195</f>
        <v>#REF!</v>
      </c>
      <c r="AE456" s="25"/>
    </row>
    <row r="457" spans="28:52" x14ac:dyDescent="0.3">
      <c r="AB457" s="28"/>
      <c r="AC457" s="27">
        <v>2030</v>
      </c>
      <c r="AD457" s="26">
        <f>W195</f>
        <v>0</v>
      </c>
      <c r="AE457" s="25"/>
    </row>
    <row r="458" spans="28:52" x14ac:dyDescent="0.3">
      <c r="AB458" s="28"/>
      <c r="AC458" s="27">
        <v>2040</v>
      </c>
      <c r="AD458" s="26">
        <f>X195</f>
        <v>0</v>
      </c>
      <c r="AE458" s="25"/>
    </row>
    <row r="459" spans="28:52" x14ac:dyDescent="0.3">
      <c r="AB459" s="28"/>
      <c r="AC459" s="29">
        <v>2050</v>
      </c>
      <c r="AD459" s="26">
        <f>Y195</f>
        <v>0</v>
      </c>
      <c r="AE459" s="25"/>
    </row>
    <row r="460" spans="28:52" x14ac:dyDescent="0.3">
      <c r="AB460" s="28" t="str">
        <f>C196</f>
        <v>IUDRH</v>
      </c>
      <c r="AC460" s="27">
        <v>2015</v>
      </c>
      <c r="AD460" s="26">
        <f>T196</f>
        <v>0</v>
      </c>
      <c r="AE460" s="25"/>
    </row>
    <row r="461" spans="28:52" x14ac:dyDescent="0.3">
      <c r="AB461" s="28"/>
      <c r="AC461" s="27">
        <v>2020</v>
      </c>
      <c r="AD461" s="26">
        <f>U196</f>
        <v>84.679033093838285</v>
      </c>
      <c r="AE461" s="25"/>
    </row>
    <row r="462" spans="28:52" x14ac:dyDescent="0.3">
      <c r="AB462" s="28"/>
      <c r="AC462" s="27">
        <v>2025</v>
      </c>
      <c r="AD462" s="26" t="e">
        <f>V196</f>
        <v>#REF!</v>
      </c>
      <c r="AE462" s="25"/>
    </row>
    <row r="463" spans="28:52" x14ac:dyDescent="0.3">
      <c r="AB463" s="28"/>
      <c r="AC463" s="27">
        <v>2030</v>
      </c>
      <c r="AD463" s="26">
        <f>W196</f>
        <v>191.69957714016661</v>
      </c>
      <c r="AE463" s="25"/>
    </row>
    <row r="464" spans="28:52" x14ac:dyDescent="0.3">
      <c r="AB464" s="28"/>
      <c r="AC464" s="27">
        <v>2040</v>
      </c>
      <c r="AD464" s="26">
        <f>X196</f>
        <v>349.53785589365083</v>
      </c>
      <c r="AE464" s="25"/>
    </row>
    <row r="465" spans="28:31" x14ac:dyDescent="0.3">
      <c r="AB465" s="28"/>
      <c r="AC465" s="29">
        <v>2050</v>
      </c>
      <c r="AD465" s="26">
        <f>Y196</f>
        <v>535.37849989769711</v>
      </c>
      <c r="AE465" s="25"/>
    </row>
    <row r="466" spans="28:31" x14ac:dyDescent="0.3">
      <c r="AB466" s="28" t="str">
        <f>C197</f>
        <v>IUDLA</v>
      </c>
      <c r="AC466" s="27">
        <v>2015</v>
      </c>
      <c r="AD466" s="26">
        <f>T197</f>
        <v>0</v>
      </c>
      <c r="AE466" s="25"/>
    </row>
    <row r="467" spans="28:31" x14ac:dyDescent="0.3">
      <c r="AB467" s="28"/>
      <c r="AC467" s="27">
        <v>2020</v>
      </c>
      <c r="AD467" s="26">
        <f>U197</f>
        <v>44.209300586042666</v>
      </c>
      <c r="AE467" s="25"/>
    </row>
    <row r="468" spans="28:31" x14ac:dyDescent="0.3">
      <c r="AB468" s="28"/>
      <c r="AC468" s="27">
        <v>2025</v>
      </c>
      <c r="AD468" s="26" t="e">
        <f>V197</f>
        <v>#REF!</v>
      </c>
      <c r="AE468" s="25"/>
    </row>
    <row r="469" spans="28:31" x14ac:dyDescent="0.3">
      <c r="AB469" s="28"/>
      <c r="AC469" s="27">
        <v>2030</v>
      </c>
      <c r="AD469" s="26">
        <f>W197</f>
        <v>100.08267593956965</v>
      </c>
      <c r="AE469" s="25"/>
    </row>
    <row r="470" spans="28:31" x14ac:dyDescent="0.3">
      <c r="AB470" s="28"/>
      <c r="AC470" s="27">
        <v>2040</v>
      </c>
      <c r="AD470" s="26">
        <f>X197</f>
        <v>182.48701683070533</v>
      </c>
      <c r="AE470" s="25"/>
    </row>
    <row r="471" spans="28:31" x14ac:dyDescent="0.3">
      <c r="AB471" s="28"/>
      <c r="AC471" s="29">
        <v>2050</v>
      </c>
      <c r="AD471" s="26">
        <f>Y197</f>
        <v>279.5108560468891</v>
      </c>
      <c r="AE471" s="25"/>
    </row>
    <row r="472" spans="28:31" x14ac:dyDescent="0.3">
      <c r="AB472" s="28" t="str">
        <f>C198</f>
        <v>IUDEM</v>
      </c>
      <c r="AC472" s="27">
        <v>2015</v>
      </c>
      <c r="AD472" s="26">
        <f>T198</f>
        <v>0</v>
      </c>
      <c r="AE472" s="25"/>
    </row>
    <row r="473" spans="28:31" x14ac:dyDescent="0.3">
      <c r="AB473" s="28"/>
      <c r="AC473" s="27">
        <v>2020</v>
      </c>
      <c r="AD473" s="26">
        <f>U198</f>
        <v>0</v>
      </c>
      <c r="AE473" s="25"/>
    </row>
    <row r="474" spans="28:31" x14ac:dyDescent="0.3">
      <c r="AB474" s="28"/>
      <c r="AC474" s="27">
        <v>2025</v>
      </c>
      <c r="AD474" s="26" t="e">
        <f>V198</f>
        <v>#REF!</v>
      </c>
      <c r="AE474" s="25"/>
    </row>
    <row r="475" spans="28:31" x14ac:dyDescent="0.3">
      <c r="AB475" s="28"/>
      <c r="AC475" s="27">
        <v>2030</v>
      </c>
      <c r="AD475" s="26">
        <f>W198</f>
        <v>0</v>
      </c>
      <c r="AE475" s="25"/>
    </row>
    <row r="476" spans="28:31" x14ac:dyDescent="0.3">
      <c r="AB476" s="28"/>
      <c r="AC476" s="27">
        <v>2040</v>
      </c>
      <c r="AD476" s="26">
        <f>X198</f>
        <v>0</v>
      </c>
      <c r="AE476" s="25"/>
    </row>
    <row r="477" spans="28:31" x14ac:dyDescent="0.3">
      <c r="AB477" s="28"/>
      <c r="AC477" s="29">
        <v>2050</v>
      </c>
      <c r="AD477" s="26">
        <f>Y198</f>
        <v>0</v>
      </c>
      <c r="AE477" s="25"/>
    </row>
    <row r="478" spans="28:31" x14ac:dyDescent="0.3">
      <c r="AB478" s="28" t="str">
        <f>C199</f>
        <v>IUDTF</v>
      </c>
      <c r="AC478" s="27">
        <v>2015</v>
      </c>
      <c r="AD478" s="26">
        <f>T199</f>
        <v>0</v>
      </c>
      <c r="AE478" s="25"/>
    </row>
    <row r="479" spans="28:31" x14ac:dyDescent="0.3">
      <c r="AB479" s="28"/>
      <c r="AC479" s="27">
        <v>2020</v>
      </c>
      <c r="AD479" s="26">
        <f>U199</f>
        <v>0.56420037133268064</v>
      </c>
      <c r="AE479" s="25"/>
    </row>
    <row r="480" spans="28:31" x14ac:dyDescent="0.3">
      <c r="AB480" s="28"/>
      <c r="AC480" s="27">
        <v>2025</v>
      </c>
      <c r="AD480" s="26" t="e">
        <f>V199</f>
        <v>#REF!</v>
      </c>
      <c r="AE480" s="25"/>
    </row>
    <row r="481" spans="28:52" x14ac:dyDescent="0.3">
      <c r="AB481" s="28"/>
      <c r="AC481" s="27">
        <v>2030</v>
      </c>
      <c r="AD481" s="26">
        <f>W199</f>
        <v>1.2772580018355004</v>
      </c>
      <c r="AE481" s="25"/>
    </row>
    <row r="482" spans="28:52" x14ac:dyDescent="0.3">
      <c r="AB482" s="28"/>
      <c r="AC482" s="27">
        <v>2040</v>
      </c>
      <c r="AD482" s="26">
        <f>X199</f>
        <v>2.3289045810370168</v>
      </c>
      <c r="AE482" s="25"/>
    </row>
    <row r="483" spans="28:52" x14ac:dyDescent="0.3">
      <c r="AB483" s="28"/>
      <c r="AC483" s="29">
        <v>2050</v>
      </c>
      <c r="AD483" s="26">
        <f>Y199</f>
        <v>3.5671256202356241</v>
      </c>
      <c r="AE483" s="25"/>
    </row>
    <row r="484" spans="28:52" x14ac:dyDescent="0.3">
      <c r="AB484" s="28" t="str">
        <f>C202</f>
        <v>INDMT</v>
      </c>
      <c r="AC484" s="27">
        <v>2015</v>
      </c>
      <c r="AD484" s="26">
        <f>T202</f>
        <v>0</v>
      </c>
      <c r="AE484" s="25" t="str">
        <f>B202</f>
        <v>Construction</v>
      </c>
    </row>
    <row r="485" spans="28:52" x14ac:dyDescent="0.3">
      <c r="AB485" s="28"/>
      <c r="AC485" s="27">
        <v>2020</v>
      </c>
      <c r="AD485" s="26">
        <f>U202</f>
        <v>0</v>
      </c>
      <c r="AE485" s="25"/>
    </row>
    <row r="486" spans="28:52" x14ac:dyDescent="0.3">
      <c r="AB486" s="28"/>
      <c r="AC486" s="27">
        <v>2025</v>
      </c>
      <c r="AD486" s="26" t="e">
        <f>V202</f>
        <v>#REF!</v>
      </c>
      <c r="AE486" s="25"/>
    </row>
    <row r="487" spans="28:52" x14ac:dyDescent="0.3">
      <c r="AB487" s="28"/>
      <c r="AC487" s="27">
        <v>2030</v>
      </c>
      <c r="AD487" s="26">
        <f>W202</f>
        <v>0</v>
      </c>
      <c r="AE487" s="25"/>
    </row>
    <row r="488" spans="28:52" x14ac:dyDescent="0.3">
      <c r="AB488" s="28"/>
      <c r="AC488" s="27">
        <v>2040</v>
      </c>
      <c r="AD488" s="26">
        <f>X202</f>
        <v>0</v>
      </c>
      <c r="AE488" s="25"/>
    </row>
    <row r="489" spans="28:52" x14ac:dyDescent="0.3">
      <c r="AB489" s="28"/>
      <c r="AC489" s="29">
        <v>2050</v>
      </c>
      <c r="AD489" s="26">
        <f>Y202</f>
        <v>0</v>
      </c>
      <c r="AE489" s="25"/>
    </row>
    <row r="490" spans="28:52" x14ac:dyDescent="0.3">
      <c r="AB490" s="28" t="str">
        <f>C203</f>
        <v>INDHT</v>
      </c>
      <c r="AC490" s="27">
        <v>2015</v>
      </c>
      <c r="AD490" s="26">
        <f>T203</f>
        <v>0</v>
      </c>
      <c r="AE490" s="25"/>
      <c r="AZ490" s="3"/>
    </row>
    <row r="491" spans="28:52" x14ac:dyDescent="0.3">
      <c r="AB491" s="28"/>
      <c r="AC491" s="27">
        <v>2020</v>
      </c>
      <c r="AD491" s="26">
        <f>U203</f>
        <v>0</v>
      </c>
      <c r="AE491" s="25"/>
      <c r="AY491" s="3"/>
      <c r="AZ491" s="3"/>
    </row>
    <row r="492" spans="28:52" x14ac:dyDescent="0.3">
      <c r="AB492" s="28"/>
      <c r="AC492" s="27">
        <v>2025</v>
      </c>
      <c r="AD492" s="26" t="e">
        <f>V203</f>
        <v>#REF!</v>
      </c>
      <c r="AE492" s="25"/>
    </row>
    <row r="493" spans="28:52" x14ac:dyDescent="0.3">
      <c r="AB493" s="28"/>
      <c r="AC493" s="27">
        <v>2030</v>
      </c>
      <c r="AD493" s="26">
        <f>W203</f>
        <v>0</v>
      </c>
      <c r="AE493" s="25"/>
    </row>
    <row r="494" spans="28:52" x14ac:dyDescent="0.3">
      <c r="AB494" s="28"/>
      <c r="AC494" s="27">
        <v>2040</v>
      </c>
      <c r="AD494" s="26">
        <f>X203</f>
        <v>0</v>
      </c>
      <c r="AE494" s="25"/>
    </row>
    <row r="495" spans="28:52" x14ac:dyDescent="0.3">
      <c r="AB495" s="28"/>
      <c r="AC495" s="29">
        <v>2050</v>
      </c>
      <c r="AD495" s="26">
        <f>Y203</f>
        <v>0</v>
      </c>
      <c r="AE495" s="25"/>
    </row>
    <row r="496" spans="28:52" x14ac:dyDescent="0.3">
      <c r="AB496" s="28" t="str">
        <f>C204</f>
        <v>INDRH</v>
      </c>
      <c r="AC496" s="27">
        <v>2015</v>
      </c>
      <c r="AD496" s="26">
        <f>T204</f>
        <v>0</v>
      </c>
      <c r="AE496" s="25"/>
    </row>
    <row r="497" spans="28:31" x14ac:dyDescent="0.3">
      <c r="AB497" s="28"/>
      <c r="AC497" s="27">
        <v>2020</v>
      </c>
      <c r="AD497" s="26">
        <f>U204</f>
        <v>0</v>
      </c>
      <c r="AE497" s="25"/>
    </row>
    <row r="498" spans="28:31" x14ac:dyDescent="0.3">
      <c r="AB498" s="28"/>
      <c r="AC498" s="27">
        <v>2025</v>
      </c>
      <c r="AD498" s="26" t="e">
        <f>V204</f>
        <v>#REF!</v>
      </c>
      <c r="AE498" s="25"/>
    </row>
    <row r="499" spans="28:31" x14ac:dyDescent="0.3">
      <c r="AB499" s="28"/>
      <c r="AC499" s="27">
        <v>2030</v>
      </c>
      <c r="AD499" s="26">
        <f>W204</f>
        <v>0</v>
      </c>
      <c r="AE499" s="25"/>
    </row>
    <row r="500" spans="28:31" x14ac:dyDescent="0.3">
      <c r="AB500" s="28"/>
      <c r="AC500" s="27">
        <v>2040</v>
      </c>
      <c r="AD500" s="26">
        <f>X204</f>
        <v>0</v>
      </c>
      <c r="AE500" s="25"/>
    </row>
    <row r="501" spans="28:31" x14ac:dyDescent="0.3">
      <c r="AB501" s="28"/>
      <c r="AC501" s="29">
        <v>2050</v>
      </c>
      <c r="AD501" s="26">
        <f>Y204</f>
        <v>0</v>
      </c>
      <c r="AE501" s="25"/>
    </row>
    <row r="502" spans="28:31" x14ac:dyDescent="0.3">
      <c r="AB502" s="28" t="str">
        <f>C205</f>
        <v>INDLA</v>
      </c>
      <c r="AC502" s="27">
        <v>2015</v>
      </c>
      <c r="AD502" s="26">
        <f>T205</f>
        <v>0</v>
      </c>
      <c r="AE502" s="25"/>
    </row>
    <row r="503" spans="28:31" x14ac:dyDescent="0.3">
      <c r="AB503" s="28"/>
      <c r="AC503" s="27">
        <v>2020</v>
      </c>
      <c r="AD503" s="26">
        <f>U205</f>
        <v>0</v>
      </c>
      <c r="AE503" s="25"/>
    </row>
    <row r="504" spans="28:31" x14ac:dyDescent="0.3">
      <c r="AB504" s="28"/>
      <c r="AC504" s="27">
        <v>2025</v>
      </c>
      <c r="AD504" s="26" t="e">
        <f>V205</f>
        <v>#REF!</v>
      </c>
      <c r="AE504" s="25"/>
    </row>
    <row r="505" spans="28:31" x14ac:dyDescent="0.3">
      <c r="AB505" s="28"/>
      <c r="AC505" s="27">
        <v>2030</v>
      </c>
      <c r="AD505" s="26">
        <f>W205</f>
        <v>0</v>
      </c>
      <c r="AE505" s="25"/>
    </row>
    <row r="506" spans="28:31" x14ac:dyDescent="0.3">
      <c r="AB506" s="28"/>
      <c r="AC506" s="27">
        <v>2040</v>
      </c>
      <c r="AD506" s="26">
        <f>X205</f>
        <v>0</v>
      </c>
      <c r="AE506" s="25"/>
    </row>
    <row r="507" spans="28:31" x14ac:dyDescent="0.3">
      <c r="AB507" s="28"/>
      <c r="AC507" s="29">
        <v>2050</v>
      </c>
      <c r="AD507" s="26">
        <f>Y205</f>
        <v>0</v>
      </c>
      <c r="AE507" s="25"/>
    </row>
    <row r="508" spans="28:31" x14ac:dyDescent="0.3">
      <c r="AB508" s="28" t="str">
        <f>C206</f>
        <v>INDEM</v>
      </c>
      <c r="AC508" s="27">
        <v>2015</v>
      </c>
      <c r="AD508" s="26">
        <f>T206</f>
        <v>0</v>
      </c>
      <c r="AE508" s="25"/>
    </row>
    <row r="509" spans="28:31" x14ac:dyDescent="0.3">
      <c r="AB509" s="28"/>
      <c r="AC509" s="27">
        <v>2020</v>
      </c>
      <c r="AD509" s="26">
        <f>U206</f>
        <v>2.3481985006729227</v>
      </c>
      <c r="AE509" s="25"/>
    </row>
    <row r="510" spans="28:31" x14ac:dyDescent="0.3">
      <c r="AB510" s="28"/>
      <c r="AC510" s="27">
        <v>2025</v>
      </c>
      <c r="AD510" s="26" t="e">
        <f>V206</f>
        <v>#REF!</v>
      </c>
      <c r="AE510" s="25"/>
    </row>
    <row r="511" spans="28:31" x14ac:dyDescent="0.3">
      <c r="AB511" s="28"/>
      <c r="AC511" s="27">
        <v>2030</v>
      </c>
      <c r="AD511" s="26">
        <f>W206</f>
        <v>8.1464201736110784</v>
      </c>
      <c r="AE511" s="25"/>
    </row>
    <row r="512" spans="28:31" x14ac:dyDescent="0.3">
      <c r="AB512" s="28"/>
      <c r="AC512" s="27">
        <v>2040</v>
      </c>
      <c r="AD512" s="26">
        <f>X206</f>
        <v>13.51776443764089</v>
      </c>
      <c r="AE512" s="25"/>
    </row>
    <row r="513" spans="28:52" x14ac:dyDescent="0.3">
      <c r="AB513" s="28"/>
      <c r="AC513" s="29">
        <v>2050</v>
      </c>
      <c r="AD513" s="26">
        <f>Y206</f>
        <v>19.237816173691801</v>
      </c>
      <c r="AE513" s="25"/>
    </row>
    <row r="514" spans="28:52" x14ac:dyDescent="0.3">
      <c r="AB514" s="28" t="str">
        <f>C207</f>
        <v>INDTF</v>
      </c>
      <c r="AC514" s="27">
        <v>2015</v>
      </c>
      <c r="AD514" s="26">
        <f>T207</f>
        <v>0</v>
      </c>
      <c r="AE514" s="25"/>
    </row>
    <row r="515" spans="28:52" x14ac:dyDescent="0.3">
      <c r="AB515" s="28"/>
      <c r="AC515" s="27">
        <v>2020</v>
      </c>
      <c r="AD515" s="26">
        <f>U207</f>
        <v>37.864700823350802</v>
      </c>
      <c r="AE515" s="25"/>
    </row>
    <row r="516" spans="28:52" x14ac:dyDescent="0.3">
      <c r="AB516" s="28"/>
      <c r="AC516" s="27">
        <v>2025</v>
      </c>
      <c r="AD516" s="26" t="e">
        <f>V207</f>
        <v>#REF!</v>
      </c>
      <c r="AE516" s="25"/>
    </row>
    <row r="517" spans="28:52" x14ac:dyDescent="0.3">
      <c r="AB517" s="28"/>
      <c r="AC517" s="27">
        <v>2030</v>
      </c>
      <c r="AD517" s="26">
        <f>W207</f>
        <v>131.36102529947868</v>
      </c>
      <c r="AE517" s="25"/>
    </row>
    <row r="518" spans="28:52" x14ac:dyDescent="0.3">
      <c r="AB518" s="28"/>
      <c r="AC518" s="27">
        <v>2040</v>
      </c>
      <c r="AD518" s="26">
        <f>X207</f>
        <v>217.97395155695952</v>
      </c>
      <c r="AE518" s="25"/>
    </row>
    <row r="519" spans="28:52" x14ac:dyDescent="0.3">
      <c r="AB519" s="28"/>
      <c r="AC519" s="29">
        <v>2050</v>
      </c>
      <c r="AD519" s="26">
        <f>Y207</f>
        <v>310.20978580078065</v>
      </c>
      <c r="AE519" s="25"/>
    </row>
    <row r="520" spans="28:52" x14ac:dyDescent="0.3">
      <c r="AB520" s="28" t="str">
        <f>C210</f>
        <v>IWDMT</v>
      </c>
      <c r="AC520" s="27">
        <v>2015</v>
      </c>
      <c r="AD520" s="26">
        <f>T210</f>
        <v>0</v>
      </c>
      <c r="AE520" s="25" t="str">
        <f>B210</f>
        <v>Wood products</v>
      </c>
    </row>
    <row r="521" spans="28:52" x14ac:dyDescent="0.3">
      <c r="AB521" s="28"/>
      <c r="AC521" s="27">
        <v>2020</v>
      </c>
      <c r="AD521" s="26">
        <f>U210</f>
        <v>0</v>
      </c>
      <c r="AE521" s="25"/>
    </row>
    <row r="522" spans="28:52" x14ac:dyDescent="0.3">
      <c r="AB522" s="28"/>
      <c r="AC522" s="27">
        <v>2025</v>
      </c>
      <c r="AD522" s="26" t="e">
        <f>V210</f>
        <v>#REF!</v>
      </c>
      <c r="AE522" s="25"/>
    </row>
    <row r="523" spans="28:52" x14ac:dyDescent="0.3">
      <c r="AB523" s="28"/>
      <c r="AC523" s="27">
        <v>2030</v>
      </c>
      <c r="AD523" s="26">
        <f>W210</f>
        <v>0</v>
      </c>
      <c r="AE523" s="25"/>
    </row>
    <row r="524" spans="28:52" x14ac:dyDescent="0.3">
      <c r="AB524" s="28"/>
      <c r="AC524" s="27">
        <v>2040</v>
      </c>
      <c r="AD524" s="26">
        <f>X210</f>
        <v>0</v>
      </c>
      <c r="AE524" s="25"/>
    </row>
    <row r="525" spans="28:52" x14ac:dyDescent="0.3">
      <c r="AB525" s="28"/>
      <c r="AC525" s="29">
        <v>2050</v>
      </c>
      <c r="AD525" s="26">
        <f>Y210</f>
        <v>0</v>
      </c>
      <c r="AE525" s="25"/>
    </row>
    <row r="526" spans="28:52" x14ac:dyDescent="0.3">
      <c r="AB526" s="28" t="str">
        <f>C211</f>
        <v>IWDHT</v>
      </c>
      <c r="AC526" s="27">
        <v>2015</v>
      </c>
      <c r="AD526" s="26">
        <f>T211</f>
        <v>0</v>
      </c>
      <c r="AE526" s="25"/>
      <c r="AZ526" s="3"/>
    </row>
    <row r="527" spans="28:52" x14ac:dyDescent="0.3">
      <c r="AB527" s="28"/>
      <c r="AC527" s="27">
        <v>2020</v>
      </c>
      <c r="AD527" s="26">
        <f>U211</f>
        <v>0</v>
      </c>
      <c r="AE527" s="25"/>
      <c r="AY527" s="3"/>
      <c r="AZ527" s="3"/>
    </row>
    <row r="528" spans="28:52" x14ac:dyDescent="0.3">
      <c r="AB528" s="28"/>
      <c r="AC528" s="27">
        <v>2025</v>
      </c>
      <c r="AD528" s="26" t="e">
        <f>V211</f>
        <v>#REF!</v>
      </c>
      <c r="AE528" s="25"/>
    </row>
    <row r="529" spans="28:31" x14ac:dyDescent="0.3">
      <c r="AB529" s="28"/>
      <c r="AC529" s="27">
        <v>2030</v>
      </c>
      <c r="AD529" s="26">
        <f>W211</f>
        <v>0</v>
      </c>
      <c r="AE529" s="25"/>
    </row>
    <row r="530" spans="28:31" x14ac:dyDescent="0.3">
      <c r="AB530" s="28"/>
      <c r="AC530" s="27">
        <v>2040</v>
      </c>
      <c r="AD530" s="26">
        <f>X211</f>
        <v>0</v>
      </c>
      <c r="AE530" s="25"/>
    </row>
    <row r="531" spans="28:31" x14ac:dyDescent="0.3">
      <c r="AB531" s="28"/>
      <c r="AC531" s="29">
        <v>2050</v>
      </c>
      <c r="AD531" s="26">
        <f>Y211</f>
        <v>0</v>
      </c>
      <c r="AE531" s="25"/>
    </row>
    <row r="532" spans="28:31" x14ac:dyDescent="0.3">
      <c r="AB532" s="28" t="str">
        <f>C212</f>
        <v>IWDRH</v>
      </c>
      <c r="AC532" s="27">
        <v>2015</v>
      </c>
      <c r="AD532" s="26">
        <f>T212</f>
        <v>0</v>
      </c>
      <c r="AE532" s="25"/>
    </row>
    <row r="533" spans="28:31" x14ac:dyDescent="0.3">
      <c r="AB533" s="28"/>
      <c r="AC533" s="27">
        <v>2020</v>
      </c>
      <c r="AD533" s="26">
        <f>U212</f>
        <v>0</v>
      </c>
      <c r="AE533" s="25"/>
    </row>
    <row r="534" spans="28:31" x14ac:dyDescent="0.3">
      <c r="AB534" s="28"/>
      <c r="AC534" s="27">
        <v>2025</v>
      </c>
      <c r="AD534" s="26" t="e">
        <f>V212</f>
        <v>#REF!</v>
      </c>
      <c r="AE534" s="25"/>
    </row>
    <row r="535" spans="28:31" x14ac:dyDescent="0.3">
      <c r="AB535" s="28"/>
      <c r="AC535" s="27">
        <v>2030</v>
      </c>
      <c r="AD535" s="26">
        <f>W212</f>
        <v>0</v>
      </c>
      <c r="AE535" s="25"/>
    </row>
    <row r="536" spans="28:31" x14ac:dyDescent="0.3">
      <c r="AB536" s="28"/>
      <c r="AC536" s="27">
        <v>2040</v>
      </c>
      <c r="AD536" s="26">
        <f>X212</f>
        <v>0</v>
      </c>
      <c r="AE536" s="25"/>
    </row>
    <row r="537" spans="28:31" x14ac:dyDescent="0.3">
      <c r="AB537" s="28"/>
      <c r="AC537" s="29">
        <v>2050</v>
      </c>
      <c r="AD537" s="26">
        <f>Y212</f>
        <v>0</v>
      </c>
      <c r="AE537" s="25"/>
    </row>
    <row r="538" spans="28:31" x14ac:dyDescent="0.3">
      <c r="AB538" s="28" t="str">
        <f>C213</f>
        <v>IWDLA</v>
      </c>
      <c r="AC538" s="27">
        <v>2015</v>
      </c>
      <c r="AD538" s="26">
        <f>T213</f>
        <v>0</v>
      </c>
      <c r="AE538" s="25"/>
    </row>
    <row r="539" spans="28:31" x14ac:dyDescent="0.3">
      <c r="AB539" s="28"/>
      <c r="AC539" s="27">
        <v>2020</v>
      </c>
      <c r="AD539" s="26">
        <f>U213</f>
        <v>0</v>
      </c>
      <c r="AE539" s="25"/>
    </row>
    <row r="540" spans="28:31" x14ac:dyDescent="0.3">
      <c r="AB540" s="28"/>
      <c r="AC540" s="27">
        <v>2025</v>
      </c>
      <c r="AD540" s="26" t="e">
        <f>V213</f>
        <v>#REF!</v>
      </c>
      <c r="AE540" s="25"/>
    </row>
    <row r="541" spans="28:31" x14ac:dyDescent="0.3">
      <c r="AB541" s="28"/>
      <c r="AC541" s="27">
        <v>2030</v>
      </c>
      <c r="AD541" s="26">
        <f>W213</f>
        <v>0</v>
      </c>
      <c r="AE541" s="25"/>
    </row>
    <row r="542" spans="28:31" x14ac:dyDescent="0.3">
      <c r="AB542" s="28"/>
      <c r="AC542" s="27">
        <v>2040</v>
      </c>
      <c r="AD542" s="26">
        <f>X213</f>
        <v>0</v>
      </c>
      <c r="AE542" s="25"/>
    </row>
    <row r="543" spans="28:31" x14ac:dyDescent="0.3">
      <c r="AB543" s="28"/>
      <c r="AC543" s="29">
        <v>2050</v>
      </c>
      <c r="AD543" s="26">
        <f>Y213</f>
        <v>0</v>
      </c>
      <c r="AE543" s="25"/>
    </row>
    <row r="544" spans="28:31" x14ac:dyDescent="0.3">
      <c r="AB544" s="28" t="str">
        <f>C214</f>
        <v>IWDEM</v>
      </c>
      <c r="AC544" s="27">
        <v>2015</v>
      </c>
      <c r="AD544" s="26">
        <f>T214</f>
        <v>0</v>
      </c>
      <c r="AE544" s="25"/>
    </row>
    <row r="545" spans="28:31" x14ac:dyDescent="0.3">
      <c r="AB545" s="28"/>
      <c r="AC545" s="27">
        <v>2020</v>
      </c>
      <c r="AD545" s="26">
        <f>U214</f>
        <v>1.1612086309480043</v>
      </c>
      <c r="AE545" s="25"/>
    </row>
    <row r="546" spans="28:31" x14ac:dyDescent="0.3">
      <c r="AB546" s="28"/>
      <c r="AC546" s="27">
        <v>2025</v>
      </c>
      <c r="AD546" s="26" t="e">
        <f>V214</f>
        <v>#REF!</v>
      </c>
      <c r="AE546" s="25"/>
    </row>
    <row r="547" spans="28:31" x14ac:dyDescent="0.3">
      <c r="AB547" s="28"/>
      <c r="AC547" s="27">
        <v>2030</v>
      </c>
      <c r="AD547" s="26">
        <f>W214</f>
        <v>2.3719405011690902</v>
      </c>
      <c r="AE547" s="25"/>
    </row>
    <row r="548" spans="28:31" x14ac:dyDescent="0.3">
      <c r="AB548" s="28"/>
      <c r="AC548" s="27">
        <v>2040</v>
      </c>
      <c r="AD548" s="26">
        <f>X214</f>
        <v>3.0829335825542716</v>
      </c>
      <c r="AE548" s="25"/>
    </row>
    <row r="549" spans="28:31" x14ac:dyDescent="0.3">
      <c r="AB549" s="28"/>
      <c r="AC549" s="29">
        <v>2050</v>
      </c>
      <c r="AD549" s="26">
        <f>Y214</f>
        <v>3.3708447344590957</v>
      </c>
      <c r="AE549" s="25"/>
    </row>
    <row r="550" spans="28:31" x14ac:dyDescent="0.3">
      <c r="AB550" s="28" t="str">
        <f>C215</f>
        <v>IWDTF</v>
      </c>
      <c r="AC550" s="27">
        <v>2015</v>
      </c>
      <c r="AD550" s="26">
        <f>T215</f>
        <v>0</v>
      </c>
      <c r="AE550" s="25"/>
    </row>
    <row r="551" spans="28:31" x14ac:dyDescent="0.3">
      <c r="AB551" s="28"/>
      <c r="AC551" s="27">
        <v>2020</v>
      </c>
      <c r="AD551" s="26">
        <f>U215</f>
        <v>0</v>
      </c>
      <c r="AE551" s="25"/>
    </row>
    <row r="552" spans="28:31" x14ac:dyDescent="0.3">
      <c r="AB552" s="28"/>
      <c r="AC552" s="27">
        <v>2025</v>
      </c>
      <c r="AD552" s="26" t="e">
        <f>V215</f>
        <v>#REF!</v>
      </c>
      <c r="AE552" s="25"/>
    </row>
    <row r="553" spans="28:31" x14ac:dyDescent="0.3">
      <c r="AB553" s="28"/>
      <c r="AC553" s="27">
        <v>2030</v>
      </c>
      <c r="AD553" s="26">
        <f>W215</f>
        <v>0</v>
      </c>
      <c r="AE553" s="25"/>
    </row>
    <row r="554" spans="28:31" x14ac:dyDescent="0.3">
      <c r="AB554" s="28"/>
      <c r="AC554" s="27">
        <v>2040</v>
      </c>
      <c r="AD554" s="26">
        <f>X215</f>
        <v>0</v>
      </c>
      <c r="AE554" s="25"/>
    </row>
    <row r="555" spans="28:31" x14ac:dyDescent="0.3">
      <c r="AB555" s="28"/>
      <c r="AC555" s="29">
        <v>2050</v>
      </c>
      <c r="AD555" s="26">
        <f>Y215</f>
        <v>0</v>
      </c>
      <c r="AE555" s="25"/>
    </row>
    <row r="556" spans="28:31" x14ac:dyDescent="0.3">
      <c r="AB556" s="28" t="str">
        <f>C218</f>
        <v>IIDMT</v>
      </c>
      <c r="AC556" s="27">
        <v>2015</v>
      </c>
      <c r="AD556" s="26">
        <f>T218</f>
        <v>0</v>
      </c>
      <c r="AE556" s="25" t="str">
        <f>B218</f>
        <v>Mining</v>
      </c>
    </row>
    <row r="557" spans="28:31" x14ac:dyDescent="0.3">
      <c r="AB557" s="28"/>
      <c r="AC557" s="27">
        <v>2020</v>
      </c>
      <c r="AD557" s="26">
        <f>U218</f>
        <v>0</v>
      </c>
      <c r="AE557" s="25"/>
    </row>
    <row r="558" spans="28:31" x14ac:dyDescent="0.3">
      <c r="AB558" s="28"/>
      <c r="AC558" s="27">
        <v>2025</v>
      </c>
      <c r="AD558" s="26" t="e">
        <f>V218</f>
        <v>#REF!</v>
      </c>
      <c r="AE558" s="25"/>
    </row>
    <row r="559" spans="28:31" x14ac:dyDescent="0.3">
      <c r="AB559" s="28"/>
      <c r="AC559" s="27">
        <v>2030</v>
      </c>
      <c r="AD559" s="26">
        <f>W218</f>
        <v>0</v>
      </c>
      <c r="AE559" s="25"/>
    </row>
    <row r="560" spans="28:31" x14ac:dyDescent="0.3">
      <c r="AB560" s="28"/>
      <c r="AC560" s="27">
        <v>2040</v>
      </c>
      <c r="AD560" s="26">
        <f>X218</f>
        <v>0</v>
      </c>
      <c r="AE560" s="25"/>
    </row>
    <row r="561" spans="28:52" x14ac:dyDescent="0.3">
      <c r="AB561" s="28"/>
      <c r="AC561" s="29">
        <v>2050</v>
      </c>
      <c r="AD561" s="26">
        <f>Y218</f>
        <v>0</v>
      </c>
      <c r="AE561" s="25"/>
    </row>
    <row r="562" spans="28:52" x14ac:dyDescent="0.3">
      <c r="AB562" s="28" t="str">
        <f>C219</f>
        <v>IIDHT</v>
      </c>
      <c r="AC562" s="27">
        <v>2015</v>
      </c>
      <c r="AD562" s="26">
        <f>T219</f>
        <v>0</v>
      </c>
      <c r="AE562" s="25"/>
      <c r="AZ562" s="3"/>
    </row>
    <row r="563" spans="28:52" x14ac:dyDescent="0.3">
      <c r="AB563" s="28"/>
      <c r="AC563" s="27">
        <v>2020</v>
      </c>
      <c r="AD563" s="26">
        <f>U219</f>
        <v>0</v>
      </c>
      <c r="AE563" s="25"/>
      <c r="AY563" s="3"/>
      <c r="AZ563" s="3"/>
    </row>
    <row r="564" spans="28:52" x14ac:dyDescent="0.3">
      <c r="AB564" s="28"/>
      <c r="AC564" s="27">
        <v>2025</v>
      </c>
      <c r="AD564" s="26" t="e">
        <f>V219</f>
        <v>#REF!</v>
      </c>
      <c r="AE564" s="25"/>
    </row>
    <row r="565" spans="28:52" x14ac:dyDescent="0.3">
      <c r="AB565" s="28"/>
      <c r="AC565" s="27">
        <v>2030</v>
      </c>
      <c r="AD565" s="26">
        <f>W219</f>
        <v>0</v>
      </c>
      <c r="AE565" s="25"/>
    </row>
    <row r="566" spans="28:52" x14ac:dyDescent="0.3">
      <c r="AB566" s="28"/>
      <c r="AC566" s="27">
        <v>2040</v>
      </c>
      <c r="AD566" s="26">
        <f>X219</f>
        <v>0</v>
      </c>
      <c r="AE566" s="25"/>
    </row>
    <row r="567" spans="28:52" x14ac:dyDescent="0.3">
      <c r="AB567" s="28"/>
      <c r="AC567" s="29">
        <v>2050</v>
      </c>
      <c r="AD567" s="26">
        <f>Y219</f>
        <v>0</v>
      </c>
      <c r="AE567" s="25"/>
    </row>
    <row r="568" spans="28:52" x14ac:dyDescent="0.3">
      <c r="AB568" s="28" t="str">
        <f>C220</f>
        <v>IIDRH</v>
      </c>
      <c r="AC568" s="27">
        <v>2015</v>
      </c>
      <c r="AD568" s="26">
        <f>T220</f>
        <v>0</v>
      </c>
      <c r="AE568" s="25"/>
    </row>
    <row r="569" spans="28:52" x14ac:dyDescent="0.3">
      <c r="AB569" s="28"/>
      <c r="AC569" s="27">
        <v>2020</v>
      </c>
      <c r="AD569" s="26">
        <f>U220</f>
        <v>0</v>
      </c>
      <c r="AE569" s="25"/>
    </row>
    <row r="570" spans="28:52" x14ac:dyDescent="0.3">
      <c r="AB570" s="28"/>
      <c r="AC570" s="27">
        <v>2025</v>
      </c>
      <c r="AD570" s="26" t="e">
        <f>V220</f>
        <v>#REF!</v>
      </c>
      <c r="AE570" s="25"/>
    </row>
    <row r="571" spans="28:52" x14ac:dyDescent="0.3">
      <c r="AB571" s="28"/>
      <c r="AC571" s="27">
        <v>2030</v>
      </c>
      <c r="AD571" s="26">
        <f>W220</f>
        <v>0</v>
      </c>
      <c r="AE571" s="25"/>
    </row>
    <row r="572" spans="28:52" x14ac:dyDescent="0.3">
      <c r="AB572" s="28"/>
      <c r="AC572" s="27">
        <v>2040</v>
      </c>
      <c r="AD572" s="26">
        <f>X220</f>
        <v>0</v>
      </c>
      <c r="AE572" s="25"/>
    </row>
    <row r="573" spans="28:52" x14ac:dyDescent="0.3">
      <c r="AB573" s="28"/>
      <c r="AC573" s="29">
        <v>2050</v>
      </c>
      <c r="AD573" s="26">
        <f>Y220</f>
        <v>0</v>
      </c>
      <c r="AE573" s="25"/>
    </row>
    <row r="574" spans="28:52" x14ac:dyDescent="0.3">
      <c r="AB574" s="28" t="str">
        <f>C221</f>
        <v>IIDLA</v>
      </c>
      <c r="AC574" s="27">
        <v>2015</v>
      </c>
      <c r="AD574" s="26">
        <f>T221</f>
        <v>0</v>
      </c>
      <c r="AE574" s="25"/>
    </row>
    <row r="575" spans="28:52" x14ac:dyDescent="0.3">
      <c r="AB575" s="28"/>
      <c r="AC575" s="27">
        <v>2020</v>
      </c>
      <c r="AD575" s="26">
        <f>U221</f>
        <v>0</v>
      </c>
      <c r="AE575" s="25"/>
    </row>
    <row r="576" spans="28:52" x14ac:dyDescent="0.3">
      <c r="AB576" s="28"/>
      <c r="AC576" s="27">
        <v>2025</v>
      </c>
      <c r="AD576" s="26" t="e">
        <f>V221</f>
        <v>#REF!</v>
      </c>
      <c r="AE576" s="25"/>
    </row>
    <row r="577" spans="28:31" x14ac:dyDescent="0.3">
      <c r="AB577" s="28"/>
      <c r="AC577" s="27">
        <v>2030</v>
      </c>
      <c r="AD577" s="26">
        <f>W221</f>
        <v>0</v>
      </c>
      <c r="AE577" s="25"/>
    </row>
    <row r="578" spans="28:31" x14ac:dyDescent="0.3">
      <c r="AB578" s="28"/>
      <c r="AC578" s="27">
        <v>2040</v>
      </c>
      <c r="AD578" s="26">
        <f>X221</f>
        <v>0</v>
      </c>
      <c r="AE578" s="25"/>
    </row>
    <row r="579" spans="28:31" x14ac:dyDescent="0.3">
      <c r="AB579" s="28"/>
      <c r="AC579" s="29">
        <v>2050</v>
      </c>
      <c r="AD579" s="26">
        <f>Y221</f>
        <v>0</v>
      </c>
      <c r="AE579" s="25"/>
    </row>
    <row r="580" spans="28:31" x14ac:dyDescent="0.3">
      <c r="AB580" s="28" t="str">
        <f>C222</f>
        <v>IIDEM</v>
      </c>
      <c r="AC580" s="27">
        <v>2015</v>
      </c>
      <c r="AD580" s="26">
        <f>T222</f>
        <v>0</v>
      </c>
      <c r="AE580" s="25"/>
    </row>
    <row r="581" spans="28:31" x14ac:dyDescent="0.3">
      <c r="AB581" s="28"/>
      <c r="AC581" s="27">
        <v>2020</v>
      </c>
      <c r="AD581" s="26">
        <f>U222</f>
        <v>0.38706954364933549</v>
      </c>
      <c r="AE581" s="25"/>
    </row>
    <row r="582" spans="28:31" x14ac:dyDescent="0.3">
      <c r="AB582" s="28"/>
      <c r="AC582" s="27">
        <v>2025</v>
      </c>
      <c r="AD582" s="26" t="e">
        <f>V222</f>
        <v>#REF!</v>
      </c>
      <c r="AE582" s="25"/>
    </row>
    <row r="583" spans="28:31" x14ac:dyDescent="0.3">
      <c r="AB583" s="28"/>
      <c r="AC583" s="27">
        <v>2030</v>
      </c>
      <c r="AD583" s="26">
        <f>W222</f>
        <v>0.79064683372303057</v>
      </c>
      <c r="AE583" s="25"/>
    </row>
    <row r="584" spans="28:31" x14ac:dyDescent="0.3">
      <c r="AB584" s="28"/>
      <c r="AC584" s="27">
        <v>2040</v>
      </c>
      <c r="AD584" s="26">
        <f>X222</f>
        <v>1.0276445275180903</v>
      </c>
      <c r="AE584" s="25"/>
    </row>
    <row r="585" spans="28:31" x14ac:dyDescent="0.3">
      <c r="AB585" s="28"/>
      <c r="AC585" s="29">
        <v>2050</v>
      </c>
      <c r="AD585" s="26">
        <f>Y222</f>
        <v>1.1236149114863658</v>
      </c>
      <c r="AE585" s="25"/>
    </row>
    <row r="586" spans="28:31" x14ac:dyDescent="0.3">
      <c r="AB586" s="28" t="str">
        <f>C223</f>
        <v>IIDTF</v>
      </c>
      <c r="AC586" s="27">
        <v>2015</v>
      </c>
      <c r="AD586" s="26">
        <f>T223</f>
        <v>0</v>
      </c>
      <c r="AE586" s="25"/>
    </row>
    <row r="587" spans="28:31" x14ac:dyDescent="0.3">
      <c r="AB587" s="28"/>
      <c r="AC587" s="27">
        <v>2020</v>
      </c>
      <c r="AD587" s="26">
        <f>U223</f>
        <v>0</v>
      </c>
      <c r="AE587" s="25"/>
    </row>
    <row r="588" spans="28:31" x14ac:dyDescent="0.3">
      <c r="AB588" s="28"/>
      <c r="AC588" s="27">
        <v>2025</v>
      </c>
      <c r="AD588" s="26" t="e">
        <f>V223</f>
        <v>#REF!</v>
      </c>
      <c r="AE588" s="25"/>
    </row>
    <row r="589" spans="28:31" x14ac:dyDescent="0.3">
      <c r="AB589" s="28"/>
      <c r="AC589" s="27">
        <v>2030</v>
      </c>
      <c r="AD589" s="26">
        <f>W223</f>
        <v>0</v>
      </c>
      <c r="AE589" s="25"/>
    </row>
    <row r="590" spans="28:31" x14ac:dyDescent="0.3">
      <c r="AB590" s="28"/>
      <c r="AC590" s="27">
        <v>2040</v>
      </c>
      <c r="AD590" s="26">
        <f>X223</f>
        <v>0</v>
      </c>
      <c r="AE590" s="25"/>
    </row>
    <row r="591" spans="28:31" ht="15" thickBot="1" x14ac:dyDescent="0.35">
      <c r="AB591" s="24"/>
      <c r="AC591" s="23">
        <v>2050</v>
      </c>
      <c r="AD591" s="22">
        <f>Y223</f>
        <v>0</v>
      </c>
      <c r="AE591" s="21"/>
    </row>
    <row r="603" spans="47:47" x14ac:dyDescent="0.3">
      <c r="AU603" s="3"/>
    </row>
    <row r="604" spans="47:47" x14ac:dyDescent="0.3">
      <c r="AU604" s="3"/>
    </row>
    <row r="605" spans="47:47" x14ac:dyDescent="0.3">
      <c r="AU605" s="3"/>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Overview</vt:lpstr>
      <vt:lpstr>IND_SE</vt:lpstr>
      <vt:lpstr>IND_NO</vt:lpstr>
      <vt:lpstr>IND_ISL</vt:lpstr>
      <vt:lpstr>IND_DK</vt:lpstr>
      <vt:lpstr>ELC-RNW_PotCAP</vt:lpstr>
      <vt:lpstr>TRA</vt:lpstr>
      <vt:lpstr>MaaS</vt:lpstr>
      <vt:lpstr>TRA_PROJ_SE</vt:lpstr>
      <vt:lpstr>TRA_PROJ_NO</vt:lpstr>
      <vt:lpstr>TRA_PROJ_DK</vt:lpstr>
      <vt:lpstr>BY_Demands</vt:lpstr>
      <vt:lpstr>Projection_Growth</vt:lpstr>
      <vt:lpstr>BY_Demands (2)</vt:lpstr>
      <vt:lpstr>Projection_Growth (2)</vt:lpstr>
      <vt:lpstr>BY_Demands (3)</vt:lpstr>
      <vt:lpstr>Projection_Growth (3)</vt:lpstr>
      <vt:lpstr>BY_Demands_Drivers</vt:lpstr>
      <vt:lpstr>BY_Demands_Drivers (2)</vt:lpstr>
      <vt:lpstr>BY_Demands_Drivers (3)</vt:lpstr>
      <vt:lpstr>BY_Demands_Drivers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Mikkel Bosack</cp:lastModifiedBy>
  <dcterms:created xsi:type="dcterms:W3CDTF">2021-01-21T07:53:36Z</dcterms:created>
  <dcterms:modified xsi:type="dcterms:W3CDTF">2021-04-06T13:24:14Z</dcterms:modified>
</cp:coreProperties>
</file>